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7" activeTab="7"/>
  </bookViews>
  <sheets>
    <sheet name="1" sheetId="1" state="hidden" r:id="rId1"/>
    <sheet name="2" sheetId="2" state="hidden" r:id="rId2"/>
    <sheet name="8" sheetId="3" state="hidden" r:id="rId3"/>
    <sheet name="8А" sheetId="4" state="hidden" r:id="rId4"/>
    <sheet name="15 внебюджет" sheetId="5" state="hidden" r:id="rId5"/>
    <sheet name="5,1" sheetId="6" state="hidden" r:id="rId6"/>
    <sheet name="дет. план-график" sheetId="7" state="hidden" r:id="rId7"/>
    <sheet name="20.02.2019" sheetId="8" r:id="rId8"/>
    <sheet name="продолжение таблицы" sheetId="9" r:id="rId9"/>
  </sheets>
  <externalReferences>
    <externalReference r:id="rId12"/>
  </externalReferences>
  <definedNames>
    <definedName name="_xlnm.Print_Titles" localSheetId="7">'20.02.2019'!$5:$6</definedName>
    <definedName name="_xlnm.Print_Titles" localSheetId="2">'8'!$1:$8</definedName>
    <definedName name="_xlnm.Print_Area" localSheetId="0">'1'!$A$1:$L$46</definedName>
    <definedName name="_xlnm.Print_Area" localSheetId="1">'2'!$A$1:$H$40</definedName>
    <definedName name="_xlnm.Print_Area" localSheetId="5">'5,1'!$A$1:$K$255</definedName>
    <definedName name="_xlnm.Print_Area" localSheetId="2">'8'!$A$1:$K$750</definedName>
    <definedName name="_xlnm.Print_Area" localSheetId="3">'8А'!$A$1:$J$650</definedName>
    <definedName name="_xlnm.Print_Area" localSheetId="6">'дет. план-график'!$A$1:$J$508</definedName>
  </definedNames>
  <calcPr fullCalcOnLoad="1"/>
</workbook>
</file>

<file path=xl/sharedStrings.xml><?xml version="1.0" encoding="utf-8"?>
<sst xmlns="http://schemas.openxmlformats.org/spreadsheetml/2006/main" count="5366" uniqueCount="865">
  <si>
    <t>Формирование жилищного фонда в целях реализации полномочий Камчатского края по обеспечению жилыми помещениями по договорам социального найма граждан отдельных категорий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</si>
  <si>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</t>
  </si>
  <si>
    <t>за счет средств Фонда содействия реформированию жилищно-коммунального хозяйства</t>
  </si>
  <si>
    <t>Приложение 3</t>
  </si>
  <si>
    <t xml:space="preserve">* Расходные обязательства 2017 года не соответствуют бюджетным обязательствам 2017 года. Сумма средств Фонда содействия реформированию жилищно-коммунального хозяйства в 2017 году уменьшена на 1 551,906 тыс. рублей.".
</t>
  </si>
  <si>
    <t>* Расходные обязательства 2015 года не соответствуют бюджетным обязательствам 2015 года на сумму средств неиспользованных в 2015 году по Подпрограмме 3 (краевой бюджет + 14 626,02518 тыс. рублей, средства Фонда содействия реформированию жилищно-коммунального хозяйства + 205 609,17069 тыс. рублей)</t>
  </si>
  <si>
    <t>* Расходные обязательства 2016 года не соответствуют бюджетным обязательствам 2016 года на сумму средств неиспользованных в 2016 году по Подпрограмме 3 (краевой бюджет + 5 078,84533 тыс. рублей, средства Фонда содействия реформированию жилищно-коммунального хозяйства + 31 027,44642 тыс. рублей)</t>
  </si>
  <si>
    <t>Приобретение (строительство) жилых помещений в целях обеспечения жилыми помещениями по договорам социального найма граждан отдельных категорий в соот-ветствии с Законом Камчатского края от 31.03.2009 № 253 «О порядке предостав-ления жилых помещений жилищного фонда Камчатского края по договорам социального найма»</t>
  </si>
  <si>
    <t xml:space="preserve">7.2. </t>
  </si>
  <si>
    <t xml:space="preserve">1.3. </t>
  </si>
  <si>
    <t>Завершение строительства линейных коммунальных и энергетических  объектов в границах поселений, не примыкающих непосредственно к земельным участкам, выделенным для жилищного строительства</t>
  </si>
  <si>
    <t xml:space="preserve">2.1. </t>
  </si>
  <si>
    <t>Обеспечение сейсмостойкости объектов,  смягчение негативных последствий прогнозируемого разрушительного землетрясения, предотвращение гибели населения и уменьшение  экономического и экологического  ущербов до приемлемого уровня</t>
  </si>
  <si>
    <t xml:space="preserve">2.2. </t>
  </si>
  <si>
    <t xml:space="preserve">2.3. </t>
  </si>
  <si>
    <t xml:space="preserve"> 3.1.  </t>
  </si>
  <si>
    <t>Снижение уровня жизни и безопасности граждан в жилых помещениях</t>
  </si>
  <si>
    <t xml:space="preserve">6.1. </t>
  </si>
  <si>
    <t xml:space="preserve">Улучшение жилищных условий молодых семей </t>
  </si>
  <si>
    <t>Предоставление социальных выплат на приобретение жилых помещений гражданам, в судебном порядке восстановившим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</si>
  <si>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контрольное событие подпрограммы:     выдача свидетельств о праве на получение социальной выплаты для оплаты первоначального взноса по ипотечному жилищному кредиту (займу) на приобретение жилого помещения в Камчатском крае</t>
  </si>
  <si>
    <t>контрольное событие подпрограммы:  предоставление учителям в возрасте до 35 лет (включительно) общеобразовательных учреждений в Камчатском крае социальных выплат для оплаты первоначального взноса по ипотечному жилищному кредиту (займу) на приобретение жилого помещения в Камчатском крае</t>
  </si>
  <si>
    <t>контрольное событие подпрограммы:  Заключение государсвтенного конракта на приобретение жилых помещений или 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</si>
  <si>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Таблица 8а</t>
  </si>
  <si>
    <t xml:space="preserve">Детальный план-график реализации государственной программы Камчатского края "Обеспечение доступным и комфотным жильем жителей Камчатского края на период 2014-2018 годы" на 2015 год и плановый период 2016 и 2017 годов </t>
  </si>
  <si>
    <t>Наименование, подпрограммы, основного мероприятия, КВЦП, мероприятия,   контрольного события программы, объекта закупки, субсидии</t>
  </si>
  <si>
    <t>Срок окончания реализации (дата наступления контрольного события)</t>
  </si>
  <si>
    <t xml:space="preserve">Контрольное событие программы заключение  муниципального контракта на проведение межевания и постановки на кадастровый учет земельных участков </t>
  </si>
  <si>
    <t xml:space="preserve">Контрольное событие программы заключение  договора об осуществлении технологического присоединения к электрическим сетям </t>
  </si>
  <si>
    <t>Контрольное событие программы ввод инженерных сетей электроснабжения в эксплуатацию</t>
  </si>
  <si>
    <t>1.2.5. Канализационная насосная станция № 15 в                              г. Петропавловске-Камчатском (в том числе проектные работы)</t>
  </si>
  <si>
    <t xml:space="preserve">январь 2016 </t>
  </si>
  <si>
    <t>1.2.6. Внеплощадочные сети 110 квартала в г. Петропавловске-Камчатском</t>
  </si>
  <si>
    <t>1.2.7. Создание объектов инженерной инфраструктуры для 12-квартирного жилого дома по ул.Октябрьская, 30 в пос. Козыревск Камчатского края (в том числе проектные работы)</t>
  </si>
  <si>
    <t>1.2.8. Подготовка инфраструктуры для 2-х этажных жилых домов по пер.3-му Рабочему в п. Козыревск Камчатского края (в том числе проектные работы)</t>
  </si>
  <si>
    <t>1.2.9. Подготовка объектов инженерной инфраструктуры для группы жилых домов  по ул.Новой в пос. Козыревск Камчатского края (в том числе проектные работы)</t>
  </si>
  <si>
    <t>1.2.10. Микрорайон жилой застройки между  п. Дальний и п.Заозерный в г.Петропавловске-Камчатском (в том числе проектные работы)</t>
  </si>
  <si>
    <t>апрель 2018</t>
  </si>
  <si>
    <t xml:space="preserve">1.2.11. Подготовка земельных участков под жилую застройку с созданием объектов инженерной инфраструктуры в пос. Усть-Камчатск на мысе Погодный. 1, 2, 3 этап </t>
  </si>
  <si>
    <t>1.2.12. Микрорайон жилой застройки в п. Лесной Елизовского района, в том числе для многодетных семей               (2 очередь). Инженерные сети. (в том числе проектные работы)</t>
  </si>
  <si>
    <t>апрель 2017</t>
  </si>
  <si>
    <t>1.3.2. Строительство ПС 110/10 кВ "Молодежная" (проектные работы)</t>
  </si>
  <si>
    <t>1.3.3. Строительство ПС 110/10 кВ "Тундровая" (проектные работы)</t>
  </si>
  <si>
    <t>1.3.4. Строительство инженерной инфраструктуры для нового жилого микрорайона Чирельчик в пос. Термальный Камчатского края (в том числе проектные работы)</t>
  </si>
  <si>
    <t>октябрь 2017</t>
  </si>
  <si>
    <t xml:space="preserve">1.3.5. Жилой район в Вулканном городском поселении Елизовского района Камчатского края. Внутриплощадочные нженерные сети. (в том числе проектные работы)  </t>
  </si>
  <si>
    <t>1.3.6. Инженерная инфраструктура для  жилой застройки в районе ул. Рябиковская  г. Петропавловска-Камчатского (в том числе проектные работы)</t>
  </si>
  <si>
    <t>Контрольное событие программы  строительство микрорайона жилой застройки в районе Северо-Восточного шоссе 
г. Петропавловска-Камчатского (2 очередь) 2 этап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</si>
  <si>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1 (блок-секции № 1, 2, 3)</t>
  </si>
  <si>
    <t>2.1.9</t>
  </si>
  <si>
    <t>Группа многоквартирных жилых домов в районе проспекта Циолковского в г. Петропавловске-Камчатском  (в том числе проектные работы)</t>
  </si>
  <si>
    <t>Контрольное событие программы разработка проектной документации на строительство группы многоквартирных жилых домов в районе проспекта Циолковского в г. Петропавловске-Камчатском</t>
  </si>
  <si>
    <t xml:space="preserve"> 2014 </t>
  </si>
  <si>
    <t xml:space="preserve"> 2017</t>
  </si>
  <si>
    <t>2.3.13</t>
  </si>
  <si>
    <t>Сейсмоусиление здания МБОУ "Тигильская средняя общеобразовательная школа" (в том числе проектные работы)</t>
  </si>
  <si>
    <t>Контрольное событие программы разработка проектной документации на сейсмоусиление здания МБОУ "Тигильская средняя общеобразовательная школа"</t>
  </si>
  <si>
    <t>Многоквартирный жилой дом в районе ул. Хасанская в                   г. Петропавловске-Камчатском</t>
  </si>
  <si>
    <t>Сейсмоусиление здания МБДОУ "Детский сад № 20" по                      ул. Драбкина, 7  в г.Петропавловске-Камчатском</t>
  </si>
  <si>
    <t>Сейсмоусиление здания МБДОУ "Детский сад № 20" по                  ул. Драбкина, 7  в г.Петропавловске-Камчатском</t>
  </si>
  <si>
    <t>Сейсмоусиление здания МБОУ "Средняя школа № 33" (филиал 2) по проспекту Рыбаков, 28 в г.Петропавловске-Камчатском</t>
  </si>
  <si>
    <t>Сейсмоусиление здания КГБОУ ДПОРК "Камчатский учебно-методический центр" по                   ул. Савченко, 8/1 в  г. Петропавловске-Камчатском</t>
  </si>
  <si>
    <t>5.3</t>
  </si>
  <si>
    <t>5.4</t>
  </si>
  <si>
    <t>5.5</t>
  </si>
  <si>
    <t>6.3.</t>
  </si>
  <si>
    <t>8.5.</t>
  </si>
  <si>
    <t>3.5</t>
  </si>
  <si>
    <t>Основное мероприятие 5 Переселение граждан из аварийного жилищного фонда  в Камчатском крае в соответствии с жилищным законодательством (выполнение обязательств 2016 года)</t>
  </si>
  <si>
    <t xml:space="preserve">1.3.1. Сооружение центральный тепловой пункт № 334 и тепловые сети второго и первого контура инв. № 8299 (реконструкция первого контура на участке от УТП-22 до УТС-12) в микрорайоне Северо-Восток                                             г. Петропавловска-Камчатского </t>
  </si>
  <si>
    <t>Контрольное событие 1.1: заключение муниципального контракта на разработку проектов планировки</t>
  </si>
  <si>
    <t>Контрольное событие 1.2: получение утвержденных проектов планировки</t>
  </si>
  <si>
    <t>Контрольное событие 1.3: заключение муниципального контракта на разработку проектов планировки</t>
  </si>
  <si>
    <t>Расходы на содержание аппарата подведомтсвенных казенных учреждений</t>
  </si>
  <si>
    <t>8.6.</t>
  </si>
  <si>
    <t>приобретение жилых помещений или 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</si>
  <si>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внебюджетный фонды</t>
  </si>
  <si>
    <t>прочие внебюджетные фонды</t>
  </si>
  <si>
    <t>внебюджетные фонды (собственные средства граждан)</t>
  </si>
  <si>
    <t>9.6.</t>
  </si>
  <si>
    <t>1.1.5</t>
  </si>
  <si>
    <t>выполнение научно-исследовательских работ по корректировке региональных нормативов градостроеитльного проектирования и разработке  модельных местных нормативов градостроиетльного проектирования Камчатского края</t>
  </si>
  <si>
    <t>Контрольное событие программы строительство микрорайона жилой застройки в районе Северо-Восточного шоссе  г. Петропавловска-Камчатского (2 очередь) 1 этап</t>
  </si>
  <si>
    <t>Микрорайон жилой застройки в районе Северо-Восточного шоссе г. Петропавловска-Камчатского (2 очередь) 3 этап</t>
  </si>
  <si>
    <t>Министерство образования и науки Камчатского края /Качкина И.А./</t>
  </si>
  <si>
    <t>Улучшение жилищных условий отдельных категорий граждан, проживающих в общежитиях</t>
  </si>
  <si>
    <t>Необеспечение граждан, проживающих в общежитиях, жилыми помещениями</t>
  </si>
  <si>
    <t xml:space="preserve">Необеспечение  детей-сирот и детей, оставшихся без попечения родителей, лиц из числа  детей-сирот и детей, оставшихся без попечения родителей, жилыми помещениями </t>
  </si>
  <si>
    <t>Необеспечение жилыми помещениями отдельных категорий граждан</t>
  </si>
  <si>
    <t xml:space="preserve">1.4. </t>
  </si>
  <si>
    <t>Приобретение жилых помещений (предоставление единовременной денежной выплаты)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</si>
  <si>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Невозможность комплексного освоения территорий с учетом её зонирования, развития застройки, строительства инженерной            инфраструктуры и социальных объектов </t>
  </si>
  <si>
    <t>2013 год</t>
  </si>
  <si>
    <t>2014 год</t>
  </si>
  <si>
    <t>2015 год</t>
  </si>
  <si>
    <t>2016 год</t>
  </si>
  <si>
    <t>2017 год</t>
  </si>
  <si>
    <t>2018 год</t>
  </si>
  <si>
    <t>кв. м</t>
  </si>
  <si>
    <t xml:space="preserve">Частичная гибель населения, увеличение  экономического и экологического ущербов </t>
  </si>
  <si>
    <t>31.12.2015</t>
  </si>
  <si>
    <t>Предоставление субвенций бюджетам муниципальных образований в Камчатском крае на реализацию мероприятий по обеспечению детей-сирот и детей, оставшихся без попечения родителей, лиц  из числа детей-сирот и детей, оставшихся без попечения родителей, жилыми помещениями</t>
  </si>
  <si>
    <t>Министерство жилищно-коммунального хозяйства и энергетики Камчатского края</t>
  </si>
  <si>
    <t>Необеспечение жилыми помещениями специализированного жилищного фонда Камчатского края специалистов исполнительных органов государственной власти Камчатского края, государственных унитарных предприятий Камчатского края, а также краевых учреждений в порядке, установленном постановлением Правительства Камчатского края от 09.11.2009 № 421-П "Об определении порядка предоставления жилых помещений специализированного жилищного фонда Камчатского края"</t>
  </si>
  <si>
    <t>Связь с показателями Программы
 (подпрограммы)</t>
  </si>
  <si>
    <t>Номер и наименование основного мероприятия</t>
  </si>
  <si>
    <t>Последствия нереализации основного мероприятия</t>
  </si>
  <si>
    <t>основных мероприятий государственной программы Камчатского края</t>
  </si>
  <si>
    <t>Реализация Программы своевременно и в полном объеме</t>
  </si>
  <si>
    <t>Невозможность реализации Программы своевременно и в полном объеме</t>
  </si>
  <si>
    <t>Кроме того, планируемые объемы обязательств федерального бюджета</t>
  </si>
  <si>
    <t xml:space="preserve">                                                                                </t>
  </si>
  <si>
    <t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и сельских поселений</t>
  </si>
  <si>
    <t>1.3.1. Центральный тепловой пункт мощностью 30 Гкал/час и тепловые сети I-го контура от котельной № 1 до ЦТП в 110 квартале г. Петропавловска-Камчатского</t>
  </si>
  <si>
    <t xml:space="preserve">1.3.2. Инженерная инфраструктура жилого района  в Пионерском сельском поселении Елизовского муниципального района (в том числе проектные работы)
</t>
  </si>
  <si>
    <t>1.3.3. Микрорайон жилой застройки в п. Лесной Елизовского муниципального района (в том числе проектные работы)</t>
  </si>
  <si>
    <t>1.3.4. Микрорайон жилой застройки по ул. Вулканной Вулканного городского поселения Елизовского муниципального района (в том числе проектные работы)</t>
  </si>
  <si>
    <t>1.3.5. Строительство двухэтажного 12 квартирного жилого дома в с. Никольское. Инженерные сети»</t>
  </si>
  <si>
    <t>1.3.7. Внеплощадочные сети 110 квартала в г. Петропавловске-Камчатском</t>
  </si>
  <si>
    <t>1.3.8. Создание объектов инженерной инфраструктуры для 12-квартирного жилого дома по ул.Октябрьская, 30 в пос. Козыревск Камчатского края (в том числе проектные работы)</t>
  </si>
  <si>
    <t>1.3.9. Подготовка инфраструктуры для 2-х этажных жилых домов по пер.3-му Рабочему в п. Козыревск Камчатского края (в том числе проектные работы)</t>
  </si>
  <si>
    <t>1.3.10. Подготовка объектов инженерной инфраструктуры для группы жилых домов  по ул.Новой в пос. Козыревск Камчатского края (в том числе проектные работы)</t>
  </si>
  <si>
    <t>1.3.11. Подготовка земельных участков под жилую застройку с созданием объектов инженерной инфраструктуры в пос. Ключи по ул. Школьная. 1, 2 этап (в том числе проектные работы)</t>
  </si>
  <si>
    <t>1.3.12. Микрорайон жилой застройки между  п. Дальний и п.Заозерный в г.Петропавловске-Камчатском (в том числе проектные работы)</t>
  </si>
  <si>
    <t xml:space="preserve">1.3.13. Подготовка земельных участков под жилую застройку с созданием объектов инженерной инфраструктуры в пос. Усть-Камчатск на мысе Погодный. 1, 2, 3 этап </t>
  </si>
  <si>
    <t xml:space="preserve">1.4.2. Сооружение тепловые сети первого и второго контура (реконструкция первого контура на участке от ВК-2 до УТС-13) в микрорайоне Северо-Восток г. Петропавловска-Камчатского </t>
  </si>
  <si>
    <t>1.4.3. Строительство ПС 110/10 кВ "Сероглазка" (проектные работы)</t>
  </si>
  <si>
    <t>1.4.4. Строительство ПС 110/10 кВ "Молодежная" (проектные работы)</t>
  </si>
  <si>
    <t>1.4.6. 
18 квартирный трехэтажный жилой дом в с. Эссо Быстринского района Камчатского края. Наружные внеплощадочные сети</t>
  </si>
  <si>
    <t xml:space="preserve">1.4.7. Модульная трансформаторная подстанция по ул. Заводская   </t>
  </si>
  <si>
    <t>1.4.8.Строительство инженерной инфраструктуры для нового жилого микрорайона Чирельчик в пос. Термальный Камчатского края (в том числе проектные работы)</t>
  </si>
  <si>
    <t>Министерство образования и науки Камчатского края /Качкина И.А../</t>
  </si>
  <si>
    <t>Улучшение жилищных условий молодых учителей общеобразовательных учреждений в Камчатском крае</t>
  </si>
  <si>
    <t>контрольное событие подпрограммы: выданы сви-детельства о праве на получение со-циальной выплаты для оплаты перво-начального взноса по ипотечному жилищному кре-диту (займу) на приобретение жилого помещения в Камчатском крае</t>
  </si>
  <si>
    <t>контрольное событие подпрограммы:   предоставлены социальные выплаты для оплаты первоначального взноса по ипотечному жи-лищному кредиту (займу) на приоб-ретение жилого помещения в Камчатском крае учителям в возрасте до 35 лет (вклю-чительно) обще-образовательных учреждений в Камчатском крае</t>
  </si>
  <si>
    <t xml:space="preserve">Министерство строительства Камчатского края /Митина Т.Б., Жаркова С.А./ </t>
  </si>
  <si>
    <t>Подпрограмма 9 «Обеспечение жилыми помещениями граждан отдельных категорий»</t>
  </si>
  <si>
    <t>Контрольное событие программы заключены контракты на при-обретение жилых помещений в це-лях обеспечения граждан в соот-ветствии с зако-ном Камчатского края от 31.03.2009 № 253</t>
  </si>
  <si>
    <t>Контрольное событие программы: заключены с органами местно-го самоуправления соглашения  о перечислении средств краевого бюджета бюдже-там муниципаль-ных образований в Камчатском крае на реализацию мероприятий по обеспечению де-тей-сирот и детей, оставшихся без попечения роди-телей, лиц из чис-ла детей-сирот и детей, оставшихся без попечения родителей, жилы-ми помещениями</t>
  </si>
  <si>
    <t>Контрольное событие программы заключены контракты на приобретение в собственность Камчатского края жилых помещений в целях формирования специализи-рованного жилищного фонда Камчатского края</t>
  </si>
  <si>
    <t>Контрольное событие программы предоставлена единовременная денежная выплаты в целях обеспечения жилыми по-мещениями от-дельных катего-рий граждан в соответствии с Федеральным законом от 08.12.2010 № 342-ФЗ «О внесении изменений в Фе-деральный закон «О статусе воен-нослужащих» и об обеспечении жилыми помещениями некоторых ка-тегорий граждан»</t>
  </si>
  <si>
    <t>Государственная программа Камчатского края «Обеспечение доступным и комфортным жильем жителей Камчатского края»</t>
  </si>
  <si>
    <t xml:space="preserve">Контрольное событие программы  заключен  муниципальный контракт на разработку проектной документации
</t>
  </si>
  <si>
    <t xml:space="preserve">Контрольное событие программы  получено положительное заключение государственной экспертизы 
</t>
  </si>
  <si>
    <t>Контрольное событие программы заключен муниципальный контракт на строительство инженерных сетей</t>
  </si>
  <si>
    <t>2.1.2. Микрорайон жилой застройки в районе Северо-Восточного шоссе г. Петропавловска-Камчатского (2 очередь) 2  этап</t>
  </si>
  <si>
    <t>Сейсмоусиление здания КГБОУ ДПОРК "Камчатский учебно-методический центр" по ул. Савченко, 8/1 в г. Петропавловске-Камчатском</t>
  </si>
  <si>
    <t>Министерство строительства Камчатского края           /Шумко С.И./</t>
  </si>
  <si>
    <t>Министерство строительства Камчатского края          /Шумко С.И./</t>
  </si>
  <si>
    <t>Сейсмоусиление здания КГБОУ СПО "Камчатский медицинский колледж" в г. Петропавловск-Камчатский</t>
  </si>
  <si>
    <t>Контрольное событие программы выполнение работ по сейсмоусилению  здания КГБОУ СПО "Камчатский медицинский колледж" в г. Петропавловск-Камчатский</t>
  </si>
  <si>
    <t>2.3.1. Сейсмоусиление здания (Литер А) средней общеобразовательной школы № 3 в п. Усть-Камчатск (II этап)</t>
  </si>
  <si>
    <t>2.3.2. Сейсмоусиление здания КГБОУ СПО "Камчатский медицинский колледж" в г. Петропавловск-Камчатский</t>
  </si>
  <si>
    <t>2.3.3. 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</si>
  <si>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2.3.4. Сейсмоусиление здания КГБОУ ДПОРК "Камчатский учебно-методический центр" по ул. Савченко, 8/1 в г. Петропавловске-Камчатском</t>
  </si>
  <si>
    <t>Министерство строительства Камчатского края          /Дубик М.В./</t>
  </si>
  <si>
    <t xml:space="preserve">Основное мероприятие "Предоставление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(займу) на приобретение жилого помещения в Камчатском крае" </t>
  </si>
  <si>
    <t>окончания реализации</t>
  </si>
  <si>
    <t>начала реализации</t>
  </si>
  <si>
    <t>Ответственный исполнитель</t>
  </si>
  <si>
    <t>Таблица 5</t>
  </si>
  <si>
    <t>Ожидаемый непосредственный результат
(краткое описание)</t>
  </si>
  <si>
    <t>Срок</t>
  </si>
  <si>
    <t>Перечень</t>
  </si>
  <si>
    <t>тыс. руб.</t>
  </si>
  <si>
    <t xml:space="preserve">Код бюджетной классификации </t>
  </si>
  <si>
    <t>Наименование основного мероприятия, КВЦП,   контрольного события программы</t>
  </si>
  <si>
    <t>Всего:</t>
  </si>
  <si>
    <t>Финансовое обеспечение реализации государственной программы</t>
  </si>
  <si>
    <t>за счет средств внебюджетных фондов</t>
  </si>
  <si>
    <t>ЦСР *</t>
  </si>
  <si>
    <t>ВСЕГО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</si>
  <si>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</si>
  <si>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</si>
  <si>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</si>
  <si>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Объем средств на реализацию программы</t>
  </si>
  <si>
    <t>1.</t>
  </si>
  <si>
    <t>за счет средств юридических лиц</t>
  </si>
  <si>
    <t>Наименование государственной программы / подпрограммы / мероприятия</t>
  </si>
  <si>
    <t>№ п/п</t>
  </si>
  <si>
    <t>1.1.1.</t>
  </si>
  <si>
    <t>1.2.</t>
  </si>
  <si>
    <t>1.3.</t>
  </si>
  <si>
    <t>2.</t>
  </si>
  <si>
    <t>за счет средств федерального бюджета**</t>
  </si>
  <si>
    <t>Кроме того планируемые объемы обязательств федерального бюджета ***</t>
  </si>
  <si>
    <t>Кроме того планируемые объемы обязательств федерального бюджета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</si>
  <si>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</si>
  <si>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</si>
  <si>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</si>
  <si>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</si>
  <si>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</si>
  <si>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</si>
  <si>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</si>
  <si>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</si>
  <si>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</si>
  <si>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</si>
  <si>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</si>
  <si>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</si>
  <si>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</si>
  <si>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</si>
  <si>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</si>
  <si>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</si>
  <si>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</si>
  <si>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</si>
  <si>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</si>
  <si>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Подпрограмма 1 «Стимулирование развития жилищного строительства в Камчатском крае»</t>
  </si>
  <si>
    <t>Подпрограмма 2 «Повышение устойчивости жилых домов, основных объектов и систем жизнеобеспечения в Камчатском крае»</t>
  </si>
  <si>
    <t>3.2</t>
  </si>
  <si>
    <t>5.1.</t>
  </si>
  <si>
    <t>5.2</t>
  </si>
  <si>
    <t>6.1.</t>
  </si>
  <si>
    <t>6.2</t>
  </si>
  <si>
    <t>Государственная программа «Обеспечение доступным и комфортным жильем жителей Камчатского края на 2014 -2018 годы»</t>
  </si>
  <si>
    <t>1.5.</t>
  </si>
  <si>
    <t>1.5.1.</t>
  </si>
  <si>
    <t>1.6.</t>
  </si>
  <si>
    <t>1.6.1.</t>
  </si>
  <si>
    <t>01.01.2014</t>
  </si>
  <si>
    <t>2.1.1</t>
  </si>
  <si>
    <t>3.</t>
  </si>
  <si>
    <t>3.1</t>
  </si>
  <si>
    <t>4.</t>
  </si>
  <si>
    <t>4.1</t>
  </si>
  <si>
    <t>чел.</t>
  </si>
  <si>
    <t xml:space="preserve">Предоставление социальных выплат отдельным категориям граждан, проживающим в Камчатском крае, для уплаты первоначального взноса по ипотечному жилищному кредиту на приобретение жилого помещения в Камчатском крае </t>
  </si>
  <si>
    <t>5.1</t>
  </si>
  <si>
    <t>6.1</t>
  </si>
  <si>
    <t>6.3</t>
  </si>
  <si>
    <t>1.1.2.</t>
  </si>
  <si>
    <t>1.1.3.</t>
  </si>
  <si>
    <t>Реализация механизма льготного ипотечного жилищного кредитования отдельных категорий граждан, проживающих в Камчатском крае</t>
  </si>
  <si>
    <t>Выпуск информационных материалов о механизме льготного ипотечного жилищного кредитования отдельных категории граждан, проживающих в Камчатском крае</t>
  </si>
  <si>
    <t>5.</t>
  </si>
  <si>
    <t>6.</t>
  </si>
  <si>
    <t>Ожидаемый результат реализации мероприятия</t>
  </si>
  <si>
    <t>Выпуск информационных материалов</t>
  </si>
  <si>
    <t>Улучшение жилищных условий молодых учителей общеобразова-тельных учреждений в Камчатском крае</t>
  </si>
  <si>
    <t>ОАО "Камчатское агентство по ипотечному жилищному кредитованию"</t>
  </si>
  <si>
    <t>Выдача ипотечных жилищных кредитов</t>
  </si>
  <si>
    <t xml:space="preserve">Приобретение жилья гражданами посредством получения ипотечных жилищных кредитов на приобретение жилого помещения; 
улучшение жилищных условий 
</t>
  </si>
  <si>
    <t>812</t>
  </si>
  <si>
    <t>Организация переселения граждан из аварийных жилых домов и непригодных для проживания жилых помещений в соответствии с жилищным законодательством</t>
  </si>
  <si>
    <t>Возмещение части затрат на первоначальный взнос по ипотечному кредитованию учителей до 35 лет общеобразовательных учреждений</t>
  </si>
  <si>
    <t>%</t>
  </si>
  <si>
    <t>Общая площадь зданий и сооружений, по которым ликвидирован дефицит сейсмостойкости</t>
  </si>
  <si>
    <t>Подпрограмма 3 «Адресная программа по переселению граждан из аварийного жилищного фонда в Камчатском крае»</t>
  </si>
  <si>
    <t>Подпрограмма 5 «Переселение граждан из аварийных жилых домов и непригодных для проживания жилых помещений в Камчатском крае»</t>
  </si>
  <si>
    <t>Подпрограмма 6 «Обеспечение жильем молодых семей в Камчатском крае»</t>
  </si>
  <si>
    <t>8.1.</t>
  </si>
  <si>
    <t>Количество молодых семей, обеспеченных жильем, в том числе с использованием ипотечных жилищных кредитов (займов)</t>
  </si>
  <si>
    <t>Доля молодых семей, обеспеченных жильем, от общего количества молодых семей, нуждающихся в улучшении жилищных условий</t>
  </si>
  <si>
    <t>6.2.</t>
  </si>
  <si>
    <t>7.1.</t>
  </si>
  <si>
    <t>7.2.</t>
  </si>
  <si>
    <t>Министерство строительства Камчатского края</t>
  </si>
  <si>
    <t xml:space="preserve">2.3. Повышение сейсмостойкости основных объектов и систем жизнеобеспечения </t>
  </si>
  <si>
    <t xml:space="preserve">Улучшение жилищных условий 182 молодых семей </t>
  </si>
  <si>
    <t>8.3.</t>
  </si>
  <si>
    <t>Министерство образования и науки Камчатского края</t>
  </si>
  <si>
    <t>1.2.1.</t>
  </si>
  <si>
    <t>Строительство сейсмостойких жилых домов взамен тех, сейсмоусиление или реконструкция которых экономически нецелесообразны</t>
  </si>
  <si>
    <t>1.2.2.</t>
  </si>
  <si>
    <t>Сейсмоусиление жилых домов</t>
  </si>
  <si>
    <t>1.2.3.</t>
  </si>
  <si>
    <t>1.3.1.</t>
  </si>
  <si>
    <t>1.4.</t>
  </si>
  <si>
    <t>1.4.1.</t>
  </si>
  <si>
    <t>1.8.</t>
  </si>
  <si>
    <t>1.8.1.</t>
  </si>
  <si>
    <t>Предоставление молодым семьям - участникам подпрограммы социальных выплат на приобретение жилого помещения или строительство индивидуального жилого дома</t>
  </si>
  <si>
    <t>1.8.2.</t>
  </si>
  <si>
    <t>1.7.</t>
  </si>
  <si>
    <t>1.7.1.</t>
  </si>
  <si>
    <t>Возмещение затрат на первоначальный взнос по ипотечному кредитованию учителей до 35 лет общеобразовательных учреждений  в Камчатском крае</t>
  </si>
  <si>
    <t>0439602</t>
  </si>
  <si>
    <t>0439502</t>
  </si>
  <si>
    <t>Микрорайон жилой застройки в районе Северо-Восточного шоссе г. Петропавловска-Камчатского (2 очередь) 1 этап</t>
  </si>
  <si>
    <t>2.1.2</t>
  </si>
  <si>
    <t>2.1.3</t>
  </si>
  <si>
    <t>2.1.4</t>
  </si>
  <si>
    <t xml:space="preserve">Повышение сейсмостойкости основных объектов и систем жизнеобеспечения </t>
  </si>
  <si>
    <t>Сейсмоусиление здания (литер А) средней общеобразовательной школы №3 в п. Усть-Камчатск (II этап)</t>
  </si>
  <si>
    <t>Сейсмоусиление зданий центра ГБУЗ "Камчатский краевой психоневрологический диспансер" по ул. Карагинская, 22 в г. Петропавловске-Камчатском</t>
  </si>
  <si>
    <t>Сейсмоусиление здания КГБОУ СПО "Камчатский Колледж искусств" по пр. Рыбаков, 7  в г. Петропавловск-Камчатский</t>
  </si>
  <si>
    <t>Увеличение темпов расселения аварийного жилищного фонда</t>
  </si>
  <si>
    <t>8.</t>
  </si>
  <si>
    <t>2014</t>
  </si>
  <si>
    <t>2018</t>
  </si>
  <si>
    <t>84710031008820521251</t>
  </si>
  <si>
    <t xml:space="preserve">Изготовление бланков свидетельств о праве на получение социальной выплаты на приобретение жилого помещения или строительство индивидуального жилого дома  </t>
  </si>
  <si>
    <t>84707074310100244226</t>
  </si>
  <si>
    <t xml:space="preserve">Обеспечение освещения цели и задач Программы в средствах массовой информации </t>
  </si>
  <si>
    <t>Не требует финансирования</t>
  </si>
  <si>
    <t>Организация учета молодых семей, участвующих в подпрограмме</t>
  </si>
  <si>
    <t>Отбор банков в соответствии с установленными на федеральном уровне критериями для обслуживания средств, предоставляемых в качестве социальных выплат на приобретение жилого помещения или строительство индивидуального жилого дома, молодым семьям</t>
  </si>
  <si>
    <t>Финансирование за счет текущей деятельности Министерства спорта и молодежной политики Камчатского края</t>
  </si>
  <si>
    <t>6.4</t>
  </si>
  <si>
    <t>6.5</t>
  </si>
  <si>
    <t>7.</t>
  </si>
  <si>
    <t>8.2.</t>
  </si>
  <si>
    <t>Достижение приемлемого уровня сейсмической безопасности</t>
  </si>
  <si>
    <t>га</t>
  </si>
  <si>
    <t>Разработка проектов планировки совмещенных с проектами межевания новых и застроенных территорий поселений</t>
  </si>
  <si>
    <t xml:space="preserve">Строительство линейных коммунальных и энергитических  объектов  в границах поселений и городских округов Камчатского края. </t>
  </si>
  <si>
    <t>0411013</t>
  </si>
  <si>
    <t>Министерство строительства Камчатского края /Пахомова Л.М./</t>
  </si>
  <si>
    <t xml:space="preserve">Разработка проектов планировки территорий поселений </t>
  </si>
  <si>
    <t>1.1.2</t>
  </si>
  <si>
    <t>Определение территориальных зон размещения, а также параметров объектов, строительство которых может быть разрешено на данной территорни, а также выполнени е межевания земельных участков</t>
  </si>
  <si>
    <t>1.1.3</t>
  </si>
  <si>
    <t>Определение территориальных зон размещения, а также параметров существующих объектов и объектов, строительство которых может быть разрешено на данной территорни</t>
  </si>
  <si>
    <t>Строительство инженерной инфраструктуры до границ земельных участков, предоставленных для строительства жилья эконом класса</t>
  </si>
  <si>
    <t>Возможность предоставления земельных участков  для целей жилщного строительства</t>
  </si>
  <si>
    <t>2015</t>
  </si>
  <si>
    <t>2016</t>
  </si>
  <si>
    <t>2013</t>
  </si>
  <si>
    <t>Обеспечение микрорайона Северо - Восток тепловыми сетями и ГВС в целях жилищного строительства</t>
  </si>
  <si>
    <t>Проектная документация</t>
  </si>
  <si>
    <t>0414006</t>
  </si>
  <si>
    <t>0424007</t>
  </si>
  <si>
    <t>81205010421013413241</t>
  </si>
  <si>
    <t>81207020424007522</t>
  </si>
  <si>
    <t>81207010424007522</t>
  </si>
  <si>
    <t>81211031013413241</t>
  </si>
  <si>
    <t>81209090421013413241</t>
  </si>
  <si>
    <t>81209010421013413241</t>
  </si>
  <si>
    <t>81207090421013413241</t>
  </si>
  <si>
    <t>81207041013413241</t>
  </si>
  <si>
    <t>Численность граждан, переселенных из аварийного жилищного фонда</t>
  </si>
  <si>
    <t>Годовой объем ввода жилья</t>
  </si>
  <si>
    <t>лет</t>
  </si>
  <si>
    <t>штук</t>
  </si>
  <si>
    <t>Количество расселенных помещений (семей)</t>
  </si>
  <si>
    <t>Переселение граждан из многоквартирных домов, признанных аварийными по состоянию на 1 января 2012 года</t>
  </si>
  <si>
    <t>0449503</t>
  </si>
  <si>
    <t>Подпрограмма 3  «Адресная программа по переселению граждан из аварийного жилищного фонда в Камчатском крае»</t>
  </si>
  <si>
    <t>Контрольное событие программы предоставление социальной выплаты</t>
  </si>
  <si>
    <t>Контрольное событие программы выпуск информационных материалов</t>
  </si>
  <si>
    <t>Контрольное событие программы предоставление ипотечного жилищного кредита</t>
  </si>
  <si>
    <t>Контрольное событие программы заключение договора о предоставлении ипотечного жилищного кредита</t>
  </si>
  <si>
    <t xml:space="preserve">органы местного самоуправления муниципальных образований в Камчатском крае </t>
  </si>
  <si>
    <t>Контрольное событие программы переселение граждан из аварийного жилищного фонда</t>
  </si>
  <si>
    <t>Контрольное событие программы заключение муниципальных контрактов на строительство, приобретение, проведение капитального ремонта, выкуп жилых помещений</t>
  </si>
  <si>
    <t>Срок начала реализации</t>
  </si>
  <si>
    <t>2012</t>
  </si>
  <si>
    <t>Ввод в эксплуатацию нового дворца бракосочетания</t>
  </si>
  <si>
    <t>Контрольное событие программы  получение утвержденных проектов планировки</t>
  </si>
  <si>
    <t>Контрольное событие программы заключение муниципального контракта на разработку проектов планировки</t>
  </si>
  <si>
    <t>Определение территориальных зон размещения, а также параметров объектов, строительство которых может быть разрешено на данной территории</t>
  </si>
  <si>
    <t>Обеспечение линейными коммунальными и энергетическими объектами</t>
  </si>
  <si>
    <t>Контрольное событие программы ввод объекта в эксплуатацию</t>
  </si>
  <si>
    <t>Контрольное событие программы получение проектной документации</t>
  </si>
  <si>
    <t xml:space="preserve">подключение жилых домов, законченных строительством, к инженерным сетям с.Никольское </t>
  </si>
  <si>
    <t>Подпрограмма 4  «Адресная программа по переселению граждан из аварийного жилищного фонда с учётом необходимости развития малоэтажного жилищного строительства в Камчатском крае»</t>
  </si>
  <si>
    <t>Расходы на содержание аппарата Министерства строительства Камчатского края</t>
  </si>
  <si>
    <t>Расходы на содержание аппарата Краевого государственного бюджетного учреждения "Служба заказчика Министерства строительства Камчатского края"</t>
  </si>
  <si>
    <t>1.7.2.</t>
  </si>
  <si>
    <t>Подпрограмма 7 «Развитие системы ипотечного жилищного кредитования в Камчатском крае»</t>
  </si>
  <si>
    <t>7.3.</t>
  </si>
  <si>
    <t>Переселение граждан из аварийных жилых домов и непригодных для проживания жилых помещений в соответствии с жилищным законодательством</t>
  </si>
  <si>
    <t>1.8.3.</t>
  </si>
  <si>
    <t>субсидии на иные цели</t>
  </si>
  <si>
    <t xml:space="preserve">812 0709 0421013 400
</t>
  </si>
  <si>
    <t>0425105</t>
  </si>
  <si>
    <t>0421013</t>
  </si>
  <si>
    <t>81205010425105400</t>
  </si>
  <si>
    <t>1.9.</t>
  </si>
  <si>
    <t>Подпрограмма 9 «Обеспечение жилыми помещениями граждан отдельных категорий в Камчатском крае»</t>
  </si>
  <si>
    <t>9.</t>
  </si>
  <si>
    <t>9.1</t>
  </si>
  <si>
    <t>9.2.</t>
  </si>
  <si>
    <t>9.3.</t>
  </si>
  <si>
    <t>Выполнение  государственных  обязательств  по  обеспечению   жильем    категорий    граждан, установленных  законодательством</t>
  </si>
  <si>
    <t>Обеспечение детей-сирот и детей, оставшихся без попечения родителей, лиц из числа  детей-сирот и детей, оставшихся без попечения родителей жилыми помещениями специализированного жилищного фонда по договорам найма специализированных жилых помещений</t>
  </si>
  <si>
    <t>0470999</t>
  </si>
  <si>
    <t>7.4</t>
  </si>
  <si>
    <t>Контрольное событие программы выдача свидетельств о предоставлении социальной выплаты</t>
  </si>
  <si>
    <t>Подпрограмма 8 «Обеспечение реализации государственной программы»</t>
  </si>
  <si>
    <t>реализация государственной программы своевременно  и в полном объеме</t>
  </si>
  <si>
    <t xml:space="preserve">Подпрограмма 8 «Обеспечение реализации государственной программы» </t>
  </si>
  <si>
    <t>1.9.1.</t>
  </si>
  <si>
    <t>Улучшение жилищных условий отдельных категорий граждан</t>
  </si>
  <si>
    <t>01.07.2014</t>
  </si>
  <si>
    <t>0415082</t>
  </si>
  <si>
    <t>0414025</t>
  </si>
  <si>
    <t>822</t>
  </si>
  <si>
    <t>0434007</t>
  </si>
  <si>
    <t>0468820</t>
  </si>
  <si>
    <t>0454006</t>
  </si>
  <si>
    <t>0475069</t>
  </si>
  <si>
    <t>0481001</t>
  </si>
  <si>
    <t>8.4.</t>
  </si>
  <si>
    <t>0481014</t>
  </si>
  <si>
    <t>0421013  0424007</t>
  </si>
  <si>
    <t>Обеспечение сейсмостойким жильем граждан</t>
  </si>
  <si>
    <t>Сейсмоусиление здания средней школы № 8 по ул. Давыдова, 15 в  г.Петропавловске-Камчатском</t>
  </si>
  <si>
    <t>Контрольное событие программы выполнение работ по сейсмоусилению здания средней школы № 8 по ул. Давыдова, 15 в  г.Петропавловске-Камчатском</t>
  </si>
  <si>
    <t>Сейсмоусиление здания МБДОУ "Детский сад № 51" по ул. Павлова, 5  в г.Петропавловске-Камчатском</t>
  </si>
  <si>
    <t>Контрольное событие программы выполнение работ по сейсмоусилению здания МБДОУ "Детский сад № 51" по ул. Павлова, 5  в г.Петропавловске-Камчатском</t>
  </si>
  <si>
    <t>Контрольное событие программы выполнение работ по сейсмоусилению  здания МБДОУ "Детский сад №20" по ул. Драбкина, 7  в г.Петропавловске-Камчатском</t>
  </si>
  <si>
    <t>Контрольное событие программы выполнение работ по сейсмоусилению   здания (литер А5) средней общеобразовательной школы №3 в п. Усть-Камчатск (I этап)</t>
  </si>
  <si>
    <t>Контрольное событие программы выполнение работ по сейсмоусилению   зданий центра ГБУЗ "Камчатский краевой психоневрологический диспансер" по ул. Карагинская, 22 в г. Петропавловске-Камчатском</t>
  </si>
  <si>
    <t>ед.</t>
  </si>
  <si>
    <t>0421013   0424007</t>
  </si>
  <si>
    <t>Ответственный исполнитель
(ИОГВ/
Ф.И.О.)</t>
  </si>
  <si>
    <t xml:space="preserve">Министерство имущественных и земельных отношений  Камчатского края </t>
  </si>
  <si>
    <t>Подпрограмма 1</t>
  </si>
  <si>
    <t>Сведения</t>
  </si>
  <si>
    <t>№
п/п</t>
  </si>
  <si>
    <t>базовое значение</t>
  </si>
  <si>
    <t>ГРБС</t>
  </si>
  <si>
    <t>Х</t>
  </si>
  <si>
    <t>всего</t>
  </si>
  <si>
    <t>юридические лица</t>
  </si>
  <si>
    <t>№</t>
  </si>
  <si>
    <t>федеральный бюджет</t>
  </si>
  <si>
    <t>Подпрограмма 2</t>
  </si>
  <si>
    <t>2.1</t>
  </si>
  <si>
    <t>2.2</t>
  </si>
  <si>
    <t>2.3</t>
  </si>
  <si>
    <t>Объем ресурсного обеспечения,
тыс. руб.</t>
  </si>
  <si>
    <t>Ед. изм.</t>
  </si>
  <si>
    <t>1.1.</t>
  </si>
  <si>
    <t>краевой бюджет</t>
  </si>
  <si>
    <t>местные бюджеты</t>
  </si>
  <si>
    <t>государственные внебюджетные фонды</t>
  </si>
  <si>
    <t>81205010414006500</t>
  </si>
  <si>
    <t>май 2017</t>
  </si>
  <si>
    <t>ноябрь 2015</t>
  </si>
  <si>
    <t>декабрь 2016</t>
  </si>
  <si>
    <t>ноябрь 2014</t>
  </si>
  <si>
    <t>81201130414006500</t>
  </si>
  <si>
    <t>81204110130501400</t>
  </si>
  <si>
    <t>декабрь 2014</t>
  </si>
  <si>
    <t>81204110130113400</t>
  </si>
  <si>
    <r>
      <t xml:space="preserve">Контрольное событие программы </t>
    </r>
    <r>
      <rPr>
        <sz val="7.5"/>
        <rFont val="Times New Roman"/>
        <family val="1"/>
      </rPr>
      <t>ввод объекта в эксплуатацию</t>
    </r>
  </si>
  <si>
    <t>март 2018</t>
  </si>
  <si>
    <t>декабрь 2018</t>
  </si>
  <si>
    <t>март 2017</t>
  </si>
  <si>
    <t>сентябрь 2017</t>
  </si>
  <si>
    <t>июль 2018</t>
  </si>
  <si>
    <t>ноябрь 2018</t>
  </si>
  <si>
    <t>Контрольное событие программы заключение договорп на оказание услуг по выпуску рекламных материалов</t>
  </si>
  <si>
    <t>июнь 2018</t>
  </si>
  <si>
    <t>июль 2015</t>
  </si>
  <si>
    <t>сентябрь 2014</t>
  </si>
  <si>
    <t>август 2014</t>
  </si>
  <si>
    <t xml:space="preserve">ноябрь 2015 </t>
  </si>
  <si>
    <t xml:space="preserve">июнь 2015 </t>
  </si>
  <si>
    <t>Министерство строительства Камчатского края /Табакар С. С./</t>
  </si>
  <si>
    <t>Министерство строительства Камчатского края /Лебединская И.В./</t>
  </si>
  <si>
    <t>Министерство строительства Камчатского края /Дубик М.В./</t>
  </si>
  <si>
    <t>Министерство строительства Камчатского края /Кудрявцева К.Е./</t>
  </si>
  <si>
    <t>Министерство образования и науки Камчатского края /Кучеренко Е.Н./</t>
  </si>
  <si>
    <t>тыс. кв. м</t>
  </si>
  <si>
    <t>Контрольное событие программы выданы сви-детельства о праве на получение со-циальной выплаты на уплату перво-начального взноса по ипотечному  жилищному кре-диту на приобре-тение жилого по-мещения 
в Камчатском крае</t>
  </si>
  <si>
    <t>Контрольное событие программы предоставлены социальные выплаты гражда-нам, проживаю-щим в Камчатском крае, на уплату первоначального взноса по ипотеч-ному жилищному кредиту на приоб-ретение жилого помещения в Камчатском крае</t>
  </si>
  <si>
    <t xml:space="preserve">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на приобретение жилого помещения в Камчатском крае </t>
  </si>
  <si>
    <t>8.3. Приобретение (строительство) жилых помещений в целях формирования специализированного жилищного фонда</t>
  </si>
  <si>
    <t>Разработка проектов жилой застройки для перспективного строительства</t>
  </si>
  <si>
    <t>1.4.1. Строительство ПС 110/10 кв. "Тундровая"</t>
  </si>
  <si>
    <t xml:space="preserve">1.3.2. Канализационная насосная станция № 15 в                                      г. Петропавловске-Камчатском </t>
  </si>
  <si>
    <t>1.3.1. 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очередь)(в том числе проектные работы)</t>
  </si>
  <si>
    <t>февраль 2017</t>
  </si>
  <si>
    <t xml:space="preserve">1.5. </t>
  </si>
  <si>
    <t>01.01.2017</t>
  </si>
  <si>
    <t>Разработаны проекты жилой застройки для перспективного строительства</t>
  </si>
  <si>
    <t xml:space="preserve">дотация на проведение обследования зданий и сооружений на предмет технического состояния основных несущих конструкций и их фактической сейсмостойкости 
</t>
  </si>
  <si>
    <t xml:space="preserve">дотация на проведение обследования зданий и сооружений на предмет технического состояния основных несущих конструкций и их фактической сейсмостойкости </t>
  </si>
  <si>
    <t>изменения минЖКХ</t>
  </si>
  <si>
    <t>отсутствует</t>
  </si>
  <si>
    <t>Невозможность  перспективного строительства жилой застройки</t>
  </si>
  <si>
    <t>2.4.</t>
  </si>
  <si>
    <t>Обследование зданий и сооружений на предмет технического состояния основных несущих конструкций, их фактической сейсмостойкости, возможности дальнейшей эксплуатации</t>
  </si>
  <si>
    <t>Показатель 9.7 таблицы приложения 1 к Программе</t>
  </si>
  <si>
    <t>Приобретение жилых помещений 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</si>
  <si>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Возможность подключения  жилого района  застройки в Вулканном городском поселении Елизовского района Камчатского края к сетям </t>
  </si>
  <si>
    <t>2.1.4. Многоквартирный жилой дом поз. 15 в микрорайоне "Северо-Западный" в г. Елизово (в том числе проектные работы)</t>
  </si>
  <si>
    <t>2.1.3. Микрорайон жилой застройки в районе Северо-Восточного шоссе г. Петропавловска-Камчатского (2 очередь) 3  этап</t>
  </si>
  <si>
    <t>2.4</t>
  </si>
  <si>
    <t>1.4.2.  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</si>
  <si>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Контрольное событие программы получение положительного заключения государственной экспертизы на проектную документацию</t>
  </si>
  <si>
    <t>1.4.11. Строительство инженерной инфраструктуры на территории жилого района в Вулканном городском поселении Елизовского района Камчатского края (в том числе проектные работы)</t>
  </si>
  <si>
    <t>816</t>
  </si>
  <si>
    <t>Всего по Министерству культуры Камчатского края</t>
  </si>
  <si>
    <t>813</t>
  </si>
  <si>
    <t xml:space="preserve">Всего по Министерству образования и молодежной политики Камчатского края </t>
  </si>
  <si>
    <t xml:space="preserve">Доведение параметров инженерных коммуникаций до нормативных значений с целью обеспечения инженерной инфраструктурой вновь вводимых жилых домов
</t>
  </si>
  <si>
    <t>3 401 027,45347*</t>
  </si>
  <si>
    <t>Подпрограмма 3 "Адресная программа по переселению граждан из аварийного жилищного фонда "</t>
  </si>
  <si>
    <t>Наименование Программы / подпрограммы / мероприятия</t>
  </si>
  <si>
    <t>Предоставление единовременной денежной выплаты в целях обеспечения жилыми помещениями отдельных категорий граждан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</si>
  <si>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Фонд содействия реформированию жилищно-коммунального хозяйства</t>
  </si>
  <si>
    <t>* Расходные обязательства 2015 года не соответствуют бюджетным обязательствам 2015 года на сумму средств, не использованных в 2015 году по Подпрограмме 3</t>
  </si>
  <si>
    <t>814</t>
  </si>
  <si>
    <t>Всего по Министерству здравоохранения Камчатского края</t>
  </si>
  <si>
    <t>Сейсмоусиление социальных объектов и систем жизнеобеспечения</t>
  </si>
  <si>
    <t>Контрольное событие программы заключение муниципального контракта на строительство инженерных сетей</t>
  </si>
  <si>
    <t>Контрольное событие программы заключение  муниципального контракта на разработку проектной документации</t>
  </si>
  <si>
    <t>Количество граждан, переселенных из аварийного жилищного фонда</t>
  </si>
  <si>
    <t>Невозможность полного функционирования и проживания в жилых домах ввиду отсутствия подключения инженерной инфраструктуры</t>
  </si>
  <si>
    <t>Невозможность полного функционирования и проживания в жилых домах ввиду отсутствия подключения  коммунальных и энергитических  объектов</t>
  </si>
  <si>
    <t xml:space="preserve">Министерство строительства Камчатского края /Табакар С.С./ </t>
  </si>
  <si>
    <t>Контрольное событие программы Заключение контракта на долевое строительство или приобретение жилого помещения  в соответствии с законом Камчатского края от 31.03.2009 № 253</t>
  </si>
  <si>
    <t>Контрольное событие программы Заключение государсвенных контрактов на долевое строительство или приобретение жилых помещений в целях расселения жителей общежитий</t>
  </si>
  <si>
    <t xml:space="preserve">Контрольное событие                                                                                                                             Передача жилых помещений, приобретенных и построенных для предоставления жителям общежитий в муниципальную собственность Петропавловск-Камчатского городского округа
</t>
  </si>
  <si>
    <t>8.1</t>
  </si>
  <si>
    <t xml:space="preserve">в т.ч. за счет остатков средств на 01.01.2014 года   
</t>
  </si>
  <si>
    <t xml:space="preserve">в т.ч. за счет остатков средств на 01.01.2014 года   </t>
  </si>
  <si>
    <t>1.1.4</t>
  </si>
  <si>
    <t>Определение территориальных зон размещения, а также параметров коридоров прохождения линейных объектов, строительство которых может быть разрешено на данной территорни</t>
  </si>
  <si>
    <t>Контрольное событие программы выполнение работ по сейсмоусилению   здания КГКОУ "Камчатская школа-интернат для детей сирот и детей оставшихся без попечения родителей" по адресу ул. Санаторная, 4 в г. Елизово Камчатского края</t>
  </si>
  <si>
    <t>октябрь 2016</t>
  </si>
  <si>
    <t>апрель 2014</t>
  </si>
  <si>
    <t>август 2015</t>
  </si>
  <si>
    <t>июнь 2016</t>
  </si>
  <si>
    <t>Возможность предоставления земельных участков  для целей жилщного строительства, в том числе многодетным семьям</t>
  </si>
  <si>
    <t>Контрольное событие программы ввод инженерных сетей в эксплуатацию</t>
  </si>
  <si>
    <t>Возможность подключения микрорайона жилой застройки по ул. Дальневосточной к сетям водоотведения</t>
  </si>
  <si>
    <t xml:space="preserve"> </t>
  </si>
  <si>
    <t>Подготовка инженерных сетей для жилищной застройки территории 110 квартала</t>
  </si>
  <si>
    <t>Контрольное событие программы заключение  контракта на строительство и реконструкцию</t>
  </si>
  <si>
    <t>октябрь 2014</t>
  </si>
  <si>
    <t xml:space="preserve">Возможность подключения нового жилого  дома  к сетям ресурсоснабжающих организаций </t>
  </si>
  <si>
    <t>1.3.2.</t>
  </si>
  <si>
    <t>Переселение граждан из аварийного жилищного фонда в Камчатском крае в соответствии с жилищным законодательством.</t>
  </si>
  <si>
    <t>Переселение граждан из аварийного жилищного фонда в Камчатском крае в соответствии с жилищным законодательством (выполнение обязательств 2013 года)</t>
  </si>
  <si>
    <t>0468821</t>
  </si>
  <si>
    <t>0468822</t>
  </si>
  <si>
    <t>0468823</t>
  </si>
  <si>
    <t>0468824</t>
  </si>
  <si>
    <t>0472046        0470999</t>
  </si>
  <si>
    <t>0434006      0439602</t>
  </si>
  <si>
    <t>81205020414007500</t>
  </si>
  <si>
    <t>81205020411013400</t>
  </si>
  <si>
    <t>81210030472046300</t>
  </si>
  <si>
    <t>81201130470999200</t>
  </si>
  <si>
    <t>0454007</t>
  </si>
  <si>
    <t>Контрольное событие программы ввод сетей в эксплуатацию</t>
  </si>
  <si>
    <t>Наименование основного мероприятия 1.1                                                                                                   Переселение граждан из аварийного жилищного фонда с учётом необходимости развития малоэтажного строительства в Камчатском крае в соответствии с жилищным законодательством.</t>
  </si>
  <si>
    <t>Министерство строительства Камчатского края; Министерство имущественных и земельных отношений Камчатского края</t>
  </si>
  <si>
    <t>1.9.2.</t>
  </si>
  <si>
    <t>Приобретение (строительство) жилых помещений в целях формирования специализированного жилищного фонда Камчатского края</t>
  </si>
  <si>
    <t>9.4.</t>
  </si>
  <si>
    <t>Контрольное событие программы заключение государственного контракта на приобретение в собственность Камчатского края жилых помещений в целях формирования специализированного жилищного фонда Камчатского края</t>
  </si>
  <si>
    <t>Подпрограмма 4 «Адресная программа по переселению граждан из аварийного жилищного фонда с учётом необходимости развития малоэтажного строительства фонда в Камчатском крае»</t>
  </si>
  <si>
    <t>Министер
ство строительства Камчатского края /Звоник Л.Е./</t>
  </si>
  <si>
    <t>октябрь 2015</t>
  </si>
  <si>
    <t>подключение жилых домов, законченных строительством, к инженерным сетям пос. Козыревск</t>
  </si>
  <si>
    <t>подключение жилых домов, законченных строительством, к инженерным сетям пос. Ключи</t>
  </si>
  <si>
    <t>Министерство строительства Камчатского края /Звоник Л.Е./</t>
  </si>
  <si>
    <t>Контрольное событие программы заключение    контракта на разработку проектной документации</t>
  </si>
  <si>
    <t xml:space="preserve">Разработка проектов планировки застроенных территорий поселений </t>
  </si>
  <si>
    <t>1.4.2.</t>
  </si>
  <si>
    <t>01.09.2017</t>
  </si>
  <si>
    <t>Министерство строительства Камчатского края /Михалькова Т.В./</t>
  </si>
  <si>
    <t>».</t>
  </si>
  <si>
    <t>81205020414006500</t>
  </si>
  <si>
    <t>05010454006500</t>
  </si>
  <si>
    <t>1.3.3.</t>
  </si>
  <si>
    <t>Переселение граждан из аварийного жилищного фонда в Камчатском крае в соответствии с жилищным законодательством (нераспределённые ассигнования)</t>
  </si>
  <si>
    <t xml:space="preserve">Всего </t>
  </si>
  <si>
    <t>край</t>
  </si>
  <si>
    <t>МБ</t>
  </si>
  <si>
    <t>Фонд</t>
  </si>
  <si>
    <t>разница</t>
  </si>
  <si>
    <t>2014 (остатки 2013)</t>
  </si>
  <si>
    <t>0410000</t>
  </si>
  <si>
    <t>0414007</t>
  </si>
  <si>
    <t>0420000</t>
  </si>
  <si>
    <t>0430000</t>
  </si>
  <si>
    <t>0450000</t>
  </si>
  <si>
    <t>04810014</t>
  </si>
  <si>
    <t>0480000</t>
  </si>
  <si>
    <t xml:space="preserve">Всего: Министерству спорта и молодежной политики Камчатского края </t>
  </si>
  <si>
    <t>Всего по Министерству строительства Камчатского края</t>
  </si>
  <si>
    <t>Всего: Министерству имущественных и земельных отношений Камчатского края</t>
  </si>
  <si>
    <t>Всего: по Министерству образования и науки Камчатского края</t>
  </si>
  <si>
    <t>Сейсмоусиление здания КГКОУ "Камчатская школа-интернат для детей-сирот и детей, оставшихся без попечения родителей" по адресу ул. Санаторная, 4 в г.Елизово Камчатского края (в том числе проектные работы)</t>
  </si>
  <si>
    <t xml:space="preserve"> Разработка проектов планировки совмещенных  с проектами межевания территории поселений</t>
  </si>
  <si>
    <t>Государственная программа Камчатского края «Обеспечение доступным и комфортным жильем жителей Камчатского края на 2014 -2018 годы»</t>
  </si>
  <si>
    <t>Всего по Министерству имущественных и земельных отношений Камчатского края</t>
  </si>
  <si>
    <t>Всего по Министерству образования и науки Камчатского края</t>
  </si>
  <si>
    <t>Министерство строительства Камчатского края/Звоник Л.Е./</t>
  </si>
  <si>
    <t>Министерство спорта и молодежной политики Камчатского края /Бондаренко К.А./</t>
  </si>
  <si>
    <t xml:space="preserve">Министерство строительства Камчатского края /Смирнов Т.Ю., Жаркова С.А./ </t>
  </si>
  <si>
    <t>Разработка проектов планировки застроенных территорий для строителдьства линейных объектов</t>
  </si>
  <si>
    <t>Срок окончания реализации (дата контрольного события)</t>
  </si>
  <si>
    <t xml:space="preserve">2014 </t>
  </si>
  <si>
    <t xml:space="preserve">2015 </t>
  </si>
  <si>
    <t xml:space="preserve">2016 </t>
  </si>
  <si>
    <t>май 2015</t>
  </si>
  <si>
    <t>июнь 2014</t>
  </si>
  <si>
    <t xml:space="preserve"> март 2018</t>
  </si>
  <si>
    <t>8220415082, 8220414025</t>
  </si>
  <si>
    <t xml:space="preserve">2012 </t>
  </si>
  <si>
    <t xml:space="preserve">2013 </t>
  </si>
  <si>
    <t>январь 2014</t>
  </si>
  <si>
    <t xml:space="preserve"> декабрь 2018</t>
  </si>
  <si>
    <t>июль 2017</t>
  </si>
  <si>
    <t xml:space="preserve"> ноябрь 2018</t>
  </si>
  <si>
    <t xml:space="preserve"> январь 2014</t>
  </si>
  <si>
    <t>ноябрь 2016</t>
  </si>
  <si>
    <t>81205010421013400</t>
  </si>
  <si>
    <t>Микрорайон жилой застройки в районе Северо-Восточного шоссе 
г. Петропавловска-Камчатского (2 очередь) 2 этап</t>
  </si>
  <si>
    <t>Контрольное событие программы окончание строительства микрорайона жилой застройки в районе Северо-Восточного шоссе 
г. Петропавловска-Камчатского (2 очередь) 2 этап</t>
  </si>
  <si>
    <t>фонд содействия реформированию ЖКХ</t>
  </si>
  <si>
    <t>Контрольное событие программы: заключение с органами местного самоуправления соглашений  о перечислении средств краевого бюджета бюджетам муниципальных образований в Камчатском крае на реализацию мероприятий по  обеспечению детей-сирот и детей, оставшихся без попечения родителей, лиц  из числа детей-сирот и детей, оставшихся без попечения родителей, жилыми помещениями</t>
  </si>
  <si>
    <t>Коэффициент доступности жилья (соотношение средней рыночной стоимости стандартной квартиры общей площадью 54 кв. м и среднего годового совокупного денежного дохода семьи, состоящей из 3 человек)</t>
  </si>
  <si>
    <t>апрель 2016</t>
  </si>
  <si>
    <t xml:space="preserve">апрель 2015 </t>
  </si>
  <si>
    <t>декабрь 2015</t>
  </si>
  <si>
    <t xml:space="preserve">1.2.2. Инженерная инфраструктура жилого района  в Пионерском сельском поселении Елизовского муниципального района (в том числе проектные работы)
</t>
  </si>
  <si>
    <t xml:space="preserve">Контрольное событие программы заключение  муниципального контракта на разработку проектной документации </t>
  </si>
  <si>
    <t>1.2.3. Микрорайон жилой застройки в п. Лесной Елизовского муниципального района (в том числе проектные работы)</t>
  </si>
  <si>
    <t>Подключения жилых домов  к сетям ресурсоснабжающих организаций. Возможность предоставления земельных участков  для целей жилщного строительства, в том числе многодетным семьям</t>
  </si>
  <si>
    <t>Контрольное событие программы заключение   контракта на строительство инженерных сетей</t>
  </si>
  <si>
    <t>1.2.4. Микрорайон жилой застройки по ул. Вулканной Вулканного городского поселения Елизовского муниципального района (в том числе проектные работы)</t>
  </si>
  <si>
    <t xml:space="preserve">Подключения жилых домов  к сетям ресурсоснабжающих организаций, Возможность подключения жилых домов , выделенных многодетным семьям под жилищное строительство к сетям ресурсоснабжающих организаций </t>
  </si>
  <si>
    <t>Контрольное событие программы заключение  контракта на строительство инженерных сетей</t>
  </si>
  <si>
    <t>подключение жилых домов, законченных строительством, к инженерным сетям пос. Усть-Камчатск</t>
  </si>
  <si>
    <t>Министерство строительства Камчатского края /Табакар С.С./</t>
  </si>
  <si>
    <t>Контрольное событие программы строительство микрорайона жилой застройки в районе Северо-Восточного шоссе г. Петропавловска-Камчатского (2 очередь) 3 этап</t>
  </si>
  <si>
    <t>Группа жилой застройки в границах ул. Свердлова, ул. Хуторская в г. Елизово Камчатского края</t>
  </si>
  <si>
    <t>Контрольное событие программы разработка проектной документации на строительство группы жилой застройки в границах ул. Свердлова, ул. Хуторская в г. Елизово Камчатского края</t>
  </si>
  <si>
    <t>Контрольное событие программы строительство группы жилой застройки в границах ул. Свердлова,  ул. Хуторская в г. Елизово Камчатского края</t>
  </si>
  <si>
    <t>2.1.5</t>
  </si>
  <si>
    <t>Строительство 2-х многоквартирных 9-ти этажных жилых домов в районе ул. Карбышева в г. Петропавловске-Камчатском. Жилой дом № 1 блок-секция № 1, 2, 3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</si>
  <si>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1 блок-секция № 1, 2, 3</t>
  </si>
  <si>
    <t>Министерство строительства Камчатского края /Табакар С.С../</t>
  </si>
  <si>
    <t xml:space="preserve"> 2015</t>
  </si>
  <si>
    <t>Сейсмоусиление здания МБОУ "Средняя школа №33" (филиал 2) по проспекту Рыбаков, 28 в г.Петропавловске-Камчатском</t>
  </si>
  <si>
    <t>Контрольное событие программы выполнение работ по сейсмоусилению  здания МБОУ "Средняя школа №33" (филиал 2) по проспекту Рыбаков, 28 в г.Петропавловске-Камчатском</t>
  </si>
  <si>
    <t>Сейсмоусиление здания МАОУ "Средняя общеобразовательная школа № 3" по ул. Зеленая роща, 24 для муниципальных нужд Петропавловск-Камчатского городского округа</t>
  </si>
  <si>
    <t>Контрольное событие программы выполнение работ по сейсмоусилению  здания Сейсмоусиление здания МАОУ "Средняя общеобразовательная школа № 3" по ул. Зеленая роща, 24 для муниципальных нужд Петропавловск-Камчатского городского округа</t>
  </si>
  <si>
    <t xml:space="preserve">2017 </t>
  </si>
  <si>
    <t>Контрольное событие программы получение положительного заключения государственной экспертизы проектной документации на сейсмоусиление   зданий центра ГБУЗ "Камчатский краевой психоневрологический диспансер" по ул. Карагинская, 22 в г. Петропавловске-Камчатском</t>
  </si>
  <si>
    <t>декабрь 2017</t>
  </si>
  <si>
    <t>Контрольное событие программы получение проектной документации на сейсмоусиление   здания КГБОУ ДПОРК "Камчатский учебно-методический центр" по ул. Савченко, 8/1 в  г. Петропавловске-Камчатском</t>
  </si>
  <si>
    <t>Контрольное событие программы выполнение работ по сейсмоусилению   здания КГБОУ ДПОРК "Камчатский учебно-методический центр" по ул. Савченко, 8/1 в  г. Петропавловске-Камчатском</t>
  </si>
  <si>
    <t>Контрольное событие программы получение положительного заключения государственной экспертизы проектной документации на сейсмоусиление   здания КГБОУ СПО "Камчатский Колледж искусств" по пр. Рыбаков, 7  в г. Петропавловск-Камчатский</t>
  </si>
  <si>
    <t>март 2015</t>
  </si>
  <si>
    <t>Основное мероприятие 2 Переселение граждан из аварийного жилищного фонда  в Камчатском крае в соответствии с жилищным законодательством (выполнение обязательств 2013 года)</t>
  </si>
  <si>
    <t>3.3</t>
  </si>
  <si>
    <t>Индекс производительности труда</t>
  </si>
  <si>
    <t>млн. руб./чел.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</si>
  <si>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</si>
  <si>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</si>
  <si>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</si>
  <si>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</si>
  <si>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</si>
  <si>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</si>
  <si>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</si>
  <si>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</si>
  <si>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</si>
  <si>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</si>
  <si>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</si>
  <si>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</si>
  <si>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Основное мероприятие Переселение граждан из аварийного жилищного фонда с учётом необходимости развития малоэтажного жилищного строительства в Камчатском крае в соответствии с жилищным законодательством  (выполнение обязательств 2013 года).</t>
  </si>
  <si>
    <t>Количество семей, переселенных из жилых домов, сейсмоусиление или реконструкция которых экономически нецелесообразны</t>
  </si>
  <si>
    <t>Обеспечение детей-сирот и детей, оставшихся без попечения родителей, лиц из числа  детей-сирот и детей, оставшихся без попечения родителей, жилыми помещениями специализированного жилищного фонда по договорам найма специализированных жилых помещений</t>
  </si>
  <si>
    <t>Формирование жилищного фонда в целях расселения граждан, проживающих в общежитиях, в том числе строительство (участие в долевом строительстве), приобретение жилых помещений для предоставления гражданам, проживающим в общежитиях, жилых помещений для расселения общежитий</t>
  </si>
  <si>
    <t xml:space="preserve">Код бюджетной классифика-
ции </t>
  </si>
  <si>
    <t>«Таблица 8</t>
  </si>
  <si>
    <t xml:space="preserve"> Создание необходимой инженерной инфраструктуры к земельным участкам, предоставленным  многодетным семьям для индивидуального жилищного строительства. </t>
  </si>
  <si>
    <t>сентябрь 2016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</si>
  <si>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 в муниципальных образованиях в Камчатском крае, предоставленных для индивидуального жилищного строительства многодетным семьям и иного приоритетного строительства</t>
  </si>
  <si>
    <t xml:space="preserve">Обеспечение электроэнергией нового  жилого  дома   и поликлиники в г. Петропавловске-Камчатском (район "Моховая") </t>
  </si>
  <si>
    <t xml:space="preserve">Подключение новых жилых домов  к сетям ресурсоснабжающих организаций. Возможность предоставления земельных участков  для индивидуального жилищного строительства, в том числе многодетным семьям  </t>
  </si>
  <si>
    <t>март 2016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</si>
  <si>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участков, предоставленных для индивидуального жилищного строительства многодетным семьям </t>
  </si>
  <si>
    <t>ноябрь 2017</t>
  </si>
  <si>
    <t xml:space="preserve"> Возможность подключения жилых домов к сетям ресурсоснабжающих организаций,   обеспечение инженерной инфраструктурой земельных участков, предоставленных для индивидуального жилищного строительства многодетным семьям и иного приоритетного строительства</t>
  </si>
  <si>
    <t>Строительство линейных коммунальных и энергетических объектов в границах поселений и городских округов Камчатского края</t>
  </si>
  <si>
    <t>май 2016</t>
  </si>
  <si>
    <t>Обеспечение микрорайона Северо - Восток тепловыми сетями и ГВС                    в целях жилищного строительства</t>
  </si>
  <si>
    <t>Основное мероприятие 1 Переселение граждан из аварийного жилищного фонда  в Камчатском крае в соответствии с жилищным законодательством</t>
  </si>
  <si>
    <t>Основное мероприятие 3 Переселение граждан из аварийного жилищного фонда  в Камчатском крае в соответствии с жилищным законодательством (выполнение обязательств 2014 года)</t>
  </si>
  <si>
    <t>3.4</t>
  </si>
  <si>
    <t xml:space="preserve">в т.ч. за счет остатков средств на 01.01.2015 года </t>
  </si>
  <si>
    <t>9.5.</t>
  </si>
  <si>
    <t>01.01.2015</t>
  </si>
  <si>
    <t>01.01.2016</t>
  </si>
  <si>
    <t>810</t>
  </si>
  <si>
    <t>Всего по Министерству жилищно-коммунального хозяйства и энергетики Камчатского края</t>
  </si>
  <si>
    <t>Министерство      жилищно-коммунального    хозяйства и энергетики Камчатского края</t>
  </si>
  <si>
    <t>Выполнение  государственных  обязательств  по  обеспечению жильем    категорий граждан, установленных  законодательством</t>
  </si>
  <si>
    <t>2017</t>
  </si>
  <si>
    <t>Микрорайон жилой застройки в районе Северо-Восточного шоссе г. Петропавловска-Камчатского         (2 очередь) 3 этап</t>
  </si>
  <si>
    <t>2.1.6</t>
  </si>
  <si>
    <t>Строительство 2-х многоквартирных 9-ти этажных жилых домов в районе ул. Карбышева в г. Петропавловске-Камчатском. Жилой дом № 2 (блок-секции № 4, 5, 6)</t>
  </si>
  <si>
    <t>Контрольное событие программы строительство 2-х многоквартирных 9-ти этажных жилых домов в районе ул. Карбышева в г. Петропавловске-Камчатском. Жилой дом № 2 (блок-секции № 4, 5,6)</t>
  </si>
  <si>
    <t>2.1.7</t>
  </si>
  <si>
    <t>Многоквартирный жилой дом в районе ул. Хасанская в г. Петропавловске-Камчатском</t>
  </si>
  <si>
    <t>Контрольное событие программы строительство многоквартирного жилого дома в районе ул. Хасанская в                      г. Петропавловске-Камчатском</t>
  </si>
  <si>
    <t>Сейсмоусиление здания (литер А 5) средней общеобразовательной школы № 3 в п. Усть-Камчатск     (I этап)</t>
  </si>
  <si>
    <t>Контрольное событие программы выполнение работ по сейсмоусилению   здания (литер А) средней общеобразовательной школы №3 в п. Усть-Камчатск   (II этап)</t>
  </si>
  <si>
    <t>Сейсмоусиление здания государственного бюджетного образовательного учреждения среднего профессионального образования "Камчатский медицинский колледж" в                 г. Петропавловске-Камчатском</t>
  </si>
  <si>
    <t>Контрольное событие программы выполнение работ по сейсмоусилению   здания государственного бюджетного образовательного учреждения среднего профессионального образования "Камчатский медицинский колледж" в                   г. Петропавловске-Камчатском</t>
  </si>
  <si>
    <t>Контрольное событие программы выполнение работ по сейсмоусилению   здания КГБОУ СПО "Камчатский Колледж искусств" по пр. Рыбаков, 7  в       г. Петропавловск-Камчатский</t>
  </si>
  <si>
    <t>Строительство 2-х многоквартирных 9-ти этажных жилых домов в районе ул. Карбышева в г. Петропавловске-Камчатском. Жилой дом № 1 (блок-секции № 1, 2, 3)</t>
  </si>
  <si>
    <t>июнь 2017</t>
  </si>
  <si>
    <t>Основное мероприятие 4 Переселение граждан из аварийного жилищного фонда  в Камчатском крае в соответствии с жилищным законодательством (выполнение обязательств 2015 года)</t>
  </si>
  <si>
    <t>Предоставление социальных выплат на приобретение жилых помещений гражданам,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</si>
  <si>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2.1.8</t>
  </si>
  <si>
    <t>Многоквартирный жилой дом поз. 15 в микрорайоне "Северо-Западный" в г.Елизово (в том числе проектные работы)</t>
  </si>
  <si>
    <t xml:space="preserve">Контрольное событие программы разработка проектной документации на строительство многоквартирного жилого дома поз. 15 в микрорайоне "Северо-Западный" в г.Елизово </t>
  </si>
  <si>
    <t>1.2.1. Центральный тепловой пункт мощностью 30 Гкал/час и тепловые сети I-го контура от котельной № 1 до ЦТП в 110 квартале г. Петропавловска-Камчатского</t>
  </si>
  <si>
    <t xml:space="preserve">1.4.9. Жилой район в Вулканном городском поселении Елизовского района Камчатского края. Внутриплощадочные нженерные сети. (в том числе проектные работы)  </t>
  </si>
  <si>
    <t>1.4.10. Инженерная инфраструктура для  жилой застройки в районе ул. Рябиковская  г. Петропавловска-Камчатского (в том числе проектные работы)</t>
  </si>
  <si>
    <t xml:space="preserve">1.5.  Дворец бракосочетания в г. Петропавловске-Камчатском </t>
  </si>
  <si>
    <t>31.12.2020</t>
  </si>
  <si>
    <t xml:space="preserve">Улучшение жилищных условий 696 молодых семей </t>
  </si>
  <si>
    <t>2020</t>
  </si>
  <si>
    <t>июль 2020</t>
  </si>
  <si>
    <t xml:space="preserve"> ноябрь 2020</t>
  </si>
  <si>
    <t>декабрь 2020</t>
  </si>
  <si>
    <t>Численность 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 (по состоянию на конец соответствующего года)</t>
  </si>
  <si>
    <t>х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</si>
  <si>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жилыми помещениями специализированного жилищного фонда по договорам найма специализированных жилых помещений</t>
  </si>
  <si>
    <t>30.11.2020</t>
  </si>
  <si>
    <t xml:space="preserve">1.4.1. Сооружение центральный тепловой пункт № 334 и тепловые сети второго и первого контура инв. № 8299 (реконструкция первого контура на участке от УТП-22 до УТС-12)                                                     в микрорайоне Северо-Восток                                        г. Петропавловска-Камчатского </t>
  </si>
  <si>
    <t>Финансовое обеспечение реализации государственной программы Камчатского края "Обеспечение доступным и комфортным жильем жителей Камчатского края"</t>
  </si>
  <si>
    <t>"Обеспечение доступным и комфортным жильем жителей Камчатского края"</t>
  </si>
  <si>
    <t>Государственная программа Камчатского края "Обеспечение доступным и комфортным жильем жителей Камчатского края"</t>
  </si>
  <si>
    <t>о показателях (индикаторах) государственной программы Камчатского края "Обеспечение доступным и комфортным жильем жителей Камчатского края" и подпрограмм Программы и их значениях</t>
  </si>
  <si>
    <t xml:space="preserve">Приложение 1 </t>
  </si>
  <si>
    <t>к Программе</t>
  </si>
  <si>
    <t xml:space="preserve">Государственная программа Камчатского края "Обеспечение доступным и комфортным жильем жителей Камчатского края"
</t>
  </si>
  <si>
    <t>Подпрограмма 1 "Стимулирование развития жилищного строительства"</t>
  </si>
  <si>
    <t>Подпрограмма 2 "Повышение устойчивости жилых домов, основных объектов и систем жизнеобеспечения"</t>
  </si>
  <si>
    <t>2.1.</t>
  </si>
  <si>
    <t>2.2.</t>
  </si>
  <si>
    <t>2.3.</t>
  </si>
  <si>
    <t>Подпрограмма 3 "Адресная программа по переселению граждан из аварийного жилищного фонда"</t>
  </si>
  <si>
    <t>3.1.</t>
  </si>
  <si>
    <t>3.2.</t>
  </si>
  <si>
    <t>Количество домохозяйств, получивших меры государственной поддержки в рамках реализации механизма льготного ипотечного кредитования</t>
  </si>
  <si>
    <t>Количество приобретенных жилых помещений посредством получения ипотечных жилищных кредитов</t>
  </si>
  <si>
    <t>Количество граждан, расселенных из общежитий</t>
  </si>
  <si>
    <t>Выпуск информационных материалов о механизме льготного ипотечного жилищного кредитования отдельных категорий граждан, проживающих в Камчатском крае</t>
  </si>
  <si>
    <t>5.2.</t>
  </si>
  <si>
    <t>Приложение 2</t>
  </si>
  <si>
    <t>Завершение строительства инженерной инфраструктуры до границ земельных участков, предоставленных для строительства жилья экономкласса, в муниципальных образованиях в Камчатском крае</t>
  </si>
  <si>
    <t>Переселение граждан из аварийного жилищного фонда в соответствии с жилищным законодательством</t>
  </si>
  <si>
    <t>Показатель 3.2 приложения 1 к Программе</t>
  </si>
  <si>
    <t>4.1.</t>
  </si>
  <si>
    <t xml:space="preserve">Наименование показателя (индикатора) </t>
  </si>
  <si>
    <t>Значения показателей (индикаторов)</t>
  </si>
  <si>
    <t>Развитие механизмов долгосрочного финансирования ипотечного жилищного кредитования, повышение доступности ипотечных кредитов для граждан</t>
  </si>
  <si>
    <t xml:space="preserve">Увеличение темпов расселения аварийного жилищного фонда </t>
  </si>
  <si>
    <t>Снижение темпов расселения аварийного жилищного фонда</t>
  </si>
  <si>
    <t>Снижение доступности ипотечных жилищных кредитов для граждан</t>
  </si>
  <si>
    <t>Приобретение (строительство) жилых помещений в целях обеспечения жилыми помещениями по договорам социального найма отдельных категорий граждан в соответствии с Законом Камчатского края от 31.03.2009 № 253 "О порядке предоставления жилых помещений жилищного фонда Камчатского края по договорам социального найма"</t>
  </si>
  <si>
    <t xml:space="preserve">Министерство имущественных и земельных отношений Камчатского края
</t>
  </si>
  <si>
    <t xml:space="preserve">Необеспечение отдельных категорий граждан жилыми помещениями </t>
  </si>
  <si>
    <t xml:space="preserve">Значительный рост количества нуждающихся в улучшении жилищных условий молодых семей </t>
  </si>
  <si>
    <t>Количество семей (граждан), обеспеченных жилыми помещениями в соответствии с Законом Камчатского края от 31.03.2009     № 253 "О порядке предоставления жилых помещений жилищного фонда Камчатского края по договорам социального найма"</t>
  </si>
  <si>
    <t>Количество семей (граждан), обеспеченных жилыми помещениями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</si>
  <si>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Количество семей (граждан), обеспеченных жилыми помещениями либо получивших единовременную денежную выплату в соответствии с Федеральным законом от 08.12.2010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</si>
  <si>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 xml:space="preserve">Снижение доступности ипотечных жилищных кредитов для граждан  </t>
  </si>
  <si>
    <t>Непредоставление социальных выплат на приобретение жилых помещений гражданам, в судебном порядке восстановивших свое право на получение социальных выплат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</si>
  <si>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Объем средств на реализацию Программы</t>
  </si>
  <si>
    <t xml:space="preserve">Количество жилых помещений, приобретенных (построенных) в целях формирования специализированного жилищного фонда </t>
  </si>
  <si>
    <t>Подпрограмма 4 "Адресная программа по переселению граждан из аварийного жилищного фонда с учетом необходимости развития малоэтажного жилищного строительства в Камчатском крае"</t>
  </si>
  <si>
    <t>4.2</t>
  </si>
  <si>
    <t>Подпрограмма 5 "Переселение граждан из аварийных жилых домов и непригодных для проживания жилых помещений"</t>
  </si>
  <si>
    <t>Подпрограмма 6 "Обеспечение жильем молодых семей"</t>
  </si>
  <si>
    <t>Подпрограмма 7 "Развитие системы ипотечного жилищного кредитования"</t>
  </si>
  <si>
    <t>Годовой объем ввода жилья, соответствующего стандартам экономического класса</t>
  </si>
  <si>
    <t>Количество предоставленных ипотечных жилищных кредитов (займов)</t>
  </si>
  <si>
    <t>Строительство линейных коммунальных и энергетических  объектов в границах городских округов и поселений в Камчатском крае</t>
  </si>
  <si>
    <t>Общая площадь жилых помещений, введенных в эксплуатацию для последующего предоставления гражданам, проживающим в многоквартирных домах, сейсмоусиление или реконструкция которых экономически нецелесообразны</t>
  </si>
  <si>
    <t xml:space="preserve">Количество улучшивших жилищные условия учителей общеобразовательных учреждений в Камчатском крае в возрасте до 35 лет (включительно) </t>
  </si>
  <si>
    <t xml:space="preserve">4.1. </t>
  </si>
  <si>
    <t>Переселение граждан из многоквартирных домов с учётом необходимости развития малоэтажного строительства, признанных аварийными по состоянию на 1 января 2012 года</t>
  </si>
  <si>
    <t xml:space="preserve">7.1. </t>
  </si>
  <si>
    <t xml:space="preserve">7.3. </t>
  </si>
  <si>
    <t>Разработка проектов планировки и проектов межевания территорий городских округов и поселений в Камчатском крае</t>
  </si>
  <si>
    <t>Строительство инженерной инфраструктуры до границ земельных участков, предоставленных для строительства жилья экономического класса</t>
  </si>
  <si>
    <t>Строительство линейных коммунальных и энергетических  объектов  в границах городских округов и поселений в Камчатском крае</t>
  </si>
  <si>
    <t>Предоставление молодым семьям социальных выплат на приобретение жилого помещения или строительство индивидуального жилого дома</t>
  </si>
  <si>
    <t>Приобретение (строительство) жилых помещений в целях формирования специализированного жилищного фонда</t>
  </si>
  <si>
    <t>9.1.</t>
  </si>
  <si>
    <t>тыс.кв.м</t>
  </si>
  <si>
    <t>квартир (семей)</t>
  </si>
  <si>
    <t xml:space="preserve"> молодых семей</t>
  </si>
  <si>
    <t>семей (граждан)</t>
  </si>
  <si>
    <t>Показатель 1.2 таблицы приложения 1 к Программе</t>
  </si>
  <si>
    <t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и сельских поселений в Камчатском крае</t>
  </si>
  <si>
    <t>Показатель 1.1 таблицы приложения 1 к Программе</t>
  </si>
  <si>
    <t>Показатели 2.1, 2.2, 2.3, 2.4 таблицы приложения 1 к Программе</t>
  </si>
  <si>
    <t>Показатели 2.1, 2.2, 2.3 таблицы приложения 1 к Программе</t>
  </si>
  <si>
    <t>Переселение граждан из аварийного жилищного фонда с учетом необходимости  развития малоэтажного строительства в Камчатском крае в соответствии с жилищным законодательством (выполнение обязательств 2013 года)</t>
  </si>
  <si>
    <t>Показатели 4.1, 4.2 таблицы приложения 1 к Программе</t>
  </si>
  <si>
    <t>Показатель 5.1 таблицы приложения 1 к Программе</t>
  </si>
  <si>
    <t xml:space="preserve">Министерство спорта и молодежной политики Камчатского края
</t>
  </si>
  <si>
    <t>Показатели 6.1, 6.2 таблицы приложения 1 к Программе</t>
  </si>
  <si>
    <t>Предоставление социальных выплат отдельным категориям граждан, проживающим в Камчатском крае, на уплату первоначального взноса по ипотечному жилищному кредиту (займу) на приобретение жилого помещения в Камчатском крае</t>
  </si>
  <si>
    <t xml:space="preserve">Освещение цели и задач Подпрограммы 6 в средствах массовой информации </t>
  </si>
  <si>
    <t>Неинформированность населения о реализации Подпрограммы 6</t>
  </si>
  <si>
    <t>Показатели 7.1, 7.2 таблицы приложения 1 к Программе</t>
  </si>
  <si>
    <t>Показатель 7.3 таблицы приложения 1 к Программе</t>
  </si>
  <si>
    <t>Министерство имущественных и земельных отношений Камчатского края</t>
  </si>
  <si>
    <t>Улучшение жилищных условий специалистов исполнительных органов государственной власти Камчатского края, государственных унитарных предприятий Камчатского края, а также краевых государственных учреждений в порядке, установленном постановлением Правительства Камчатского края от 09.11.2009 № 421-П "Об определении порядка предоставления жилых помещений специализированного жилищного фонда Камчатского края"</t>
  </si>
  <si>
    <t>Министерство имущественных и земельных отношений Камчатского края;                                                                 Министерство образования и науки Камчатского края</t>
  </si>
  <si>
    <t>Министерство имущественных и земельных отношений Камчатского края;                                             Министерство строительства Камчатского края</t>
  </si>
  <si>
    <t>Министерство имущественных и земельных отношений  Камчатского края;                                                                          Министерство жилищно-коммунального хозяйства и энергетики Камчатского края</t>
  </si>
  <si>
    <t>Обеспечение реализации полномочий Министерства строительства Камчатского края и подведомственных ему краевых государственных учреждений</t>
  </si>
  <si>
    <t>за счет средств внебюджетных источников</t>
  </si>
  <si>
    <t>Подпрограмма 4 "Адресная программа по переселению граждан из аварийного жилищного фонда с учетом необходимости развития малоэтажного  жилищного строительства в Камчатском крае"</t>
  </si>
  <si>
    <t>Переселение граждан из аварийного жилищного фонда с учетом необходимости развития малоэтажного жилищного  строительства в Камчатском крае в соответствии с жилищным законодательством (выполнение обязательств 2013 года)</t>
  </si>
  <si>
    <t>Предоставление учителям общеобразовательных учреждений в Камчатском крае в возрасте до 35 лет (включительно) социальных выплат на уплату первоначального взноса по ипотечному жилищному кредиту (займу) на приобретение жилого помещения в Камчатском крае</t>
  </si>
  <si>
    <t xml:space="preserve">в том числе за счет остатка средств на 01.01.2014 года   
</t>
  </si>
  <si>
    <t xml:space="preserve">в том числе за счет остатка средств на 01.01.2014 года   </t>
  </si>
  <si>
    <t xml:space="preserve">в том числе за счет остатка средств на 01.01.2013 года, 01.01.2014 года   
</t>
  </si>
  <si>
    <t xml:space="preserve">в том числе за счет остатка средств на 01.01.2013 года, 01.01.2014 года   </t>
  </si>
  <si>
    <t>Подпрограмма 9 "Обеспечение жилыми помещениями отдельных категорий граждан"</t>
  </si>
  <si>
    <t>9.7.</t>
  </si>
  <si>
    <t xml:space="preserve">Повышение эффективности регулирования градостроительной деятельности на территориях городских округов и поселений в Камчатском крае
</t>
  </si>
  <si>
    <t>Подпрограмма 8 "Обеспечение реализации Программы"</t>
  </si>
  <si>
    <t xml:space="preserve">8.1. </t>
  </si>
  <si>
    <t xml:space="preserve">9.2. </t>
  </si>
  <si>
    <t xml:space="preserve">9.5. </t>
  </si>
  <si>
    <t>Показатель 9.4 таблицы приложения 1 к Программе</t>
  </si>
  <si>
    <t>Показатель 9.1 таблицы приложения 1 к Программе</t>
  </si>
  <si>
    <t>Показатель 9.2 таблицы приложения 1 к Программе</t>
  </si>
  <si>
    <t>Показатель 9.5 таблицы приложения 1 к Программе</t>
  </si>
  <si>
    <t>Показатель 9.6 таблицы приложения 1 к Программе</t>
  </si>
  <si>
    <t>** С учетом переходяших остатков 2014-2015 годов</t>
  </si>
  <si>
    <t xml:space="preserve">Подпрограмма 8 "Обеспечение реализации Программы" </t>
  </si>
  <si>
    <t xml:space="preserve">Площадь земельных участков городских округов и поселений в Камчатском крае, на которые будут разработаны проекты планировки территорий </t>
  </si>
  <si>
    <t>Предоставление учителям общеобразовательных учреждений в Камчатском крае в возрасте до 35 лет (включительно) социальных выплат на уплату  первоначального взноса по ипотечному жилищному кредиту (займу) на приобретение жилого помещения в Камчатском крае</t>
  </si>
  <si>
    <t>1.3.14. Прокладка и подключение инженерных сетей (водопровод, электросети) для обеспечения микрорайона жилой застройки для индивидуального строительства в п. Лесной Елизовского района, в том числе для многодетных семей (2 очередь) (в том числе проектные работы)</t>
  </si>
  <si>
    <t xml:space="preserve">1.3.6. Канализационная насосная станция № 15 в                              г. Петропавловске-Камчатском </t>
  </si>
  <si>
    <t>1.4.5. Строительство ПС 110/10 кв. "Тундровая"</t>
  </si>
  <si>
    <t xml:space="preserve">Детальный план-график реализации государственной программы Камчатского края "Обеспечение доступным и комфотным жильем жителей Камчатского края" на 2017 год и плановый период 2018 и 2019 годов </t>
  </si>
  <si>
    <t>Подпрограмма 1 «Стимулирование развития жилищного строительства»</t>
  </si>
  <si>
    <t>2019</t>
  </si>
  <si>
    <t>Подпрограмма 2 «Повышение устойчивости жилых домов, основных объектов и систем жизнеобеспечения»</t>
  </si>
  <si>
    <t xml:space="preserve">Министерство строительства Камчатского края </t>
  </si>
  <si>
    <t>2.1.1. Группа жилой застройки в границах ул. Свердлова, ул. Хуторская в г. Елизово Камчатского края</t>
  </si>
  <si>
    <t>Контрольное событие программы введен в эксплуа-тацию объект «Группа жилой застройки в гра-ницах ул. Сверд-лова и ул. Хутор-ская в г. Елизово Камчатского края» 1 этап</t>
  </si>
  <si>
    <t>2.3.1. Сейсмоусиление здания МБДОУ "Детский сад № 51" по ул. Павлова, 5  в г.Петропавловске-Камчатском</t>
  </si>
  <si>
    <t xml:space="preserve">Контрольное событие программы введен в эксплуа-тацию объект «Сейсмоусиление здания МАДОУ «Детский сад 
№ 51» по ул. Павлова, 5 в г. Петро-павловск-Камчатский
</t>
  </si>
  <si>
    <t>Контрольное событие программы введен в эксплуа-тацию объект "Сейсмоусиление здания (литер А) средней общеоб-разовательной школы № 3 в п. Усть-Камчатск Усть-Камчатского муниципального района (II этап)"</t>
  </si>
  <si>
    <t>Подпрограмма 3  «Адресная программа по переселению граждан из аварийного жилищного фонда»</t>
  </si>
  <si>
    <t>Переселение граждан из аварийного жилищного фонда  в Камчатском крае в соответствии с жилищным законодательством</t>
  </si>
  <si>
    <t>переселение граждан из аварийных жилых домов</t>
  </si>
  <si>
    <t xml:space="preserve"> март 2017</t>
  </si>
  <si>
    <t>Подпрограмма 6 «Обеспечение жильем молодых семей»</t>
  </si>
  <si>
    <t>Подпрограмма 7 «Развитие системы ипотечного жилищного кредитования»</t>
  </si>
  <si>
    <t>декабрь 2019</t>
  </si>
  <si>
    <t xml:space="preserve">Строительство линейных, коммунальных и энергетических объектов в границах городских округов и поселений в Камчатском крае </t>
  </si>
  <si>
    <t>Строительство инженерной инфраструктуры до границ земельных участков, предоставленных для строительства стандартного жилья</t>
  </si>
  <si>
    <t xml:space="preserve">Разработка методических пособий для органов местного самоуправления муниципальных образований в Камчатском крае в сфере градостроительства </t>
  </si>
  <si>
    <t>Строительство инженерной инфраструктуры до границ земельных участков, предоставленных для строительства  жилья экномического класса</t>
  </si>
  <si>
    <t xml:space="preserve">Внесение изменений в схему территориального планирования Камчатского края и документы территориального планирования и градостроительного зонирования городских округов и поселений в Камчатском крае  </t>
  </si>
  <si>
    <t>Повышение уровня кадрового потенциала и информационного обеспечения в сфере строительства</t>
  </si>
  <si>
    <t>85309,6**</t>
  </si>
  <si>
    <t>0**</t>
  </si>
  <si>
    <t>0*</t>
  </si>
  <si>
    <t>продолжение таблицы</t>
  </si>
  <si>
    <t>* Расходные обязательства 2015, 2016  и 2017 годов не соответствуют бюджетным обязательствам 2015 - 2017 годов на сумму средств, не использованных в 2015 - 2017 годах (за 2017 год возврат осуществлен в 2018 году)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</si>
</sst>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_₽_-;\-* #,##0_₽_-;_-* &quot;-&quot;_₽_-;_-@_-"/>
    <numFmt numFmtId="186" formatCode="_-* #,##0.00&quot;₽&quot;_-;\-* #,##0.00&quot;₽&quot;_-;_-* &quot;-&quot;??&quot;₽&quot;_-;_-@_-"/>
    <numFmt numFmtId="187" formatCode="_-* #,##0.00_₽_-;\-* #,##0.00_₽_-;_-* &quot;-&quot;??_₽_-;_-@_-"/>
    <numFmt numFmtId="188" formatCode="0.0"/>
    <numFmt numFmtId="189" formatCode="#,##0.000"/>
    <numFmt numFmtId="190" formatCode="0.00000"/>
    <numFmt numFmtId="191" formatCode="#,##0.00000"/>
    <numFmt numFmtId="192" formatCode="0.000"/>
    <numFmt numFmtId="193" formatCode="0.000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[$-F800]dddd\,\ mmmm\ dd\,\ yyyy"/>
    <numFmt numFmtId="206" formatCode="[$-419]mmmm\ yyyy;@"/>
    <numFmt numFmtId="207" formatCode="0.0000"/>
    <numFmt numFmtId="208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b/>
      <sz val="7.5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33" fillId="0" borderId="0" xfId="53" applyAlignment="1">
      <alignment vertical="top" wrapText="1"/>
      <protection/>
    </xf>
    <xf numFmtId="0" fontId="33" fillId="0" borderId="0" xfId="53">
      <alignment/>
      <protection/>
    </xf>
    <xf numFmtId="0" fontId="10" fillId="0" borderId="0" xfId="53" applyFont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right" vertical="center" wrapText="1"/>
      <protection/>
    </xf>
    <xf numFmtId="0" fontId="10" fillId="0" borderId="11" xfId="53" applyFont="1" applyBorder="1" applyAlignment="1">
      <alignment vertical="top" wrapText="1"/>
      <protection/>
    </xf>
    <xf numFmtId="0" fontId="10" fillId="0" borderId="12" xfId="53" applyFont="1" applyBorder="1" applyAlignment="1">
      <alignment vertical="top" wrapText="1"/>
      <protection/>
    </xf>
    <xf numFmtId="0" fontId="10" fillId="0" borderId="13" xfId="53" applyFont="1" applyBorder="1" applyAlignment="1">
      <alignment vertical="top" wrapText="1"/>
      <protection/>
    </xf>
    <xf numFmtId="0" fontId="9" fillId="0" borderId="11" xfId="53" applyFont="1" applyBorder="1" applyAlignment="1">
      <alignment vertical="top" wrapText="1"/>
      <protection/>
    </xf>
    <xf numFmtId="0" fontId="33" fillId="0" borderId="12" xfId="53" applyBorder="1" applyAlignment="1">
      <alignment vertical="top" wrapText="1"/>
      <protection/>
    </xf>
    <xf numFmtId="0" fontId="33" fillId="0" borderId="13" xfId="53" applyBorder="1" applyAlignment="1">
      <alignment vertical="top" wrapText="1"/>
      <protection/>
    </xf>
    <xf numFmtId="0" fontId="9" fillId="0" borderId="14" xfId="53" applyFont="1" applyBorder="1" applyAlignment="1">
      <alignment vertical="top" wrapText="1"/>
      <protection/>
    </xf>
    <xf numFmtId="0" fontId="33" fillId="0" borderId="15" xfId="53" applyBorder="1" applyAlignment="1">
      <alignment vertical="top" wrapText="1"/>
      <protection/>
    </xf>
    <xf numFmtId="0" fontId="33" fillId="0" borderId="16" xfId="53" applyBorder="1" applyAlignment="1">
      <alignment vertical="top" wrapText="1"/>
      <protection/>
    </xf>
    <xf numFmtId="0" fontId="10" fillId="0" borderId="17" xfId="53" applyFont="1" applyBorder="1" applyAlignment="1">
      <alignment vertical="top" wrapText="1"/>
      <protection/>
    </xf>
    <xf numFmtId="0" fontId="10" fillId="0" borderId="18" xfId="53" applyFont="1" applyBorder="1" applyAlignment="1">
      <alignment vertical="top" wrapText="1"/>
      <protection/>
    </xf>
    <xf numFmtId="0" fontId="10" fillId="0" borderId="19" xfId="53" applyFont="1" applyBorder="1" applyAlignment="1">
      <alignment vertical="top" wrapText="1"/>
      <protection/>
    </xf>
    <xf numFmtId="0" fontId="10" fillId="0" borderId="20" xfId="53" applyFont="1" applyBorder="1" applyAlignment="1">
      <alignment horizontal="center" vertical="center" wrapText="1"/>
      <protection/>
    </xf>
    <xf numFmtId="0" fontId="10" fillId="0" borderId="21" xfId="53" applyFont="1" applyBorder="1" applyAlignment="1">
      <alignment horizontal="center" vertical="center" wrapText="1"/>
      <protection/>
    </xf>
    <xf numFmtId="0" fontId="10" fillId="0" borderId="22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left" vertical="top" wrapText="1"/>
    </xf>
    <xf numFmtId="191" fontId="3" fillId="33" borderId="10" xfId="0" applyNumberFormat="1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91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center" textRotation="90" wrapText="1"/>
    </xf>
    <xf numFmtId="0" fontId="8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191" fontId="3" fillId="0" borderId="10" xfId="0" applyNumberFormat="1" applyFont="1" applyFill="1" applyBorder="1" applyAlignment="1">
      <alignment horizontal="left" vertical="top"/>
    </xf>
    <xf numFmtId="191" fontId="11" fillId="0" borderId="10" xfId="0" applyNumberFormat="1" applyFont="1" applyFill="1" applyBorder="1" applyAlignment="1">
      <alignment horizontal="left" vertical="top"/>
    </xf>
    <xf numFmtId="191" fontId="3" fillId="0" borderId="10" xfId="0" applyNumberFormat="1" applyFont="1" applyFill="1" applyBorder="1" applyAlignment="1">
      <alignment horizontal="left"/>
    </xf>
    <xf numFmtId="191" fontId="3" fillId="0" borderId="10" xfId="0" applyNumberFormat="1" applyFont="1" applyFill="1" applyBorder="1" applyAlignment="1">
      <alignment horizontal="left" wrapText="1"/>
    </xf>
    <xf numFmtId="191" fontId="8" fillId="0" borderId="10" xfId="0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 horizontal="left" vertical="top" wrapText="1"/>
    </xf>
    <xf numFmtId="191" fontId="5" fillId="0" borderId="10" xfId="0" applyNumberFormat="1" applyFont="1" applyFill="1" applyBorder="1" applyAlignment="1">
      <alignment horizontal="right" vertical="top" wrapText="1"/>
    </xf>
    <xf numFmtId="191" fontId="5" fillId="0" borderId="10" xfId="0" applyNumberFormat="1" applyFont="1" applyFill="1" applyBorder="1" applyAlignment="1">
      <alignment vertical="top" wrapText="1"/>
    </xf>
    <xf numFmtId="191" fontId="5" fillId="0" borderId="1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10" fillId="0" borderId="10" xfId="0" applyNumberFormat="1" applyFont="1" applyFill="1" applyBorder="1" applyAlignment="1">
      <alignment horizontal="left" vertical="top"/>
    </xf>
    <xf numFmtId="200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4" fontId="3" fillId="0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1" fillId="34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91" fontId="5" fillId="0" borderId="10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top"/>
    </xf>
    <xf numFmtId="0" fontId="5" fillId="0" borderId="25" xfId="0" applyNumberFormat="1" applyFont="1" applyFill="1" applyBorder="1" applyAlignment="1">
      <alignment vertical="top"/>
    </xf>
    <xf numFmtId="0" fontId="5" fillId="0" borderId="26" xfId="0" applyNumberFormat="1" applyFont="1" applyFill="1" applyBorder="1" applyAlignment="1">
      <alignment vertical="top"/>
    </xf>
    <xf numFmtId="0" fontId="5" fillId="0" borderId="27" xfId="0" applyNumberFormat="1" applyFont="1" applyFill="1" applyBorder="1" applyAlignment="1">
      <alignment vertical="top"/>
    </xf>
    <xf numFmtId="0" fontId="5" fillId="0" borderId="28" xfId="0" applyNumberFormat="1" applyFont="1" applyFill="1" applyBorder="1" applyAlignment="1">
      <alignment vertical="top"/>
    </xf>
    <xf numFmtId="0" fontId="5" fillId="0" borderId="29" xfId="0" applyNumberFormat="1" applyFont="1" applyFill="1" applyBorder="1" applyAlignment="1">
      <alignment vertical="top"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/>
    </xf>
    <xf numFmtId="0" fontId="1" fillId="0" borderId="23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90" fontId="3" fillId="0" borderId="10" xfId="0" applyNumberFormat="1" applyFont="1" applyFill="1" applyBorder="1" applyAlignment="1">
      <alignment vertical="top"/>
    </xf>
    <xf numFmtId="191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top" wrapText="1"/>
    </xf>
    <xf numFmtId="191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191" fontId="5" fillId="0" borderId="32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vertical="top"/>
    </xf>
    <xf numFmtId="0" fontId="11" fillId="0" borderId="0" xfId="0" applyFont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 horizontal="center" vertical="center"/>
    </xf>
    <xf numFmtId="191" fontId="5" fillId="0" borderId="34" xfId="0" applyNumberFormat="1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191" fontId="5" fillId="0" borderId="34" xfId="0" applyNumberFormat="1" applyFont="1" applyFill="1" applyBorder="1" applyAlignment="1">
      <alignment horizontal="right" vertical="top" wrapText="1"/>
    </xf>
    <xf numFmtId="191" fontId="5" fillId="0" borderId="32" xfId="0" applyNumberFormat="1" applyFont="1" applyFill="1" applyBorder="1" applyAlignment="1">
      <alignment horizontal="right" vertical="top" wrapText="1"/>
    </xf>
    <xf numFmtId="191" fontId="8" fillId="35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3" fillId="0" borderId="10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left" vertical="top" wrapText="1"/>
    </xf>
    <xf numFmtId="191" fontId="5" fillId="36" borderId="10" xfId="0" applyNumberFormat="1" applyFont="1" applyFill="1" applyBorder="1" applyAlignment="1">
      <alignment horizontal="right" vertical="top" wrapText="1"/>
    </xf>
    <xf numFmtId="191" fontId="5" fillId="36" borderId="10" xfId="0" applyNumberFormat="1" applyFont="1" applyFill="1" applyBorder="1" applyAlignment="1">
      <alignment horizontal="center" vertical="top" wrapText="1"/>
    </xf>
    <xf numFmtId="191" fontId="5" fillId="36" borderId="10" xfId="0" applyNumberFormat="1" applyFont="1" applyFill="1" applyBorder="1" applyAlignment="1">
      <alignment horizontal="right" wrapText="1"/>
    </xf>
    <xf numFmtId="191" fontId="5" fillId="36" borderId="10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49" fontId="5" fillId="0" borderId="34" xfId="0" applyNumberFormat="1" applyFont="1" applyFill="1" applyBorder="1" applyAlignment="1">
      <alignment horizontal="center" vertical="top"/>
    </xf>
    <xf numFmtId="0" fontId="3" fillId="37" borderId="0" xfId="0" applyFont="1" applyFill="1" applyAlignment="1">
      <alignment/>
    </xf>
    <xf numFmtId="0" fontId="5" fillId="37" borderId="10" xfId="0" applyFont="1" applyFill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/>
    </xf>
    <xf numFmtId="191" fontId="7" fillId="37" borderId="10" xfId="0" applyNumberFormat="1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/>
    </xf>
    <xf numFmtId="191" fontId="8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left" vertical="top" wrapText="1"/>
    </xf>
    <xf numFmtId="200" fontId="5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right" vertical="top" wrapText="1"/>
    </xf>
    <xf numFmtId="191" fontId="5" fillId="37" borderId="10" xfId="0" applyNumberFormat="1" applyFont="1" applyFill="1" applyBorder="1" applyAlignment="1">
      <alignment horizontal="center" vertical="top" wrapText="1"/>
    </xf>
    <xf numFmtId="191" fontId="5" fillId="37" borderId="10" xfId="0" applyNumberFormat="1" applyFont="1" applyFill="1" applyBorder="1" applyAlignment="1">
      <alignment vertical="top" wrapText="1"/>
    </xf>
    <xf numFmtId="191" fontId="5" fillId="37" borderId="10" xfId="0" applyNumberFormat="1" applyFont="1" applyFill="1" applyBorder="1" applyAlignment="1">
      <alignment/>
    </xf>
    <xf numFmtId="191" fontId="5" fillId="37" borderId="10" xfId="0" applyNumberFormat="1" applyFont="1" applyFill="1" applyBorder="1" applyAlignment="1">
      <alignment horizontal="right" wrapText="1"/>
    </xf>
    <xf numFmtId="191" fontId="5" fillId="37" borderId="10" xfId="0" applyNumberFormat="1" applyFont="1" applyFill="1" applyBorder="1" applyAlignment="1">
      <alignment horizontal="right"/>
    </xf>
    <xf numFmtId="2" fontId="5" fillId="37" borderId="10" xfId="0" applyNumberFormat="1" applyFont="1" applyFill="1" applyBorder="1" applyAlignment="1">
      <alignment horizontal="right" vertical="top" wrapText="1"/>
    </xf>
    <xf numFmtId="0" fontId="5" fillId="37" borderId="10" xfId="0" applyFont="1" applyFill="1" applyBorder="1" applyAlignment="1">
      <alignment horizontal="left" vertical="top" wrapText="1"/>
    </xf>
    <xf numFmtId="0" fontId="1" fillId="37" borderId="0" xfId="0" applyFont="1" applyFill="1" applyAlignment="1">
      <alignment/>
    </xf>
    <xf numFmtId="191" fontId="5" fillId="34" borderId="10" xfId="0" applyNumberFormat="1" applyFont="1" applyFill="1" applyBorder="1" applyAlignment="1">
      <alignment horizontal="right" vertical="top" wrapText="1"/>
    </xf>
    <xf numFmtId="191" fontId="5" fillId="34" borderId="10" xfId="0" applyNumberFormat="1" applyFont="1" applyFill="1" applyBorder="1" applyAlignment="1">
      <alignment vertical="top" wrapText="1"/>
    </xf>
    <xf numFmtId="191" fontId="5" fillId="34" borderId="10" xfId="0" applyNumberFormat="1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1" fillId="38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91" fontId="3" fillId="0" borderId="0" xfId="0" applyNumberFormat="1" applyFont="1" applyFill="1" applyBorder="1" applyAlignment="1">
      <alignment vertical="top"/>
    </xf>
    <xf numFmtId="0" fontId="3" fillId="38" borderId="0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6" borderId="0" xfId="0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1" fillId="38" borderId="0" xfId="0" applyFont="1" applyFill="1" applyBorder="1" applyAlignment="1">
      <alignment/>
    </xf>
    <xf numFmtId="191" fontId="3" fillId="39" borderId="10" xfId="0" applyNumberFormat="1" applyFont="1" applyFill="1" applyBorder="1" applyAlignment="1">
      <alignment horizontal="right" vertical="top" indent="1"/>
    </xf>
    <xf numFmtId="191" fontId="3" fillId="39" borderId="10" xfId="0" applyNumberFormat="1" applyFont="1" applyFill="1" applyBorder="1" applyAlignment="1">
      <alignment horizontal="right" indent="1"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 vertical="top"/>
    </xf>
    <xf numFmtId="0" fontId="1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191" fontId="1" fillId="39" borderId="0" xfId="0" applyNumberFormat="1" applyFont="1" applyFill="1" applyBorder="1" applyAlignment="1" applyProtection="1">
      <alignment/>
      <protection locked="0"/>
    </xf>
    <xf numFmtId="191" fontId="13" fillId="39" borderId="0" xfId="0" applyNumberFormat="1" applyFont="1" applyFill="1" applyBorder="1" applyAlignment="1" applyProtection="1">
      <alignment/>
      <protection locked="0"/>
    </xf>
    <xf numFmtId="0" fontId="2" fillId="39" borderId="37" xfId="0" applyFont="1" applyFill="1" applyBorder="1" applyAlignment="1">
      <alignment vertical="top"/>
    </xf>
    <xf numFmtId="191" fontId="2" fillId="39" borderId="37" xfId="0" applyNumberFormat="1" applyFont="1" applyFill="1" applyBorder="1" applyAlignment="1">
      <alignment vertical="top"/>
    </xf>
    <xf numFmtId="0" fontId="3" fillId="39" borderId="0" xfId="0" applyFont="1" applyFill="1" applyBorder="1" applyAlignment="1">
      <alignment horizontal="right"/>
    </xf>
    <xf numFmtId="0" fontId="3" fillId="39" borderId="0" xfId="0" applyFont="1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right" vertical="top" indent="1"/>
    </xf>
    <xf numFmtId="0" fontId="3" fillId="39" borderId="10" xfId="0" applyFont="1" applyFill="1" applyBorder="1" applyAlignment="1">
      <alignment vertical="top"/>
    </xf>
    <xf numFmtId="190" fontId="3" fillId="39" borderId="10" xfId="0" applyNumberFormat="1" applyFont="1" applyFill="1" applyBorder="1" applyAlignment="1">
      <alignment horizontal="right" vertical="top" wrapText="1" indent="1"/>
    </xf>
    <xf numFmtId="191" fontId="1" fillId="39" borderId="0" xfId="0" applyNumberFormat="1" applyFont="1" applyFill="1" applyBorder="1" applyAlignment="1">
      <alignment/>
    </xf>
    <xf numFmtId="0" fontId="1" fillId="39" borderId="38" xfId="0" applyFont="1" applyFill="1" applyBorder="1" applyAlignment="1">
      <alignment/>
    </xf>
    <xf numFmtId="0" fontId="13" fillId="39" borderId="0" xfId="0" applyFont="1" applyFill="1" applyBorder="1" applyAlignment="1" applyProtection="1">
      <alignment/>
      <protection locked="0"/>
    </xf>
    <xf numFmtId="191" fontId="3" fillId="39" borderId="0" xfId="0" applyNumberFormat="1" applyFont="1" applyFill="1" applyBorder="1" applyAlignment="1">
      <alignment/>
    </xf>
    <xf numFmtId="0" fontId="2" fillId="39" borderId="37" xfId="0" applyFont="1" applyFill="1" applyBorder="1" applyAlignment="1">
      <alignment horizontal="center" vertical="top"/>
    </xf>
    <xf numFmtId="191" fontId="3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39" borderId="3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/>
    </xf>
    <xf numFmtId="191" fontId="3" fillId="39" borderId="0" xfId="0" applyNumberFormat="1" applyFont="1" applyFill="1" applyBorder="1" applyAlignment="1">
      <alignment vertical="top"/>
    </xf>
    <xf numFmtId="0" fontId="3" fillId="39" borderId="0" xfId="0" applyFont="1" applyFill="1" applyBorder="1" applyAlignment="1">
      <alignment vertical="top"/>
    </xf>
    <xf numFmtId="49" fontId="3" fillId="39" borderId="10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wrapText="1"/>
    </xf>
    <xf numFmtId="191" fontId="0" fillId="39" borderId="0" xfId="0" applyNumberFormat="1" applyFont="1" applyFill="1" applyBorder="1" applyAlignment="1">
      <alignment vertical="top"/>
    </xf>
    <xf numFmtId="0" fontId="3" fillId="39" borderId="10" xfId="0" applyNumberFormat="1" applyFont="1" applyFill="1" applyBorder="1" applyAlignment="1">
      <alignment horizontal="center" vertical="top"/>
    </xf>
    <xf numFmtId="191" fontId="13" fillId="39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 horizontal="left" vertical="distributed"/>
    </xf>
    <xf numFmtId="0" fontId="3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vertical="distributed"/>
    </xf>
    <xf numFmtId="0" fontId="1" fillId="39" borderId="23" xfId="0" applyFont="1" applyFill="1" applyBorder="1" applyAlignment="1">
      <alignment/>
    </xf>
    <xf numFmtId="0" fontId="1" fillId="39" borderId="34" xfId="0" applyFont="1" applyFill="1" applyBorder="1" applyAlignment="1">
      <alignment/>
    </xf>
    <xf numFmtId="0" fontId="3" fillId="39" borderId="0" xfId="0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justify" vertical="top" wrapText="1"/>
    </xf>
    <xf numFmtId="0" fontId="3" fillId="39" borderId="0" xfId="0" applyFont="1" applyFill="1" applyBorder="1" applyAlignment="1">
      <alignment vertical="top" wrapText="1"/>
    </xf>
    <xf numFmtId="49" fontId="3" fillId="39" borderId="0" xfId="0" applyNumberFormat="1" applyFont="1" applyFill="1" applyBorder="1" applyAlignment="1">
      <alignment horizontal="center" vertical="top"/>
    </xf>
    <xf numFmtId="191" fontId="3" fillId="39" borderId="0" xfId="0" applyNumberFormat="1" applyFont="1" applyFill="1" applyBorder="1" applyAlignment="1">
      <alignment horizontal="right" indent="1"/>
    </xf>
    <xf numFmtId="0" fontId="1" fillId="39" borderId="35" xfId="0" applyFont="1" applyFill="1" applyBorder="1" applyAlignment="1">
      <alignment/>
    </xf>
    <xf numFmtId="0" fontId="1" fillId="39" borderId="39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39" borderId="30" xfId="0" applyFont="1" applyFill="1" applyBorder="1" applyAlignment="1">
      <alignment/>
    </xf>
    <xf numFmtId="0" fontId="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/>
    </xf>
    <xf numFmtId="191" fontId="3" fillId="39" borderId="0" xfId="0" applyNumberFormat="1" applyFont="1" applyFill="1" applyBorder="1" applyAlignment="1">
      <alignment horizontal="right" vertical="top" indent="1"/>
    </xf>
    <xf numFmtId="49" fontId="3" fillId="39" borderId="0" xfId="0" applyNumberFormat="1" applyFont="1" applyFill="1" applyBorder="1" applyAlignment="1">
      <alignment horizontal="center"/>
    </xf>
    <xf numFmtId="0" fontId="3" fillId="39" borderId="0" xfId="0" applyFont="1" applyFill="1" applyBorder="1" applyAlignment="1">
      <alignment wrapText="1"/>
    </xf>
    <xf numFmtId="0" fontId="3" fillId="39" borderId="0" xfId="0" applyFont="1" applyFill="1" applyBorder="1" applyAlignment="1">
      <alignment horizontal="right" vertical="top" indent="1"/>
    </xf>
    <xf numFmtId="0" fontId="3" fillId="39" borderId="0" xfId="0" applyFont="1" applyFill="1" applyBorder="1" applyAlignment="1">
      <alignment horizontal="left" vertical="top" wrapText="1"/>
    </xf>
    <xf numFmtId="190" fontId="3" fillId="39" borderId="0" xfId="0" applyNumberFormat="1" applyFont="1" applyFill="1" applyBorder="1" applyAlignment="1">
      <alignment horizontal="right" vertical="top" wrapText="1" indent="1"/>
    </xf>
    <xf numFmtId="0" fontId="3" fillId="39" borderId="0" xfId="0" applyNumberFormat="1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distributed"/>
    </xf>
    <xf numFmtId="0" fontId="3" fillId="0" borderId="40" xfId="0" applyFont="1" applyFill="1" applyBorder="1" applyAlignment="1">
      <alignment horizontal="center" vertical="distributed"/>
    </xf>
    <xf numFmtId="0" fontId="3" fillId="0" borderId="23" xfId="0" applyFont="1" applyFill="1" applyBorder="1" applyAlignment="1">
      <alignment horizontal="center" vertical="distributed"/>
    </xf>
    <xf numFmtId="0" fontId="13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91" fontId="5" fillId="0" borderId="34" xfId="0" applyNumberFormat="1" applyFont="1" applyFill="1" applyBorder="1" applyAlignment="1">
      <alignment horizontal="center" vertical="top" wrapText="1"/>
    </xf>
    <xf numFmtId="191" fontId="5" fillId="0" borderId="32" xfId="0" applyNumberFormat="1" applyFont="1" applyFill="1" applyBorder="1" applyAlignment="1">
      <alignment horizontal="center" vertical="top" wrapText="1"/>
    </xf>
    <xf numFmtId="191" fontId="5" fillId="0" borderId="3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191" fontId="5" fillId="37" borderId="34" xfId="0" applyNumberFormat="1" applyFont="1" applyFill="1" applyBorder="1" applyAlignment="1">
      <alignment horizontal="center" vertical="top" wrapText="1"/>
    </xf>
    <xf numFmtId="191" fontId="5" fillId="37" borderId="32" xfId="0" applyNumberFormat="1" applyFont="1" applyFill="1" applyBorder="1" applyAlignment="1">
      <alignment horizontal="center" vertical="top" wrapText="1"/>
    </xf>
    <xf numFmtId="191" fontId="5" fillId="37" borderId="30" xfId="0" applyNumberFormat="1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left" vertical="top" wrapText="1"/>
    </xf>
    <xf numFmtId="49" fontId="7" fillId="0" borderId="32" xfId="0" applyNumberFormat="1" applyFont="1" applyFill="1" applyBorder="1" applyAlignment="1">
      <alignment horizontal="left" vertical="top" wrapText="1"/>
    </xf>
    <xf numFmtId="191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 vertical="top" wrapText="1"/>
    </xf>
    <xf numFmtId="191" fontId="5" fillId="37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top" wrapText="1"/>
    </xf>
    <xf numFmtId="4" fontId="5" fillId="0" borderId="32" xfId="0" applyNumberFormat="1" applyFont="1" applyFill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left" vertical="top" wrapText="1"/>
    </xf>
    <xf numFmtId="49" fontId="5" fillId="0" borderId="32" xfId="0" applyNumberFormat="1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top" wrapText="1"/>
    </xf>
    <xf numFmtId="49" fontId="5" fillId="0" borderId="32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37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distributed"/>
    </xf>
    <xf numFmtId="0" fontId="7" fillId="0" borderId="10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top" wrapText="1"/>
    </xf>
    <xf numFmtId="49" fontId="7" fillId="0" borderId="23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right"/>
    </xf>
    <xf numFmtId="0" fontId="5" fillId="0" borderId="33" xfId="0" applyNumberFormat="1" applyFont="1" applyFill="1" applyBorder="1" applyAlignment="1">
      <alignment horizontal="center" vertical="top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/>
    </xf>
    <xf numFmtId="49" fontId="8" fillId="0" borderId="38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Fill="1" applyBorder="1" applyAlignment="1">
      <alignment horizontal="left" vertical="top" wrapText="1"/>
    </xf>
    <xf numFmtId="0" fontId="33" fillId="0" borderId="0" xfId="53" applyBorder="1" applyAlignment="1">
      <alignment vertical="top" wrapText="1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vertical="top" wrapText="1"/>
    </xf>
    <xf numFmtId="49" fontId="7" fillId="0" borderId="38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Fill="1" applyBorder="1" applyAlignment="1">
      <alignment horizontal="center" vertical="top" wrapText="1"/>
    </xf>
    <xf numFmtId="49" fontId="5" fillId="0" borderId="38" xfId="0" applyNumberFormat="1" applyFont="1" applyFill="1" applyBorder="1" applyAlignment="1">
      <alignment horizontal="left" vertical="top" wrapText="1"/>
    </xf>
    <xf numFmtId="49" fontId="5" fillId="0" borderId="23" xfId="0" applyNumberFormat="1" applyFont="1" applyFill="1" applyBorder="1" applyAlignment="1">
      <alignment horizontal="left" vertical="top" wrapText="1"/>
    </xf>
    <xf numFmtId="0" fontId="3" fillId="39" borderId="0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center" vertical="top" wrapText="1"/>
    </xf>
    <xf numFmtId="0" fontId="2" fillId="39" borderId="0" xfId="0" applyFont="1" applyFill="1" applyBorder="1" applyAlignment="1">
      <alignment horizontal="left" vertical="distributed"/>
    </xf>
    <xf numFmtId="0" fontId="3" fillId="39" borderId="0" xfId="0" applyFont="1" applyFill="1" applyBorder="1" applyAlignment="1">
      <alignment horizontal="justify" vertical="top" wrapText="1"/>
    </xf>
    <xf numFmtId="16" fontId="3" fillId="39" borderId="0" xfId="0" applyNumberFormat="1" applyFont="1" applyFill="1" applyBorder="1" applyAlignment="1">
      <alignment horizontal="center" vertical="top" wrapText="1"/>
    </xf>
    <xf numFmtId="0" fontId="1" fillId="39" borderId="0" xfId="0" applyFont="1" applyFill="1" applyBorder="1" applyAlignment="1">
      <alignment horizontal="left"/>
    </xf>
    <xf numFmtId="0" fontId="2" fillId="39" borderId="0" xfId="0" applyFont="1" applyFill="1" applyBorder="1" applyAlignment="1">
      <alignment horizontal="left" vertical="distributed" wrapText="1"/>
    </xf>
    <xf numFmtId="0" fontId="1" fillId="39" borderId="0" xfId="0" applyFont="1" applyFill="1" applyBorder="1" applyAlignment="1">
      <alignment horizontal="right"/>
    </xf>
    <xf numFmtId="0" fontId="3" fillId="39" borderId="0" xfId="0" applyFont="1" applyFill="1" applyBorder="1" applyAlignment="1">
      <alignment horizontal="center" vertical="top"/>
    </xf>
    <xf numFmtId="0" fontId="3" fillId="39" borderId="0" xfId="0" applyFont="1" applyFill="1" applyBorder="1" applyAlignment="1">
      <alignment horizontal="left" vertical="top" wrapText="1"/>
    </xf>
    <xf numFmtId="49" fontId="3" fillId="39" borderId="0" xfId="0" applyNumberFormat="1" applyFont="1" applyFill="1" applyBorder="1" applyAlignment="1">
      <alignment horizontal="center" vertical="top" wrapText="1"/>
    </xf>
    <xf numFmtId="0" fontId="13" fillId="39" borderId="0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center" vertical="top"/>
    </xf>
    <xf numFmtId="0" fontId="3" fillId="39" borderId="10" xfId="0" applyFont="1" applyFill="1" applyBorder="1" applyAlignment="1">
      <alignment horizontal="justify" vertical="top" wrapText="1"/>
    </xf>
    <xf numFmtId="0" fontId="3" fillId="39" borderId="10" xfId="0" applyFont="1" applyFill="1" applyBorder="1" applyAlignment="1">
      <alignment horizontal="center" vertical="top" wrapText="1"/>
    </xf>
    <xf numFmtId="0" fontId="3" fillId="39" borderId="34" xfId="0" applyFont="1" applyFill="1" applyBorder="1" applyAlignment="1">
      <alignment horizontal="center" vertical="top"/>
    </xf>
    <xf numFmtId="0" fontId="3" fillId="39" borderId="32" xfId="0" applyFont="1" applyFill="1" applyBorder="1" applyAlignment="1">
      <alignment horizontal="center" vertical="top"/>
    </xf>
    <xf numFmtId="0" fontId="3" fillId="39" borderId="30" xfId="0" applyFont="1" applyFill="1" applyBorder="1" applyAlignment="1">
      <alignment horizontal="center" vertical="top"/>
    </xf>
    <xf numFmtId="0" fontId="3" fillId="39" borderId="34" xfId="0" applyFont="1" applyFill="1" applyBorder="1" applyAlignment="1">
      <alignment horizontal="justify" vertical="top" wrapText="1"/>
    </xf>
    <xf numFmtId="0" fontId="3" fillId="39" borderId="32" xfId="0" applyFont="1" applyFill="1" applyBorder="1" applyAlignment="1">
      <alignment horizontal="justify" vertical="top" wrapText="1"/>
    </xf>
    <xf numFmtId="0" fontId="3" fillId="39" borderId="30" xfId="0" applyFont="1" applyFill="1" applyBorder="1" applyAlignment="1">
      <alignment horizontal="justify" vertical="top" wrapText="1"/>
    </xf>
    <xf numFmtId="16" fontId="3" fillId="39" borderId="10" xfId="0" applyNumberFormat="1" applyFont="1" applyFill="1" applyBorder="1" applyAlignment="1">
      <alignment horizontal="center" vertical="top" wrapText="1"/>
    </xf>
    <xf numFmtId="0" fontId="3" fillId="39" borderId="10" xfId="0" applyFont="1" applyFill="1" applyBorder="1" applyAlignment="1">
      <alignment horizontal="left" vertical="top" wrapText="1"/>
    </xf>
    <xf numFmtId="49" fontId="3" fillId="39" borderId="34" xfId="0" applyNumberFormat="1" applyFont="1" applyFill="1" applyBorder="1" applyAlignment="1">
      <alignment horizontal="center" vertical="top" wrapText="1"/>
    </xf>
    <xf numFmtId="49" fontId="3" fillId="39" borderId="32" xfId="0" applyNumberFormat="1" applyFont="1" applyFill="1" applyBorder="1" applyAlignment="1">
      <alignment horizontal="center" vertical="top" wrapText="1"/>
    </xf>
    <xf numFmtId="49" fontId="3" fillId="39" borderId="30" xfId="0" applyNumberFormat="1" applyFont="1" applyFill="1" applyBorder="1" applyAlignment="1">
      <alignment horizontal="center" vertical="top" wrapText="1"/>
    </xf>
    <xf numFmtId="16" fontId="3" fillId="39" borderId="34" xfId="0" applyNumberFormat="1" applyFont="1" applyFill="1" applyBorder="1" applyAlignment="1">
      <alignment horizontal="center" vertical="top" wrapText="1"/>
    </xf>
    <xf numFmtId="16" fontId="3" fillId="39" borderId="32" xfId="0" applyNumberFormat="1" applyFont="1" applyFill="1" applyBorder="1" applyAlignment="1">
      <alignment horizontal="center" vertical="top" wrapText="1"/>
    </xf>
    <xf numFmtId="16" fontId="3" fillId="39" borderId="30" xfId="0" applyNumberFormat="1" applyFont="1" applyFill="1" applyBorder="1" applyAlignment="1">
      <alignment horizontal="center" vertical="top" wrapText="1"/>
    </xf>
    <xf numFmtId="0" fontId="3" fillId="39" borderId="34" xfId="0" applyFont="1" applyFill="1" applyBorder="1" applyAlignment="1">
      <alignment horizontal="center" vertical="top" wrapText="1"/>
    </xf>
    <xf numFmtId="0" fontId="3" fillId="39" borderId="32" xfId="0" applyFont="1" applyFill="1" applyBorder="1" applyAlignment="1">
      <alignment horizontal="center" vertical="top" wrapText="1"/>
    </xf>
    <xf numFmtId="0" fontId="3" fillId="39" borderId="30" xfId="0" applyFont="1" applyFill="1" applyBorder="1" applyAlignment="1">
      <alignment horizontal="center" vertical="top" wrapText="1"/>
    </xf>
    <xf numFmtId="0" fontId="13" fillId="39" borderId="0" xfId="0" applyFont="1" applyFill="1" applyBorder="1" applyAlignment="1" applyProtection="1">
      <alignment horizontal="left"/>
      <protection locked="0"/>
    </xf>
    <xf numFmtId="0" fontId="13" fillId="39" borderId="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0" fontId="2" fillId="39" borderId="31" xfId="0" applyFont="1" applyFill="1" applyBorder="1" applyAlignment="1">
      <alignment horizontal="left" vertical="distributed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89;.&#1087;&#1088;&#1086;&#1075;&#1088;&#1072;&#1084;&#1084;&#1072;\&#1080;&#1079;&#1084;&#1077;&#1085;&#1077;&#1085;&#1080;&#1103;%20&#1074;%20&#1076;&#1077;&#1090;.%20&#1087;&#1083;&#1072;&#1085;%20&#1075;&#1088;&#1072;&#1092;&#1080;&#1082;\&#1076;&#1077;&#1090;.%20&#1087;&#1083;&#1072;&#1085;-&#1075;&#1088;&#1072;&#1092;&#1080;&#108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5"/>
      <sheetName val="8"/>
      <sheetName val="план-график"/>
      <sheetName val="8А"/>
      <sheetName val="15 внебюджет"/>
      <sheetName val="5,1"/>
    </sheetNames>
    <sheetDataSet>
      <sheetData sheetId="2">
        <row r="57">
          <cell r="I57">
            <v>0</v>
          </cell>
          <cell r="J57">
            <v>0</v>
          </cell>
          <cell r="K57">
            <v>0</v>
          </cell>
        </row>
        <row r="60">
          <cell r="I60">
            <v>0</v>
          </cell>
          <cell r="J60">
            <v>0</v>
          </cell>
          <cell r="K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</row>
        <row r="63">
          <cell r="I63">
            <v>0</v>
          </cell>
          <cell r="J63">
            <v>0</v>
          </cell>
          <cell r="K63">
            <v>0</v>
          </cell>
        </row>
        <row r="64">
          <cell r="J64">
            <v>30000</v>
          </cell>
          <cell r="K64">
            <v>20000</v>
          </cell>
        </row>
        <row r="65">
          <cell r="J65">
            <v>303</v>
          </cell>
          <cell r="K65">
            <v>202</v>
          </cell>
        </row>
        <row r="66">
          <cell r="I66">
            <v>0</v>
          </cell>
          <cell r="J66">
            <v>0</v>
          </cell>
          <cell r="K66">
            <v>0</v>
          </cell>
        </row>
        <row r="67">
          <cell r="I67">
            <v>0</v>
          </cell>
          <cell r="J67">
            <v>0</v>
          </cell>
          <cell r="K67">
            <v>0</v>
          </cell>
        </row>
        <row r="73">
          <cell r="I73">
            <v>0</v>
          </cell>
          <cell r="J73">
            <v>0</v>
          </cell>
          <cell r="K73">
            <v>0</v>
          </cell>
        </row>
        <row r="74">
          <cell r="I74">
            <v>0</v>
          </cell>
          <cell r="J74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</row>
        <row r="113">
          <cell r="J113">
            <v>0</v>
          </cell>
          <cell r="K113">
            <v>0</v>
          </cell>
        </row>
        <row r="114">
          <cell r="J114">
            <v>0</v>
          </cell>
          <cell r="K114">
            <v>0</v>
          </cell>
        </row>
        <row r="115">
          <cell r="J115">
            <v>0</v>
          </cell>
          <cell r="K11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</row>
        <row r="139">
          <cell r="I139">
            <v>0</v>
          </cell>
          <cell r="J139">
            <v>0</v>
          </cell>
          <cell r="K139">
            <v>0</v>
          </cell>
        </row>
        <row r="140">
          <cell r="I140">
            <v>0</v>
          </cell>
          <cell r="J140">
            <v>0</v>
          </cell>
          <cell r="K140">
            <v>0</v>
          </cell>
        </row>
        <row r="157">
          <cell r="I157">
            <v>180000</v>
          </cell>
          <cell r="J157">
            <v>180000</v>
          </cell>
        </row>
        <row r="166">
          <cell r="I166">
            <v>0</v>
          </cell>
          <cell r="J166">
            <v>0</v>
          </cell>
          <cell r="K166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</row>
        <row r="169">
          <cell r="I169">
            <v>100000</v>
          </cell>
          <cell r="J169">
            <v>100000</v>
          </cell>
          <cell r="K169">
            <v>100000</v>
          </cell>
        </row>
        <row r="170">
          <cell r="I170">
            <v>0</v>
          </cell>
          <cell r="J170">
            <v>0</v>
          </cell>
          <cell r="K170">
            <v>0</v>
          </cell>
        </row>
        <row r="178">
          <cell r="I178">
            <v>0</v>
          </cell>
          <cell r="J178">
            <v>0</v>
          </cell>
          <cell r="K178">
            <v>0</v>
          </cell>
        </row>
        <row r="179">
          <cell r="I179">
            <v>6997.72</v>
          </cell>
          <cell r="K179">
            <v>0</v>
          </cell>
        </row>
        <row r="180">
          <cell r="I180">
            <v>0</v>
          </cell>
          <cell r="J180">
            <v>0</v>
          </cell>
          <cell r="K180">
            <v>0</v>
          </cell>
        </row>
        <row r="181">
          <cell r="I181">
            <v>0</v>
          </cell>
          <cell r="J181">
            <v>0</v>
          </cell>
          <cell r="K181">
            <v>0</v>
          </cell>
        </row>
        <row r="182">
          <cell r="I182">
            <v>0</v>
          </cell>
          <cell r="J182">
            <v>0</v>
          </cell>
          <cell r="K182">
            <v>0</v>
          </cell>
        </row>
        <row r="190">
          <cell r="I190">
            <v>0</v>
          </cell>
          <cell r="J190">
            <v>0</v>
          </cell>
          <cell r="K190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</row>
        <row r="211">
          <cell r="I211">
            <v>0</v>
          </cell>
          <cell r="J211">
            <v>0</v>
          </cell>
          <cell r="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</row>
        <row r="232">
          <cell r="J232">
            <v>0</v>
          </cell>
          <cell r="K232">
            <v>0</v>
          </cell>
        </row>
        <row r="233">
          <cell r="I233">
            <v>0</v>
          </cell>
          <cell r="J233">
            <v>0</v>
          </cell>
          <cell r="K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</row>
      </sheetData>
      <sheetData sheetId="3">
        <row r="32">
          <cell r="F32">
            <v>0</v>
          </cell>
          <cell r="G32">
            <v>0</v>
          </cell>
          <cell r="H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</row>
        <row r="41">
          <cell r="F41">
            <v>0</v>
          </cell>
          <cell r="G41">
            <v>0</v>
          </cell>
          <cell r="H41">
            <v>0</v>
          </cell>
        </row>
        <row r="42">
          <cell r="F42">
            <v>21379.59913</v>
          </cell>
          <cell r="G42">
            <v>0</v>
          </cell>
          <cell r="H42">
            <v>0</v>
          </cell>
        </row>
        <row r="43">
          <cell r="F43">
            <v>215.95554676767676</v>
          </cell>
          <cell r="G43">
            <v>0</v>
          </cell>
          <cell r="H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</row>
        <row r="50">
          <cell r="F50">
            <v>0</v>
          </cell>
          <cell r="G50">
            <v>0</v>
          </cell>
          <cell r="H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</row>
        <row r="89">
          <cell r="G89">
            <v>0</v>
          </cell>
          <cell r="H89">
            <v>0</v>
          </cell>
        </row>
        <row r="90">
          <cell r="G90">
            <v>0</v>
          </cell>
          <cell r="H90">
            <v>0</v>
          </cell>
        </row>
        <row r="91">
          <cell r="G91">
            <v>0</v>
          </cell>
          <cell r="H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</row>
        <row r="137">
          <cell r="G137">
            <v>0</v>
          </cell>
          <cell r="H137">
            <v>0</v>
          </cell>
        </row>
        <row r="138">
          <cell r="G138">
            <v>0</v>
          </cell>
          <cell r="H138">
            <v>0</v>
          </cell>
        </row>
        <row r="139">
          <cell r="G139">
            <v>0</v>
          </cell>
          <cell r="H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</row>
        <row r="146">
          <cell r="G146">
            <v>0</v>
          </cell>
          <cell r="H146">
            <v>0</v>
          </cell>
        </row>
        <row r="147">
          <cell r="G147">
            <v>0</v>
          </cell>
          <cell r="H147">
            <v>0</v>
          </cell>
        </row>
        <row r="148">
          <cell r="F148">
            <v>0</v>
          </cell>
          <cell r="G148">
            <v>0</v>
          </cell>
          <cell r="H148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</row>
        <row r="300">
          <cell r="G300">
            <v>0</v>
          </cell>
          <cell r="H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</row>
        <row r="368">
          <cell r="F368">
            <v>0</v>
          </cell>
          <cell r="G368">
            <v>0</v>
          </cell>
          <cell r="H368">
            <v>0</v>
          </cell>
        </row>
        <row r="369">
          <cell r="F369">
            <v>0</v>
          </cell>
          <cell r="G369">
            <v>0</v>
          </cell>
          <cell r="H369">
            <v>0</v>
          </cell>
        </row>
        <row r="370">
          <cell r="F370">
            <v>0</v>
          </cell>
          <cell r="G370">
            <v>0</v>
          </cell>
          <cell r="H370">
            <v>0</v>
          </cell>
        </row>
        <row r="374">
          <cell r="G374">
            <v>0</v>
          </cell>
          <cell r="H374">
            <v>0</v>
          </cell>
        </row>
        <row r="375">
          <cell r="G375">
            <v>0</v>
          </cell>
          <cell r="H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</row>
        <row r="382">
          <cell r="G382">
            <v>0</v>
          </cell>
          <cell r="H382">
            <v>0</v>
          </cell>
        </row>
        <row r="384">
          <cell r="F384">
            <v>0</v>
          </cell>
          <cell r="G384">
            <v>0</v>
          </cell>
          <cell r="H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</row>
        <row r="392">
          <cell r="F392">
            <v>0</v>
          </cell>
          <cell r="G392">
            <v>0</v>
          </cell>
          <cell r="H392">
            <v>0</v>
          </cell>
        </row>
        <row r="393">
          <cell r="F393">
            <v>0</v>
          </cell>
          <cell r="G393">
            <v>0</v>
          </cell>
          <cell r="H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</row>
        <row r="395">
          <cell r="F395">
            <v>0</v>
          </cell>
          <cell r="G395">
            <v>0</v>
          </cell>
          <cell r="H395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</row>
        <row r="407">
          <cell r="F407">
            <v>0</v>
          </cell>
          <cell r="G407">
            <v>0</v>
          </cell>
          <cell r="H407">
            <v>0</v>
          </cell>
        </row>
        <row r="408">
          <cell r="F408">
            <v>0</v>
          </cell>
          <cell r="G408">
            <v>0</v>
          </cell>
          <cell r="H408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</row>
        <row r="410">
          <cell r="F410">
            <v>0</v>
          </cell>
          <cell r="G410">
            <v>0</v>
          </cell>
          <cell r="H410">
            <v>0</v>
          </cell>
        </row>
        <row r="411">
          <cell r="F411">
            <v>0</v>
          </cell>
          <cell r="G411">
            <v>0</v>
          </cell>
          <cell r="H411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</row>
        <row r="425">
          <cell r="F425">
            <v>0</v>
          </cell>
          <cell r="G425">
            <v>0</v>
          </cell>
          <cell r="H425">
            <v>0</v>
          </cell>
        </row>
        <row r="426">
          <cell r="F426">
            <v>0</v>
          </cell>
          <cell r="G426">
            <v>0</v>
          </cell>
          <cell r="H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</row>
        <row r="485">
          <cell r="F485">
            <v>0</v>
          </cell>
          <cell r="G485">
            <v>0</v>
          </cell>
          <cell r="H485">
            <v>0</v>
          </cell>
        </row>
        <row r="488">
          <cell r="F488">
            <v>0</v>
          </cell>
          <cell r="G488">
            <v>0</v>
          </cell>
          <cell r="H488">
            <v>0</v>
          </cell>
        </row>
        <row r="489">
          <cell r="F489">
            <v>0</v>
          </cell>
          <cell r="G489">
            <v>0</v>
          </cell>
          <cell r="H489">
            <v>0</v>
          </cell>
        </row>
        <row r="493">
          <cell r="F493">
            <v>0</v>
          </cell>
          <cell r="G493">
            <v>0</v>
          </cell>
          <cell r="H493">
            <v>0</v>
          </cell>
        </row>
        <row r="494">
          <cell r="F494">
            <v>0</v>
          </cell>
          <cell r="H494">
            <v>0</v>
          </cell>
        </row>
        <row r="495">
          <cell r="F495">
            <v>0</v>
          </cell>
          <cell r="H495">
            <v>0</v>
          </cell>
        </row>
        <row r="496">
          <cell r="F496">
            <v>0</v>
          </cell>
          <cell r="G496">
            <v>0</v>
          </cell>
          <cell r="H496">
            <v>0</v>
          </cell>
        </row>
        <row r="497">
          <cell r="F497">
            <v>0</v>
          </cell>
          <cell r="G497">
            <v>0</v>
          </cell>
          <cell r="H497">
            <v>0</v>
          </cell>
        </row>
        <row r="509">
          <cell r="G509">
            <v>0</v>
          </cell>
          <cell r="H509">
            <v>0</v>
          </cell>
        </row>
        <row r="510">
          <cell r="G510">
            <v>0</v>
          </cell>
          <cell r="H510">
            <v>0</v>
          </cell>
        </row>
        <row r="511">
          <cell r="F511">
            <v>0</v>
          </cell>
          <cell r="G511">
            <v>0</v>
          </cell>
          <cell r="H511">
            <v>0</v>
          </cell>
        </row>
        <row r="512">
          <cell r="F512">
            <v>0</v>
          </cell>
          <cell r="G512">
            <v>0</v>
          </cell>
          <cell r="H512">
            <v>0</v>
          </cell>
        </row>
        <row r="513">
          <cell r="F513">
            <v>0</v>
          </cell>
          <cell r="G513">
            <v>0</v>
          </cell>
          <cell r="H513">
            <v>0</v>
          </cell>
        </row>
        <row r="518">
          <cell r="F518">
            <v>0</v>
          </cell>
          <cell r="G518">
            <v>0</v>
          </cell>
          <cell r="H518">
            <v>0</v>
          </cell>
        </row>
        <row r="519">
          <cell r="G519">
            <v>0</v>
          </cell>
          <cell r="H519">
            <v>0</v>
          </cell>
        </row>
        <row r="520">
          <cell r="F520">
            <v>0</v>
          </cell>
          <cell r="G520">
            <v>0</v>
          </cell>
          <cell r="H520">
            <v>0</v>
          </cell>
        </row>
        <row r="521">
          <cell r="F521">
            <v>0</v>
          </cell>
          <cell r="G521">
            <v>0</v>
          </cell>
          <cell r="H521">
            <v>0</v>
          </cell>
        </row>
        <row r="522">
          <cell r="F522">
            <v>0</v>
          </cell>
          <cell r="G522">
            <v>0</v>
          </cell>
          <cell r="H522">
            <v>0</v>
          </cell>
        </row>
        <row r="527">
          <cell r="F527">
            <v>0</v>
          </cell>
          <cell r="G527">
            <v>0</v>
          </cell>
          <cell r="H527">
            <v>0</v>
          </cell>
        </row>
        <row r="528">
          <cell r="F528">
            <v>0</v>
          </cell>
          <cell r="G528">
            <v>0</v>
          </cell>
          <cell r="H528">
            <v>0</v>
          </cell>
        </row>
        <row r="529">
          <cell r="F529">
            <v>0</v>
          </cell>
          <cell r="G529">
            <v>0</v>
          </cell>
          <cell r="H529">
            <v>0</v>
          </cell>
        </row>
        <row r="530">
          <cell r="F530">
            <v>0</v>
          </cell>
          <cell r="G530">
            <v>0</v>
          </cell>
          <cell r="H530">
            <v>0</v>
          </cell>
        </row>
        <row r="531">
          <cell r="F531">
            <v>0</v>
          </cell>
          <cell r="G531">
            <v>0</v>
          </cell>
          <cell r="H531">
            <v>0</v>
          </cell>
        </row>
        <row r="544">
          <cell r="F544">
            <v>0</v>
          </cell>
          <cell r="G544">
            <v>0</v>
          </cell>
          <cell r="H544">
            <v>0</v>
          </cell>
        </row>
        <row r="545">
          <cell r="G545">
            <v>0</v>
          </cell>
          <cell r="H545">
            <v>0</v>
          </cell>
        </row>
        <row r="546">
          <cell r="G546">
            <v>0</v>
          </cell>
          <cell r="H546">
            <v>0</v>
          </cell>
        </row>
        <row r="547">
          <cell r="F547">
            <v>0</v>
          </cell>
          <cell r="G547">
            <v>0</v>
          </cell>
          <cell r="H547">
            <v>0</v>
          </cell>
        </row>
        <row r="548">
          <cell r="F548">
            <v>0</v>
          </cell>
          <cell r="G548">
            <v>0</v>
          </cell>
          <cell r="H548">
            <v>0</v>
          </cell>
        </row>
      </sheetData>
      <sheetData sheetId="5"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M47"/>
  <sheetViews>
    <sheetView view="pageBreakPreview" zoomScaleNormal="70" zoomScaleSheetLayoutView="100" workbookViewId="0" topLeftCell="A1">
      <pane ySplit="8" topLeftCell="A24" activePane="bottomLeft" state="frozen"/>
      <selection pane="topLeft" activeCell="C14" sqref="C14"/>
      <selection pane="bottomLeft" activeCell="H27" sqref="H27"/>
    </sheetView>
  </sheetViews>
  <sheetFormatPr defaultColWidth="9.00390625" defaultRowHeight="12.75"/>
  <cols>
    <col min="1" max="1" width="7.25390625" style="14" customWidth="1"/>
    <col min="2" max="2" width="41.00390625" style="14" customWidth="1"/>
    <col min="3" max="3" width="12.375" style="14" customWidth="1"/>
    <col min="4" max="12" width="10.125" style="14" customWidth="1"/>
    <col min="13" max="16384" width="9.125" style="14" customWidth="1"/>
  </cols>
  <sheetData>
    <row r="1" spans="1:12" s="8" customFormat="1" ht="18.7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 t="s">
        <v>727</v>
      </c>
      <c r="L1" s="173"/>
    </row>
    <row r="2" spans="1:12" ht="18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 t="s">
        <v>728</v>
      </c>
      <c r="L2" s="173"/>
    </row>
    <row r="3" spans="1:12" ht="16.5" customHeight="1">
      <c r="A3" s="291" t="s">
        <v>408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178"/>
    </row>
    <row r="4" spans="1:12" ht="39" customHeight="1">
      <c r="A4" s="290" t="s">
        <v>726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0" ht="7.5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2" s="158" customFormat="1" ht="15.75">
      <c r="A6" s="293">
        <v>0</v>
      </c>
      <c r="B6" s="293" t="s">
        <v>748</v>
      </c>
      <c r="C6" s="293" t="s">
        <v>422</v>
      </c>
      <c r="D6" s="295" t="s">
        <v>749</v>
      </c>
      <c r="E6" s="295"/>
      <c r="F6" s="295"/>
      <c r="G6" s="295"/>
      <c r="H6" s="295"/>
      <c r="I6" s="295"/>
      <c r="J6" s="295"/>
      <c r="K6" s="295"/>
      <c r="L6" s="295"/>
    </row>
    <row r="7" spans="1:12" s="158" customFormat="1" ht="31.5">
      <c r="A7" s="293"/>
      <c r="B7" s="293"/>
      <c r="C7" s="293"/>
      <c r="D7" s="142" t="s">
        <v>410</v>
      </c>
      <c r="E7" s="142" t="s">
        <v>92</v>
      </c>
      <c r="F7" s="142" t="s">
        <v>93</v>
      </c>
      <c r="G7" s="142" t="s">
        <v>94</v>
      </c>
      <c r="H7" s="142" t="s">
        <v>95</v>
      </c>
      <c r="I7" s="142" t="s">
        <v>96</v>
      </c>
      <c r="J7" s="142" t="s">
        <v>97</v>
      </c>
      <c r="K7" s="142">
        <v>2019</v>
      </c>
      <c r="L7" s="142">
        <v>2020</v>
      </c>
    </row>
    <row r="8" spans="1:12" s="158" customFormat="1" ht="15.75">
      <c r="A8" s="167">
        <v>1</v>
      </c>
      <c r="B8" s="167">
        <v>2</v>
      </c>
      <c r="C8" s="167">
        <v>3</v>
      </c>
      <c r="D8" s="167">
        <v>4</v>
      </c>
      <c r="E8" s="167">
        <v>5</v>
      </c>
      <c r="F8" s="167">
        <v>6</v>
      </c>
      <c r="G8" s="167">
        <v>7</v>
      </c>
      <c r="H8" s="167">
        <v>8</v>
      </c>
      <c r="I8" s="167">
        <v>9</v>
      </c>
      <c r="J8" s="167">
        <v>10</v>
      </c>
      <c r="K8" s="6">
        <v>11</v>
      </c>
      <c r="L8" s="6">
        <v>12</v>
      </c>
    </row>
    <row r="9" spans="1:12" s="158" customFormat="1" ht="15.75">
      <c r="A9" s="294" t="s">
        <v>729</v>
      </c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</row>
    <row r="10" spans="1:12" s="158" customFormat="1" ht="15.75">
      <c r="A10" s="143" t="s">
        <v>176</v>
      </c>
      <c r="B10" s="174" t="s">
        <v>330</v>
      </c>
      <c r="C10" s="142" t="s">
        <v>455</v>
      </c>
      <c r="D10" s="144">
        <v>72.4</v>
      </c>
      <c r="E10" s="144">
        <v>82.5</v>
      </c>
      <c r="F10" s="144">
        <v>87.7</v>
      </c>
      <c r="G10" s="144">
        <v>72.3</v>
      </c>
      <c r="H10" s="144">
        <v>86</v>
      </c>
      <c r="I10" s="144">
        <v>60</v>
      </c>
      <c r="J10" s="144">
        <v>62</v>
      </c>
      <c r="K10" s="144">
        <v>64</v>
      </c>
      <c r="L10" s="144">
        <v>66</v>
      </c>
    </row>
    <row r="11" spans="1:12" s="158" customFormat="1" ht="47.25">
      <c r="A11" s="143" t="s">
        <v>183</v>
      </c>
      <c r="B11" s="174" t="s">
        <v>770</v>
      </c>
      <c r="C11" s="142" t="s">
        <v>455</v>
      </c>
      <c r="D11" s="144">
        <v>61.8</v>
      </c>
      <c r="E11" s="144">
        <v>53.5</v>
      </c>
      <c r="F11" s="144">
        <v>61.7</v>
      </c>
      <c r="G11" s="144">
        <v>49.3</v>
      </c>
      <c r="H11" s="144">
        <v>51</v>
      </c>
      <c r="I11" s="144">
        <v>43</v>
      </c>
      <c r="J11" s="144">
        <v>46</v>
      </c>
      <c r="K11" s="144">
        <v>43</v>
      </c>
      <c r="L11" s="144">
        <v>44</v>
      </c>
    </row>
    <row r="12" spans="1:12" s="158" customFormat="1" ht="94.5">
      <c r="A12" s="143" t="s">
        <v>220</v>
      </c>
      <c r="B12" s="174" t="s">
        <v>609</v>
      </c>
      <c r="C12" s="142" t="s">
        <v>331</v>
      </c>
      <c r="D12" s="144">
        <v>3</v>
      </c>
      <c r="E12" s="144">
        <v>2.21</v>
      </c>
      <c r="F12" s="144">
        <v>2.62</v>
      </c>
      <c r="G12" s="144">
        <v>2.63</v>
      </c>
      <c r="H12" s="144">
        <v>2.4</v>
      </c>
      <c r="I12" s="144">
        <v>3.08</v>
      </c>
      <c r="J12" s="144">
        <v>3.08</v>
      </c>
      <c r="K12" s="144">
        <v>2.8</v>
      </c>
      <c r="L12" s="144">
        <v>2.7</v>
      </c>
    </row>
    <row r="13" spans="1:12" s="158" customFormat="1" ht="34.5" customHeight="1">
      <c r="A13" s="143" t="s">
        <v>222</v>
      </c>
      <c r="B13" s="174" t="s">
        <v>771</v>
      </c>
      <c r="C13" s="142" t="s">
        <v>332</v>
      </c>
      <c r="D13" s="144">
        <v>0</v>
      </c>
      <c r="E13" s="144">
        <v>15</v>
      </c>
      <c r="F13" s="144">
        <v>42</v>
      </c>
      <c r="G13" s="144">
        <v>41</v>
      </c>
      <c r="H13" s="144">
        <v>60</v>
      </c>
      <c r="I13" s="144">
        <v>33</v>
      </c>
      <c r="J13" s="144">
        <v>50</v>
      </c>
      <c r="K13" s="144">
        <v>57</v>
      </c>
      <c r="L13" s="144">
        <v>60</v>
      </c>
    </row>
    <row r="14" spans="1:12" s="158" customFormat="1" ht="31.5">
      <c r="A14" s="143" t="s">
        <v>233</v>
      </c>
      <c r="B14" s="174" t="s">
        <v>329</v>
      </c>
      <c r="C14" s="142" t="s">
        <v>224</v>
      </c>
      <c r="D14" s="146">
        <f aca="true" t="shared" si="0" ref="D14:L14">D25+D30</f>
        <v>109</v>
      </c>
      <c r="E14" s="146">
        <f t="shared" si="0"/>
        <v>114</v>
      </c>
      <c r="F14" s="146">
        <f t="shared" si="0"/>
        <v>35</v>
      </c>
      <c r="G14" s="146">
        <f t="shared" si="0"/>
        <v>174</v>
      </c>
      <c r="H14" s="146">
        <f t="shared" si="0"/>
        <v>294</v>
      </c>
      <c r="I14" s="146">
        <f t="shared" si="0"/>
        <v>410</v>
      </c>
      <c r="J14" s="146">
        <f t="shared" si="0"/>
        <v>148</v>
      </c>
      <c r="K14" s="146">
        <f t="shared" si="0"/>
        <v>154</v>
      </c>
      <c r="L14" s="146">
        <f t="shared" si="0"/>
        <v>158</v>
      </c>
    </row>
    <row r="15" spans="1:12" s="158" customFormat="1" ht="30.75" customHeight="1">
      <c r="A15" s="143" t="s">
        <v>234</v>
      </c>
      <c r="B15" s="174" t="s">
        <v>645</v>
      </c>
      <c r="C15" s="142" t="s">
        <v>646</v>
      </c>
      <c r="D15" s="160">
        <v>2.67</v>
      </c>
      <c r="E15" s="160">
        <v>2.61</v>
      </c>
      <c r="F15" s="160">
        <v>2.67</v>
      </c>
      <c r="G15" s="160">
        <v>2.79</v>
      </c>
      <c r="H15" s="160">
        <v>2.98</v>
      </c>
      <c r="I15" s="160">
        <v>3.2</v>
      </c>
      <c r="J15" s="160">
        <v>3.4</v>
      </c>
      <c r="K15" s="160">
        <v>3.6</v>
      </c>
      <c r="L15" s="160">
        <v>3.8</v>
      </c>
    </row>
    <row r="16" spans="1:39" s="158" customFormat="1" ht="15.75">
      <c r="A16" s="292" t="s">
        <v>730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</row>
    <row r="17" spans="1:17" s="158" customFormat="1" ht="63">
      <c r="A17" s="143" t="s">
        <v>423</v>
      </c>
      <c r="B17" s="174" t="s">
        <v>772</v>
      </c>
      <c r="C17" s="142" t="s">
        <v>403</v>
      </c>
      <c r="D17" s="144">
        <v>1</v>
      </c>
      <c r="E17" s="144">
        <v>10</v>
      </c>
      <c r="F17" s="144">
        <v>5</v>
      </c>
      <c r="G17" s="144">
        <v>2</v>
      </c>
      <c r="H17" s="144">
        <v>4</v>
      </c>
      <c r="I17" s="144">
        <v>3</v>
      </c>
      <c r="J17" s="144">
        <v>0</v>
      </c>
      <c r="K17" s="144">
        <v>0</v>
      </c>
      <c r="L17" s="144">
        <v>1</v>
      </c>
      <c r="M17" s="169"/>
      <c r="N17" s="169"/>
      <c r="O17" s="169"/>
      <c r="P17" s="169"/>
      <c r="Q17" s="169"/>
    </row>
    <row r="18" spans="1:12" s="158" customFormat="1" ht="63">
      <c r="A18" s="143" t="s">
        <v>181</v>
      </c>
      <c r="B18" s="174" t="s">
        <v>832</v>
      </c>
      <c r="C18" s="142" t="s">
        <v>302</v>
      </c>
      <c r="D18" s="144">
        <v>0</v>
      </c>
      <c r="E18" s="145">
        <v>218.44</v>
      </c>
      <c r="F18" s="145">
        <v>108.0034</v>
      </c>
      <c r="G18" s="145">
        <v>134.97</v>
      </c>
      <c r="H18" s="145">
        <v>37.183</v>
      </c>
      <c r="I18" s="145">
        <v>39.2</v>
      </c>
      <c r="J18" s="145">
        <v>37.21</v>
      </c>
      <c r="K18" s="144">
        <v>34.88</v>
      </c>
      <c r="L18" s="144">
        <v>32.66</v>
      </c>
    </row>
    <row r="19" spans="1:12" s="158" customFormat="1" ht="15.75">
      <c r="A19" s="295" t="s">
        <v>731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</row>
    <row r="20" spans="1:12" s="158" customFormat="1" ht="47.25">
      <c r="A20" s="143" t="s">
        <v>732</v>
      </c>
      <c r="B20" s="174" t="s">
        <v>245</v>
      </c>
      <c r="C20" s="142" t="s">
        <v>785</v>
      </c>
      <c r="D20" s="144">
        <v>22.6</v>
      </c>
      <c r="E20" s="144">
        <v>21</v>
      </c>
      <c r="F20" s="144">
        <v>5.33</v>
      </c>
      <c r="G20" s="144">
        <v>8.9</v>
      </c>
      <c r="H20" s="144">
        <v>28.4</v>
      </c>
      <c r="I20" s="144">
        <v>12.4</v>
      </c>
      <c r="J20" s="144">
        <v>1.5</v>
      </c>
      <c r="K20" s="144" t="s">
        <v>719</v>
      </c>
      <c r="L20" s="144">
        <v>1.5</v>
      </c>
    </row>
    <row r="21" spans="1:12" s="158" customFormat="1" ht="96.75" customHeight="1">
      <c r="A21" s="143" t="s">
        <v>733</v>
      </c>
      <c r="B21" s="174" t="s">
        <v>773</v>
      </c>
      <c r="C21" s="142" t="s">
        <v>455</v>
      </c>
      <c r="D21" s="142">
        <v>5.54</v>
      </c>
      <c r="E21" s="142">
        <v>0</v>
      </c>
      <c r="F21" s="142">
        <v>7.6</v>
      </c>
      <c r="G21" s="142">
        <v>12.1</v>
      </c>
      <c r="H21" s="142">
        <v>16.7</v>
      </c>
      <c r="I21" s="142">
        <v>1.6</v>
      </c>
      <c r="J21" s="142">
        <v>1.6</v>
      </c>
      <c r="K21" s="144" t="s">
        <v>719</v>
      </c>
      <c r="L21" s="144">
        <v>1.6</v>
      </c>
    </row>
    <row r="22" spans="1:12" s="158" customFormat="1" ht="63">
      <c r="A22" s="143" t="s">
        <v>734</v>
      </c>
      <c r="B22" s="174" t="s">
        <v>660</v>
      </c>
      <c r="C22" s="142" t="s">
        <v>403</v>
      </c>
      <c r="D22" s="142">
        <v>100</v>
      </c>
      <c r="E22" s="142">
        <v>0</v>
      </c>
      <c r="F22" s="142">
        <v>0</v>
      </c>
      <c r="G22" s="142">
        <v>136</v>
      </c>
      <c r="H22" s="142">
        <v>381</v>
      </c>
      <c r="I22" s="142">
        <v>180</v>
      </c>
      <c r="J22" s="142">
        <v>30</v>
      </c>
      <c r="K22" s="142" t="s">
        <v>719</v>
      </c>
      <c r="L22" s="142">
        <v>30</v>
      </c>
    </row>
    <row r="23" spans="1:12" s="158" customFormat="1" ht="15.75">
      <c r="A23" s="292" t="s">
        <v>735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</row>
    <row r="24" spans="1:12" s="158" customFormat="1" ht="31.5">
      <c r="A24" s="143" t="s">
        <v>736</v>
      </c>
      <c r="B24" s="174" t="s">
        <v>500</v>
      </c>
      <c r="C24" s="142" t="s">
        <v>224</v>
      </c>
      <c r="D24" s="146">
        <v>0</v>
      </c>
      <c r="E24" s="146">
        <v>0</v>
      </c>
      <c r="F24" s="146">
        <v>31</v>
      </c>
      <c r="G24" s="146">
        <v>190</v>
      </c>
      <c r="H24" s="146">
        <v>429</v>
      </c>
      <c r="I24" s="146">
        <v>546</v>
      </c>
      <c r="J24" s="146">
        <v>0</v>
      </c>
      <c r="K24" s="146">
        <v>0</v>
      </c>
      <c r="L24" s="146">
        <v>0</v>
      </c>
    </row>
    <row r="25" spans="1:12" s="158" customFormat="1" ht="31.5">
      <c r="A25" s="143" t="s">
        <v>737</v>
      </c>
      <c r="B25" s="174" t="s">
        <v>333</v>
      </c>
      <c r="C25" s="142" t="s">
        <v>786</v>
      </c>
      <c r="D25" s="146">
        <v>0</v>
      </c>
      <c r="E25" s="146">
        <v>0</v>
      </c>
      <c r="F25" s="146">
        <v>20</v>
      </c>
      <c r="G25" s="146">
        <v>98</v>
      </c>
      <c r="H25" s="146">
        <v>209</v>
      </c>
      <c r="I25" s="146">
        <v>282</v>
      </c>
      <c r="J25" s="146">
        <v>0</v>
      </c>
      <c r="K25" s="146">
        <v>0</v>
      </c>
      <c r="L25" s="146">
        <v>0</v>
      </c>
    </row>
    <row r="26" spans="1:12" s="158" customFormat="1" ht="33" customHeight="1">
      <c r="A26" s="296" t="s">
        <v>765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</row>
    <row r="27" spans="1:12" s="158" customFormat="1" ht="31.5">
      <c r="A27" s="143" t="s">
        <v>223</v>
      </c>
      <c r="B27" s="174" t="s">
        <v>500</v>
      </c>
      <c r="C27" s="142" t="s">
        <v>224</v>
      </c>
      <c r="D27" s="146">
        <v>0</v>
      </c>
      <c r="E27" s="146">
        <v>0</v>
      </c>
      <c r="F27" s="146">
        <v>21</v>
      </c>
      <c r="G27" s="146" t="s">
        <v>719</v>
      </c>
      <c r="H27" s="146" t="s">
        <v>719</v>
      </c>
      <c r="I27" s="146" t="s">
        <v>719</v>
      </c>
      <c r="J27" s="146" t="s">
        <v>719</v>
      </c>
      <c r="K27" s="146" t="s">
        <v>719</v>
      </c>
      <c r="L27" s="146" t="s">
        <v>719</v>
      </c>
    </row>
    <row r="28" spans="1:12" s="158" customFormat="1" ht="31.5">
      <c r="A28" s="143" t="s">
        <v>766</v>
      </c>
      <c r="B28" s="174" t="s">
        <v>333</v>
      </c>
      <c r="C28" s="142" t="s">
        <v>786</v>
      </c>
      <c r="D28" s="146">
        <v>0</v>
      </c>
      <c r="E28" s="146">
        <v>0</v>
      </c>
      <c r="F28" s="146">
        <v>43</v>
      </c>
      <c r="G28" s="146" t="s">
        <v>719</v>
      </c>
      <c r="H28" s="146" t="s">
        <v>719</v>
      </c>
      <c r="I28" s="146" t="s">
        <v>719</v>
      </c>
      <c r="J28" s="146" t="s">
        <v>719</v>
      </c>
      <c r="K28" s="146" t="s">
        <v>719</v>
      </c>
      <c r="L28" s="146" t="s">
        <v>719</v>
      </c>
    </row>
    <row r="29" spans="1:12" s="158" customFormat="1" ht="15.75">
      <c r="A29" s="292" t="s">
        <v>767</v>
      </c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</row>
    <row r="30" spans="1:12" s="158" customFormat="1" ht="31.5">
      <c r="A30" s="143" t="s">
        <v>209</v>
      </c>
      <c r="B30" s="174" t="s">
        <v>500</v>
      </c>
      <c r="C30" s="142" t="s">
        <v>224</v>
      </c>
      <c r="D30" s="144">
        <v>109</v>
      </c>
      <c r="E30" s="144">
        <v>114</v>
      </c>
      <c r="F30" s="144">
        <v>15</v>
      </c>
      <c r="G30" s="144">
        <v>76</v>
      </c>
      <c r="H30" s="144">
        <v>85</v>
      </c>
      <c r="I30" s="144">
        <v>128</v>
      </c>
      <c r="J30" s="144">
        <v>148</v>
      </c>
      <c r="K30" s="144">
        <v>154</v>
      </c>
      <c r="L30" s="144">
        <v>158</v>
      </c>
    </row>
    <row r="31" spans="1:12" s="158" customFormat="1" ht="31.5">
      <c r="A31" s="143" t="s">
        <v>742</v>
      </c>
      <c r="B31" s="174" t="s">
        <v>333</v>
      </c>
      <c r="C31" s="142" t="s">
        <v>786</v>
      </c>
      <c r="D31" s="144">
        <v>51</v>
      </c>
      <c r="E31" s="144">
        <v>61</v>
      </c>
      <c r="F31" s="144">
        <v>9</v>
      </c>
      <c r="G31" s="144">
        <v>37</v>
      </c>
      <c r="H31" s="144">
        <v>38</v>
      </c>
      <c r="I31" s="144">
        <v>64</v>
      </c>
      <c r="J31" s="144">
        <v>74</v>
      </c>
      <c r="K31" s="144">
        <v>77</v>
      </c>
      <c r="L31" s="144">
        <v>79</v>
      </c>
    </row>
    <row r="32" spans="1:12" s="158" customFormat="1" ht="15.75">
      <c r="A32" s="295" t="s">
        <v>768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</row>
    <row r="33" spans="1:12" s="158" customFormat="1" ht="50.25" customHeight="1">
      <c r="A33" s="143" t="s">
        <v>211</v>
      </c>
      <c r="B33" s="174" t="s">
        <v>250</v>
      </c>
      <c r="C33" s="142" t="s">
        <v>787</v>
      </c>
      <c r="D33" s="144">
        <v>76</v>
      </c>
      <c r="E33" s="171">
        <v>75</v>
      </c>
      <c r="F33" s="171">
        <v>97</v>
      </c>
      <c r="G33" s="171">
        <v>116</v>
      </c>
      <c r="H33" s="171">
        <v>86</v>
      </c>
      <c r="I33" s="171">
        <v>88</v>
      </c>
      <c r="J33" s="171">
        <v>92</v>
      </c>
      <c r="K33" s="171">
        <v>95</v>
      </c>
      <c r="L33" s="171">
        <v>97</v>
      </c>
    </row>
    <row r="34" spans="1:12" s="158" customFormat="1" ht="63">
      <c r="A34" s="143" t="s">
        <v>252</v>
      </c>
      <c r="B34" s="174" t="s">
        <v>251</v>
      </c>
      <c r="C34" s="142" t="s">
        <v>244</v>
      </c>
      <c r="D34" s="144">
        <v>8.52</v>
      </c>
      <c r="E34" s="147">
        <v>7.78</v>
      </c>
      <c r="F34" s="147">
        <v>9.95</v>
      </c>
      <c r="G34" s="147">
        <v>11.8</v>
      </c>
      <c r="H34" s="147">
        <v>8.92</v>
      </c>
      <c r="I34" s="147">
        <v>10.22</v>
      </c>
      <c r="J34" s="147">
        <v>10.69</v>
      </c>
      <c r="K34" s="147">
        <v>11.04</v>
      </c>
      <c r="L34" s="147">
        <v>11.27</v>
      </c>
    </row>
    <row r="35" spans="1:12" s="158" customFormat="1" ht="18.75" customHeight="1">
      <c r="A35" s="295" t="s">
        <v>769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</row>
    <row r="36" spans="1:12" s="158" customFormat="1" ht="63">
      <c r="A36" s="143" t="s">
        <v>253</v>
      </c>
      <c r="B36" s="174" t="s">
        <v>738</v>
      </c>
      <c r="C36" s="142" t="s">
        <v>403</v>
      </c>
      <c r="D36" s="144">
        <v>0</v>
      </c>
      <c r="E36" s="144">
        <v>15</v>
      </c>
      <c r="F36" s="144">
        <v>42</v>
      </c>
      <c r="G36" s="144">
        <v>41</v>
      </c>
      <c r="H36" s="144">
        <v>60</v>
      </c>
      <c r="I36" s="144">
        <v>33</v>
      </c>
      <c r="J36" s="144">
        <v>50</v>
      </c>
      <c r="K36" s="144">
        <v>57</v>
      </c>
      <c r="L36" s="144">
        <v>60</v>
      </c>
    </row>
    <row r="37" spans="1:12" s="158" customFormat="1" ht="47.25">
      <c r="A37" s="143" t="s">
        <v>254</v>
      </c>
      <c r="B37" s="174" t="s">
        <v>739</v>
      </c>
      <c r="C37" s="142" t="s">
        <v>98</v>
      </c>
      <c r="D37" s="144">
        <v>0</v>
      </c>
      <c r="E37" s="144">
        <v>748.3</v>
      </c>
      <c r="F37" s="144">
        <v>2129</v>
      </c>
      <c r="G37" s="144" t="s">
        <v>719</v>
      </c>
      <c r="H37" s="144" t="s">
        <v>719</v>
      </c>
      <c r="I37" s="144" t="s">
        <v>719</v>
      </c>
      <c r="J37" s="144" t="s">
        <v>719</v>
      </c>
      <c r="K37" s="144" t="s">
        <v>719</v>
      </c>
      <c r="L37" s="144" t="s">
        <v>719</v>
      </c>
    </row>
    <row r="38" spans="1:12" s="158" customFormat="1" ht="66" customHeight="1">
      <c r="A38" s="143" t="s">
        <v>359</v>
      </c>
      <c r="B38" s="174" t="s">
        <v>774</v>
      </c>
      <c r="C38" s="142" t="s">
        <v>224</v>
      </c>
      <c r="D38" s="144">
        <v>26</v>
      </c>
      <c r="E38" s="144">
        <v>26</v>
      </c>
      <c r="F38" s="144">
        <v>0</v>
      </c>
      <c r="G38" s="144">
        <v>15</v>
      </c>
      <c r="H38" s="144">
        <v>15</v>
      </c>
      <c r="I38" s="144">
        <v>9</v>
      </c>
      <c r="J38" s="144">
        <v>9</v>
      </c>
      <c r="K38" s="144">
        <v>9</v>
      </c>
      <c r="L38" s="144">
        <v>9</v>
      </c>
    </row>
    <row r="39" spans="1:12" s="158" customFormat="1" ht="16.5" customHeight="1">
      <c r="A39" s="292" t="s">
        <v>818</v>
      </c>
      <c r="B39" s="292"/>
      <c r="C39" s="292"/>
      <c r="D39" s="292"/>
      <c r="E39" s="292"/>
      <c r="F39" s="292"/>
      <c r="G39" s="292"/>
      <c r="H39" s="292"/>
      <c r="I39" s="292"/>
      <c r="J39" s="292"/>
      <c r="K39" s="292"/>
      <c r="L39" s="292"/>
    </row>
    <row r="40" spans="1:12" s="158" customFormat="1" ht="31.5">
      <c r="A40" s="143" t="s">
        <v>784</v>
      </c>
      <c r="B40" s="174" t="s">
        <v>740</v>
      </c>
      <c r="C40" s="144" t="s">
        <v>224</v>
      </c>
      <c r="D40" s="144">
        <v>107</v>
      </c>
      <c r="E40" s="146">
        <v>145</v>
      </c>
      <c r="F40" s="146">
        <v>119</v>
      </c>
      <c r="G40" s="146">
        <v>101</v>
      </c>
      <c r="H40" s="146">
        <v>44</v>
      </c>
      <c r="I40" s="146">
        <v>0</v>
      </c>
      <c r="J40" s="146">
        <v>0</v>
      </c>
      <c r="K40" s="146">
        <v>0</v>
      </c>
      <c r="L40" s="146">
        <v>0</v>
      </c>
    </row>
    <row r="41" spans="1:12" s="158" customFormat="1" ht="129.75" customHeight="1">
      <c r="A41" s="143" t="s">
        <v>371</v>
      </c>
      <c r="B41" s="174" t="s">
        <v>720</v>
      </c>
      <c r="C41" s="144" t="s">
        <v>224</v>
      </c>
      <c r="D41" s="144">
        <v>85</v>
      </c>
      <c r="E41" s="146">
        <v>202</v>
      </c>
      <c r="F41" s="146">
        <v>111</v>
      </c>
      <c r="G41" s="146">
        <v>111</v>
      </c>
      <c r="H41" s="146">
        <v>147</v>
      </c>
      <c r="I41" s="146">
        <v>141</v>
      </c>
      <c r="J41" s="146">
        <v>101</v>
      </c>
      <c r="K41" s="146">
        <v>114</v>
      </c>
      <c r="L41" s="146">
        <v>78</v>
      </c>
    </row>
    <row r="42" spans="1:12" s="158" customFormat="1" ht="111.75" customHeight="1">
      <c r="A42" s="143" t="s">
        <v>372</v>
      </c>
      <c r="B42" s="174" t="s">
        <v>718</v>
      </c>
      <c r="C42" s="144" t="s">
        <v>224</v>
      </c>
      <c r="D42" s="144" t="s">
        <v>719</v>
      </c>
      <c r="E42" s="146" t="s">
        <v>719</v>
      </c>
      <c r="F42" s="146" t="s">
        <v>719</v>
      </c>
      <c r="G42" s="146">
        <v>25</v>
      </c>
      <c r="H42" s="146">
        <v>20</v>
      </c>
      <c r="I42" s="146">
        <v>18</v>
      </c>
      <c r="J42" s="146">
        <v>15</v>
      </c>
      <c r="K42" s="146">
        <v>13</v>
      </c>
      <c r="L42" s="146">
        <v>12</v>
      </c>
    </row>
    <row r="43" spans="1:12" ht="63">
      <c r="A43" s="143" t="s">
        <v>544</v>
      </c>
      <c r="B43" s="174" t="s">
        <v>764</v>
      </c>
      <c r="C43" s="144" t="s">
        <v>403</v>
      </c>
      <c r="D43" s="144">
        <v>0</v>
      </c>
      <c r="E43" s="146">
        <v>0</v>
      </c>
      <c r="F43" s="146">
        <v>6</v>
      </c>
      <c r="G43" s="146">
        <v>0</v>
      </c>
      <c r="H43" s="146">
        <v>0</v>
      </c>
      <c r="I43" s="146">
        <v>50</v>
      </c>
      <c r="J43" s="146">
        <v>50</v>
      </c>
      <c r="K43" s="146">
        <v>45</v>
      </c>
      <c r="L43" s="146">
        <v>50</v>
      </c>
    </row>
    <row r="44" spans="1:13" ht="110.25">
      <c r="A44" s="170" t="s">
        <v>681</v>
      </c>
      <c r="B44" s="174" t="s">
        <v>758</v>
      </c>
      <c r="C44" s="142" t="s">
        <v>788</v>
      </c>
      <c r="D44" s="142">
        <v>0</v>
      </c>
      <c r="E44" s="142">
        <v>280</v>
      </c>
      <c r="F44" s="142">
        <v>63</v>
      </c>
      <c r="G44" s="142">
        <v>3</v>
      </c>
      <c r="H44" s="142">
        <v>10</v>
      </c>
      <c r="I44" s="142">
        <v>0</v>
      </c>
      <c r="J44" s="142">
        <v>0</v>
      </c>
      <c r="K44" s="142">
        <v>0</v>
      </c>
      <c r="L44" s="142">
        <v>0</v>
      </c>
      <c r="M44" s="14" t="s">
        <v>470</v>
      </c>
    </row>
    <row r="45" spans="1:12" ht="110.25">
      <c r="A45" s="170" t="s">
        <v>79</v>
      </c>
      <c r="B45" s="174" t="s">
        <v>759</v>
      </c>
      <c r="C45" s="142" t="s">
        <v>788</v>
      </c>
      <c r="D45" s="142">
        <v>0</v>
      </c>
      <c r="E45" s="142">
        <v>0</v>
      </c>
      <c r="F45" s="142">
        <v>0</v>
      </c>
      <c r="G45" s="142">
        <v>2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</row>
    <row r="46" spans="1:12" ht="145.5" customHeight="1">
      <c r="A46" s="170" t="s">
        <v>819</v>
      </c>
      <c r="B46" s="174" t="s">
        <v>760</v>
      </c>
      <c r="C46" s="142" t="s">
        <v>788</v>
      </c>
      <c r="D46" s="142">
        <v>0</v>
      </c>
      <c r="E46" s="142">
        <v>0</v>
      </c>
      <c r="F46" s="142">
        <v>0</v>
      </c>
      <c r="G46" s="142">
        <v>0</v>
      </c>
      <c r="H46" s="142">
        <v>1</v>
      </c>
      <c r="I46" s="142">
        <v>0</v>
      </c>
      <c r="J46" s="142">
        <v>0</v>
      </c>
      <c r="K46" s="142">
        <v>0</v>
      </c>
      <c r="L46" s="142">
        <v>0</v>
      </c>
    </row>
    <row r="47" ht="18.75" customHeight="1">
      <c r="J47" s="172"/>
    </row>
  </sheetData>
  <sheetProtection/>
  <mergeCells count="15">
    <mergeCell ref="A26:L26"/>
    <mergeCell ref="A29:L29"/>
    <mergeCell ref="A32:L32"/>
    <mergeCell ref="D6:L6"/>
    <mergeCell ref="A23:L23"/>
    <mergeCell ref="A4:L4"/>
    <mergeCell ref="A3:K3"/>
    <mergeCell ref="A39:L39"/>
    <mergeCell ref="A6:A7"/>
    <mergeCell ref="B6:B7"/>
    <mergeCell ref="C6:C7"/>
    <mergeCell ref="A9:L9"/>
    <mergeCell ref="A35:L35"/>
    <mergeCell ref="A19:L19"/>
    <mergeCell ref="A16:L16"/>
  </mergeCell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landscape" paperSize="9" scale="90" r:id="rId1"/>
  <rowBreaks count="1" manualBreakCount="1">
    <brk id="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3"/>
  <sheetViews>
    <sheetView view="pageBreakPreview" zoomScaleNormal="75" zoomScaleSheetLayoutView="100" workbookViewId="0" topLeftCell="A1">
      <pane ySplit="8" topLeftCell="A13" activePane="bottomLeft" state="frozen"/>
      <selection pane="topLeft" activeCell="C14" sqref="C14"/>
      <selection pane="bottomLeft" activeCell="F14" sqref="F14"/>
    </sheetView>
  </sheetViews>
  <sheetFormatPr defaultColWidth="9.00390625" defaultRowHeight="12.75"/>
  <cols>
    <col min="1" max="1" width="4.875" style="1" customWidth="1"/>
    <col min="2" max="2" width="41.75390625" style="1" customWidth="1"/>
    <col min="3" max="3" width="30.375" style="1" customWidth="1"/>
    <col min="4" max="5" width="11.25390625" style="1" customWidth="1"/>
    <col min="6" max="7" width="29.25390625" style="1" customWidth="1"/>
    <col min="8" max="8" width="19.75390625" style="1" customWidth="1"/>
    <col min="9" max="9" width="42.25390625" style="1" customWidth="1"/>
    <col min="10" max="16384" width="9.125" style="1" customWidth="1"/>
  </cols>
  <sheetData>
    <row r="1" spans="1:8" s="2" customFormat="1" ht="18.75">
      <c r="A1" s="175"/>
      <c r="B1" s="175"/>
      <c r="C1" s="175"/>
      <c r="D1" s="175"/>
      <c r="E1" s="175"/>
      <c r="F1" s="175"/>
      <c r="G1" s="175"/>
      <c r="H1" s="176" t="s">
        <v>743</v>
      </c>
    </row>
    <row r="2" spans="1:8" s="2" customFormat="1" ht="18.75">
      <c r="A2" s="175"/>
      <c r="B2" s="175"/>
      <c r="C2" s="175"/>
      <c r="D2" s="175"/>
      <c r="E2" s="175"/>
      <c r="F2" s="175"/>
      <c r="G2" s="175"/>
      <c r="H2" s="176" t="s">
        <v>728</v>
      </c>
    </row>
    <row r="3" spans="1:8" s="2" customFormat="1" ht="18.75">
      <c r="A3" s="306" t="s">
        <v>163</v>
      </c>
      <c r="B3" s="306"/>
      <c r="C3" s="306"/>
      <c r="D3" s="306"/>
      <c r="E3" s="306"/>
      <c r="F3" s="306"/>
      <c r="G3" s="306"/>
      <c r="H3" s="306"/>
    </row>
    <row r="4" spans="1:8" s="2" customFormat="1" ht="18.75">
      <c r="A4" s="306" t="s">
        <v>107</v>
      </c>
      <c r="B4" s="306"/>
      <c r="C4" s="306"/>
      <c r="D4" s="306"/>
      <c r="E4" s="306"/>
      <c r="F4" s="306"/>
      <c r="G4" s="306"/>
      <c r="H4" s="306"/>
    </row>
    <row r="5" spans="1:8" s="2" customFormat="1" ht="18.75">
      <c r="A5" s="306" t="s">
        <v>724</v>
      </c>
      <c r="B5" s="306"/>
      <c r="C5" s="306"/>
      <c r="D5" s="306"/>
      <c r="E5" s="306"/>
      <c r="F5" s="306"/>
      <c r="G5" s="306"/>
      <c r="H5" s="306"/>
    </row>
    <row r="6" spans="1:8" s="2" customFormat="1" ht="12.75" customHeight="1">
      <c r="A6" s="175"/>
      <c r="B6" s="175"/>
      <c r="C6" s="175"/>
      <c r="D6" s="175"/>
      <c r="E6" s="175"/>
      <c r="F6" s="175"/>
      <c r="G6" s="175"/>
      <c r="H6" s="175"/>
    </row>
    <row r="7" spans="1:8" s="3" customFormat="1" ht="15">
      <c r="A7" s="302" t="s">
        <v>409</v>
      </c>
      <c r="B7" s="302" t="s">
        <v>105</v>
      </c>
      <c r="C7" s="302" t="s">
        <v>159</v>
      </c>
      <c r="D7" s="302" t="s">
        <v>162</v>
      </c>
      <c r="E7" s="302"/>
      <c r="F7" s="302" t="s">
        <v>161</v>
      </c>
      <c r="G7" s="302" t="s">
        <v>106</v>
      </c>
      <c r="H7" s="302" t="s">
        <v>104</v>
      </c>
    </row>
    <row r="8" spans="1:8" s="3" customFormat="1" ht="30">
      <c r="A8" s="302"/>
      <c r="B8" s="302"/>
      <c r="C8" s="302"/>
      <c r="D8" s="34" t="s">
        <v>158</v>
      </c>
      <c r="E8" s="34" t="s">
        <v>157</v>
      </c>
      <c r="F8" s="302"/>
      <c r="G8" s="302"/>
      <c r="H8" s="302"/>
    </row>
    <row r="9" spans="1:8" s="3" customFormat="1" ht="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s="3" customFormat="1" ht="15">
      <c r="A10" s="7"/>
      <c r="B10" s="297" t="s">
        <v>730</v>
      </c>
      <c r="C10" s="298"/>
      <c r="D10" s="298"/>
      <c r="E10" s="298"/>
      <c r="F10" s="298"/>
      <c r="G10" s="298"/>
      <c r="H10" s="299"/>
    </row>
    <row r="11" spans="1:9" s="3" customFormat="1" ht="49.5" customHeight="1">
      <c r="A11" s="7" t="s">
        <v>423</v>
      </c>
      <c r="B11" s="177" t="s">
        <v>779</v>
      </c>
      <c r="C11" s="4" t="s">
        <v>255</v>
      </c>
      <c r="D11" s="7" t="s">
        <v>218</v>
      </c>
      <c r="E11" s="7" t="s">
        <v>712</v>
      </c>
      <c r="F11" s="300" t="s">
        <v>820</v>
      </c>
      <c r="G11" s="300" t="s">
        <v>91</v>
      </c>
      <c r="H11" s="4" t="s">
        <v>789</v>
      </c>
      <c r="I11" s="154"/>
    </row>
    <row r="12" spans="1:9" s="3" customFormat="1" ht="76.5" customHeight="1">
      <c r="A12" s="7" t="s">
        <v>181</v>
      </c>
      <c r="B12" s="177" t="s">
        <v>790</v>
      </c>
      <c r="C12" s="4" t="s">
        <v>255</v>
      </c>
      <c r="D12" s="7" t="s">
        <v>218</v>
      </c>
      <c r="E12" s="7" t="s">
        <v>712</v>
      </c>
      <c r="F12" s="301"/>
      <c r="G12" s="301"/>
      <c r="H12" s="4" t="s">
        <v>789</v>
      </c>
      <c r="I12" s="154"/>
    </row>
    <row r="13" spans="1:14" s="3" customFormat="1" ht="104.25" customHeight="1">
      <c r="A13" s="7" t="s">
        <v>9</v>
      </c>
      <c r="B13" s="177" t="s">
        <v>780</v>
      </c>
      <c r="C13" s="4" t="s">
        <v>255</v>
      </c>
      <c r="D13" s="7" t="s">
        <v>218</v>
      </c>
      <c r="E13" s="7" t="s">
        <v>712</v>
      </c>
      <c r="F13" s="5" t="s">
        <v>744</v>
      </c>
      <c r="G13" s="5" t="s">
        <v>501</v>
      </c>
      <c r="H13" s="4" t="s">
        <v>791</v>
      </c>
      <c r="I13" s="39"/>
      <c r="J13" s="39"/>
      <c r="K13" s="39"/>
      <c r="L13" s="39"/>
      <c r="M13" s="39"/>
      <c r="N13" s="39"/>
    </row>
    <row r="14" spans="1:9" s="3" customFormat="1" ht="120">
      <c r="A14" s="7" t="s">
        <v>89</v>
      </c>
      <c r="B14" s="177" t="s">
        <v>781</v>
      </c>
      <c r="C14" s="4" t="s">
        <v>255</v>
      </c>
      <c r="D14" s="7" t="s">
        <v>218</v>
      </c>
      <c r="E14" s="7" t="s">
        <v>712</v>
      </c>
      <c r="F14" s="5" t="s">
        <v>10</v>
      </c>
      <c r="G14" s="5" t="s">
        <v>502</v>
      </c>
      <c r="H14" s="4" t="s">
        <v>791</v>
      </c>
      <c r="I14" s="154"/>
    </row>
    <row r="15" spans="1:9" s="3" customFormat="1" ht="51.75" customHeight="1">
      <c r="A15" s="7" t="s">
        <v>465</v>
      </c>
      <c r="B15" s="177" t="s">
        <v>460</v>
      </c>
      <c r="C15" s="4" t="s">
        <v>255</v>
      </c>
      <c r="D15" s="7" t="s">
        <v>466</v>
      </c>
      <c r="E15" s="7" t="s">
        <v>712</v>
      </c>
      <c r="F15" s="5" t="s">
        <v>467</v>
      </c>
      <c r="G15" s="5" t="s">
        <v>472</v>
      </c>
      <c r="H15" s="4" t="s">
        <v>471</v>
      </c>
      <c r="I15" s="154"/>
    </row>
    <row r="16" spans="1:8" s="3" customFormat="1" ht="15">
      <c r="A16" s="7"/>
      <c r="B16" s="297" t="s">
        <v>731</v>
      </c>
      <c r="C16" s="298"/>
      <c r="D16" s="298"/>
      <c r="E16" s="298"/>
      <c r="F16" s="298"/>
      <c r="G16" s="298"/>
      <c r="H16" s="299"/>
    </row>
    <row r="17" spans="1:8" s="3" customFormat="1" ht="58.5" customHeight="1">
      <c r="A17" s="7" t="s">
        <v>11</v>
      </c>
      <c r="B17" s="177" t="s">
        <v>261</v>
      </c>
      <c r="C17" s="4" t="s">
        <v>255</v>
      </c>
      <c r="D17" s="7" t="s">
        <v>218</v>
      </c>
      <c r="E17" s="7" t="s">
        <v>712</v>
      </c>
      <c r="F17" s="300" t="s">
        <v>12</v>
      </c>
      <c r="G17" s="300" t="s">
        <v>99</v>
      </c>
      <c r="H17" s="4" t="s">
        <v>792</v>
      </c>
    </row>
    <row r="18" spans="1:8" s="3" customFormat="1" ht="36.75" customHeight="1">
      <c r="A18" s="7" t="s">
        <v>13</v>
      </c>
      <c r="B18" s="177" t="s">
        <v>263</v>
      </c>
      <c r="C18" s="4" t="s">
        <v>255</v>
      </c>
      <c r="D18" s="7" t="s">
        <v>218</v>
      </c>
      <c r="E18" s="7" t="s">
        <v>712</v>
      </c>
      <c r="F18" s="307"/>
      <c r="G18" s="307"/>
      <c r="H18" s="4" t="s">
        <v>793</v>
      </c>
    </row>
    <row r="19" spans="1:8" s="3" customFormat="1" ht="43.5" customHeight="1">
      <c r="A19" s="7" t="s">
        <v>14</v>
      </c>
      <c r="B19" s="177" t="s">
        <v>281</v>
      </c>
      <c r="C19" s="4" t="s">
        <v>255</v>
      </c>
      <c r="D19" s="7" t="s">
        <v>218</v>
      </c>
      <c r="E19" s="7" t="s">
        <v>712</v>
      </c>
      <c r="F19" s="301"/>
      <c r="G19" s="301"/>
      <c r="H19" s="4" t="s">
        <v>793</v>
      </c>
    </row>
    <row r="20" spans="1:8" s="3" customFormat="1" ht="15">
      <c r="A20" s="7"/>
      <c r="B20" s="297" t="s">
        <v>735</v>
      </c>
      <c r="C20" s="298"/>
      <c r="D20" s="298"/>
      <c r="E20" s="298"/>
      <c r="F20" s="298"/>
      <c r="G20" s="298"/>
      <c r="H20" s="299"/>
    </row>
    <row r="21" spans="1:8" s="3" customFormat="1" ht="75">
      <c r="A21" s="7" t="s">
        <v>15</v>
      </c>
      <c r="B21" s="177" t="s">
        <v>745</v>
      </c>
      <c r="C21" s="4" t="s">
        <v>255</v>
      </c>
      <c r="D21" s="7" t="s">
        <v>218</v>
      </c>
      <c r="E21" s="7" t="s">
        <v>555</v>
      </c>
      <c r="F21" s="5" t="s">
        <v>334</v>
      </c>
      <c r="G21" s="5" t="s">
        <v>16</v>
      </c>
      <c r="H21" s="40" t="s">
        <v>746</v>
      </c>
    </row>
    <row r="22" spans="1:8" s="3" customFormat="1" ht="16.5" customHeight="1">
      <c r="A22" s="53"/>
      <c r="B22" s="303" t="s">
        <v>765</v>
      </c>
      <c r="C22" s="304"/>
      <c r="D22" s="304"/>
      <c r="E22" s="304"/>
      <c r="F22" s="304"/>
      <c r="G22" s="304"/>
      <c r="H22" s="305"/>
    </row>
    <row r="23" spans="1:8" s="3" customFormat="1" ht="106.5" customHeight="1">
      <c r="A23" s="7" t="s">
        <v>775</v>
      </c>
      <c r="B23" s="177" t="s">
        <v>794</v>
      </c>
      <c r="C23" s="4" t="s">
        <v>255</v>
      </c>
      <c r="D23" s="179">
        <v>41640</v>
      </c>
      <c r="E23" s="179">
        <v>42004</v>
      </c>
      <c r="F23" s="5" t="s">
        <v>776</v>
      </c>
      <c r="G23" s="5" t="s">
        <v>16</v>
      </c>
      <c r="H23" s="40" t="s">
        <v>795</v>
      </c>
    </row>
    <row r="24" spans="1:8" s="3" customFormat="1" ht="15">
      <c r="A24" s="7"/>
      <c r="B24" s="303" t="s">
        <v>767</v>
      </c>
      <c r="C24" s="304"/>
      <c r="D24" s="304"/>
      <c r="E24" s="304"/>
      <c r="F24" s="304"/>
      <c r="G24" s="304"/>
      <c r="H24" s="305"/>
    </row>
    <row r="25" spans="1:8" s="3" customFormat="1" ht="60">
      <c r="A25" s="7" t="s">
        <v>209</v>
      </c>
      <c r="B25" s="177" t="s">
        <v>360</v>
      </c>
      <c r="C25" s="4" t="s">
        <v>255</v>
      </c>
      <c r="D25" s="7" t="s">
        <v>218</v>
      </c>
      <c r="E25" s="7" t="s">
        <v>712</v>
      </c>
      <c r="F25" s="5" t="s">
        <v>751</v>
      </c>
      <c r="G25" s="5" t="s">
        <v>752</v>
      </c>
      <c r="H25" s="4" t="s">
        <v>796</v>
      </c>
    </row>
    <row r="26" spans="1:8" s="3" customFormat="1" ht="15">
      <c r="A26" s="7"/>
      <c r="B26" s="303" t="s">
        <v>768</v>
      </c>
      <c r="C26" s="304"/>
      <c r="D26" s="304"/>
      <c r="E26" s="304"/>
      <c r="F26" s="304"/>
      <c r="G26" s="304"/>
      <c r="H26" s="305"/>
    </row>
    <row r="27" spans="1:8" s="3" customFormat="1" ht="60">
      <c r="A27" s="7" t="s">
        <v>17</v>
      </c>
      <c r="B27" s="177" t="s">
        <v>782</v>
      </c>
      <c r="C27" s="4" t="s">
        <v>797</v>
      </c>
      <c r="D27" s="7" t="s">
        <v>218</v>
      </c>
      <c r="E27" s="7" t="s">
        <v>712</v>
      </c>
      <c r="F27" s="5" t="s">
        <v>18</v>
      </c>
      <c r="G27" s="5" t="s">
        <v>757</v>
      </c>
      <c r="H27" s="4" t="s">
        <v>798</v>
      </c>
    </row>
    <row r="28" spans="1:8" s="3" customFormat="1" ht="15">
      <c r="A28" s="7"/>
      <c r="B28" s="297" t="s">
        <v>769</v>
      </c>
      <c r="C28" s="298"/>
      <c r="D28" s="298"/>
      <c r="E28" s="298"/>
      <c r="F28" s="298"/>
      <c r="G28" s="298"/>
      <c r="H28" s="299"/>
    </row>
    <row r="29" spans="1:8" s="3" customFormat="1" ht="90.75" customHeight="1">
      <c r="A29" s="7" t="s">
        <v>777</v>
      </c>
      <c r="B29" s="177" t="s">
        <v>799</v>
      </c>
      <c r="C29" s="4" t="s">
        <v>255</v>
      </c>
      <c r="D29" s="7" t="s">
        <v>218</v>
      </c>
      <c r="E29" s="7" t="s">
        <v>712</v>
      </c>
      <c r="F29" s="5" t="s">
        <v>750</v>
      </c>
      <c r="G29" s="5" t="s">
        <v>761</v>
      </c>
      <c r="H29" s="4" t="s">
        <v>802</v>
      </c>
    </row>
    <row r="30" spans="1:8" s="3" customFormat="1" ht="62.25" customHeight="1">
      <c r="A30" s="7" t="s">
        <v>8</v>
      </c>
      <c r="B30" s="177" t="s">
        <v>741</v>
      </c>
      <c r="C30" s="4" t="s">
        <v>255</v>
      </c>
      <c r="D30" s="7" t="s">
        <v>218</v>
      </c>
      <c r="E30" s="7" t="s">
        <v>712</v>
      </c>
      <c r="F30" s="5" t="s">
        <v>800</v>
      </c>
      <c r="G30" s="5" t="s">
        <v>801</v>
      </c>
      <c r="H30" s="4" t="s">
        <v>802</v>
      </c>
    </row>
    <row r="31" spans="1:8" ht="120">
      <c r="A31" s="7" t="s">
        <v>778</v>
      </c>
      <c r="B31" s="177" t="s">
        <v>833</v>
      </c>
      <c r="C31" s="4" t="s">
        <v>259</v>
      </c>
      <c r="D31" s="7" t="s">
        <v>218</v>
      </c>
      <c r="E31" s="7" t="s">
        <v>712</v>
      </c>
      <c r="F31" s="5" t="s">
        <v>750</v>
      </c>
      <c r="G31" s="5" t="s">
        <v>753</v>
      </c>
      <c r="H31" s="4" t="s">
        <v>803</v>
      </c>
    </row>
    <row r="32" spans="1:8" ht="15">
      <c r="A32" s="7"/>
      <c r="B32" s="303" t="s">
        <v>821</v>
      </c>
      <c r="C32" s="304"/>
      <c r="D32" s="304"/>
      <c r="E32" s="304"/>
      <c r="F32" s="304"/>
      <c r="G32" s="304"/>
      <c r="H32" s="305"/>
    </row>
    <row r="33" spans="1:8" ht="60">
      <c r="A33" s="7" t="s">
        <v>822</v>
      </c>
      <c r="B33" s="4" t="s">
        <v>809</v>
      </c>
      <c r="C33" s="4" t="s">
        <v>255</v>
      </c>
      <c r="D33" s="7" t="s">
        <v>218</v>
      </c>
      <c r="E33" s="7" t="s">
        <v>712</v>
      </c>
      <c r="F33" s="4" t="s">
        <v>108</v>
      </c>
      <c r="G33" s="4" t="s">
        <v>109</v>
      </c>
      <c r="H33" s="4"/>
    </row>
    <row r="34" spans="1:8" s="3" customFormat="1" ht="15">
      <c r="A34" s="7"/>
      <c r="B34" s="303" t="s">
        <v>818</v>
      </c>
      <c r="C34" s="304"/>
      <c r="D34" s="304"/>
      <c r="E34" s="304"/>
      <c r="F34" s="304"/>
      <c r="G34" s="304"/>
      <c r="H34" s="305"/>
    </row>
    <row r="35" spans="1:9" s="158" customFormat="1" ht="135">
      <c r="A35" s="7" t="s">
        <v>784</v>
      </c>
      <c r="B35" s="177" t="s">
        <v>754</v>
      </c>
      <c r="C35" s="4" t="s">
        <v>755</v>
      </c>
      <c r="D35" s="7" t="s">
        <v>218</v>
      </c>
      <c r="E35" s="7" t="s">
        <v>712</v>
      </c>
      <c r="F35" s="5" t="s">
        <v>382</v>
      </c>
      <c r="G35" s="5" t="s">
        <v>756</v>
      </c>
      <c r="H35" s="4" t="s">
        <v>828</v>
      </c>
      <c r="I35" s="4"/>
    </row>
    <row r="36" spans="1:8" s="158" customFormat="1" ht="120">
      <c r="A36" s="7" t="s">
        <v>823</v>
      </c>
      <c r="B36" s="177" t="s">
        <v>662</v>
      </c>
      <c r="C36" s="4" t="s">
        <v>804</v>
      </c>
      <c r="D36" s="7" t="s">
        <v>383</v>
      </c>
      <c r="E36" s="7" t="s">
        <v>721</v>
      </c>
      <c r="F36" s="5" t="s">
        <v>85</v>
      </c>
      <c r="G36" s="5" t="s">
        <v>86</v>
      </c>
      <c r="H36" s="4" t="s">
        <v>826</v>
      </c>
    </row>
    <row r="37" spans="1:8" s="158" customFormat="1" ht="180">
      <c r="A37" s="7" t="s">
        <v>372</v>
      </c>
      <c r="B37" s="177" t="s">
        <v>661</v>
      </c>
      <c r="C37" s="4" t="s">
        <v>806</v>
      </c>
      <c r="D37" s="7" t="s">
        <v>218</v>
      </c>
      <c r="E37" s="7" t="s">
        <v>712</v>
      </c>
      <c r="F37" s="5" t="s">
        <v>101</v>
      </c>
      <c r="G37" s="5" t="s">
        <v>87</v>
      </c>
      <c r="H37" s="4" t="s">
        <v>827</v>
      </c>
    </row>
    <row r="38" spans="1:8" s="158" customFormat="1" ht="318.75" customHeight="1">
      <c r="A38" s="7" t="s">
        <v>544</v>
      </c>
      <c r="B38" s="177" t="s">
        <v>783</v>
      </c>
      <c r="C38" s="4" t="s">
        <v>807</v>
      </c>
      <c r="D38" s="7" t="s">
        <v>383</v>
      </c>
      <c r="E38" s="7" t="s">
        <v>712</v>
      </c>
      <c r="F38" s="5" t="s">
        <v>805</v>
      </c>
      <c r="G38" s="5" t="s">
        <v>103</v>
      </c>
      <c r="H38" s="4" t="s">
        <v>825</v>
      </c>
    </row>
    <row r="39" spans="1:8" s="158" customFormat="1" ht="210">
      <c r="A39" s="7" t="s">
        <v>824</v>
      </c>
      <c r="B39" s="177" t="s">
        <v>19</v>
      </c>
      <c r="C39" s="4" t="s">
        <v>102</v>
      </c>
      <c r="D39" s="54" t="s">
        <v>682</v>
      </c>
      <c r="E39" s="54" t="s">
        <v>100</v>
      </c>
      <c r="F39" s="5" t="s">
        <v>19</v>
      </c>
      <c r="G39" s="5" t="s">
        <v>762</v>
      </c>
      <c r="H39" s="4" t="s">
        <v>829</v>
      </c>
    </row>
    <row r="40" spans="1:8" s="158" customFormat="1" ht="138" customHeight="1">
      <c r="A40" s="7" t="s">
        <v>79</v>
      </c>
      <c r="B40" s="177" t="s">
        <v>90</v>
      </c>
      <c r="C40" s="4" t="s">
        <v>808</v>
      </c>
      <c r="D40" s="54" t="s">
        <v>683</v>
      </c>
      <c r="E40" s="7" t="s">
        <v>712</v>
      </c>
      <c r="F40" s="5" t="s">
        <v>382</v>
      </c>
      <c r="G40" s="5" t="s">
        <v>88</v>
      </c>
      <c r="H40" s="4" t="s">
        <v>475</v>
      </c>
    </row>
    <row r="41" s="3" customFormat="1" ht="15"/>
    <row r="42" s="3" customFormat="1" ht="15"/>
    <row r="43" s="14" customFormat="1" ht="18.75" customHeight="1">
      <c r="H43" s="159"/>
    </row>
  </sheetData>
  <sheetProtection/>
  <mergeCells count="23">
    <mergeCell ref="B34:H34"/>
    <mergeCell ref="A3:H3"/>
    <mergeCell ref="F7:F8"/>
    <mergeCell ref="G7:G8"/>
    <mergeCell ref="H7:H8"/>
    <mergeCell ref="A7:A8"/>
    <mergeCell ref="A4:H4"/>
    <mergeCell ref="B32:H32"/>
    <mergeCell ref="D7:E7"/>
    <mergeCell ref="F17:F19"/>
    <mergeCell ref="A5:H5"/>
    <mergeCell ref="B26:H26"/>
    <mergeCell ref="B7:B8"/>
    <mergeCell ref="G17:G19"/>
    <mergeCell ref="F11:F12"/>
    <mergeCell ref="B10:H10"/>
    <mergeCell ref="B22:H22"/>
    <mergeCell ref="B28:H28"/>
    <mergeCell ref="B20:H20"/>
    <mergeCell ref="G11:G12"/>
    <mergeCell ref="C7:C8"/>
    <mergeCell ref="B24:H24"/>
    <mergeCell ref="B16:H16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paperSize="9" scale="76" r:id="rId1"/>
  <rowBreaks count="2" manualBreakCount="2">
    <brk id="15" max="7" man="1"/>
    <brk id="2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BC749"/>
  <sheetViews>
    <sheetView view="pageBreakPreview" zoomScale="130" zoomScaleNormal="120" zoomScaleSheetLayoutView="130" workbookViewId="0" topLeftCell="A4">
      <pane ySplit="4" topLeftCell="A132" activePane="bottomLeft" state="frozen"/>
      <selection pane="topLeft" activeCell="A4" sqref="A4"/>
      <selection pane="bottomLeft" activeCell="I139" sqref="I139"/>
    </sheetView>
  </sheetViews>
  <sheetFormatPr defaultColWidth="9.00390625" defaultRowHeight="12.75"/>
  <cols>
    <col min="1" max="1" width="5.375" style="14" customWidth="1"/>
    <col min="2" max="2" width="21.625" style="14" customWidth="1"/>
    <col min="3" max="3" width="12.875" style="14" customWidth="1"/>
    <col min="4" max="4" width="12.75390625" style="14" customWidth="1"/>
    <col min="5" max="5" width="12.875" style="14" customWidth="1"/>
    <col min="6" max="6" width="11.75390625" style="203" customWidth="1"/>
    <col min="7" max="10" width="11.75390625" style="14" customWidth="1"/>
    <col min="11" max="11" width="13.75390625" style="14" customWidth="1"/>
    <col min="12" max="12" width="12.75390625" style="14" customWidth="1"/>
    <col min="13" max="13" width="16.75390625" style="14" customWidth="1"/>
    <col min="14" max="14" width="10.25390625" style="14" customWidth="1"/>
    <col min="15" max="15" width="10.75390625" style="14" customWidth="1"/>
    <col min="16" max="16384" width="9.125" style="14" customWidth="1"/>
  </cols>
  <sheetData>
    <row r="1" spans="6:15" s="8" customFormat="1" ht="15">
      <c r="F1" s="187"/>
      <c r="O1" s="8" t="s">
        <v>664</v>
      </c>
    </row>
    <row r="2" spans="2:6" s="8" customFormat="1" ht="15">
      <c r="B2" s="8" t="s">
        <v>520</v>
      </c>
      <c r="F2" s="187"/>
    </row>
    <row r="3" spans="1:15" ht="39" customHeight="1">
      <c r="A3" s="365" t="s">
        <v>111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="8" customFormat="1" ht="15">
      <c r="F4" s="187"/>
    </row>
    <row r="5" spans="1:15" s="101" customFormat="1" ht="18" customHeight="1">
      <c r="A5" s="308" t="s">
        <v>415</v>
      </c>
      <c r="B5" s="308" t="s">
        <v>166</v>
      </c>
      <c r="C5" s="359" t="s">
        <v>421</v>
      </c>
      <c r="D5" s="360"/>
      <c r="E5" s="360"/>
      <c r="F5" s="360"/>
      <c r="G5" s="360"/>
      <c r="H5" s="361"/>
      <c r="I5" s="162"/>
      <c r="J5" s="162"/>
      <c r="K5" s="308" t="s">
        <v>663</v>
      </c>
      <c r="L5" s="308" t="s">
        <v>405</v>
      </c>
      <c r="M5" s="308" t="s">
        <v>235</v>
      </c>
      <c r="N5" s="308" t="s">
        <v>344</v>
      </c>
      <c r="O5" s="308" t="s">
        <v>588</v>
      </c>
    </row>
    <row r="6" spans="1:30" s="101" customFormat="1" ht="18" customHeight="1">
      <c r="A6" s="308"/>
      <c r="B6" s="308"/>
      <c r="C6" s="362"/>
      <c r="D6" s="363"/>
      <c r="E6" s="363"/>
      <c r="F6" s="363"/>
      <c r="G6" s="363"/>
      <c r="H6" s="364"/>
      <c r="I6" s="163"/>
      <c r="J6" s="163"/>
      <c r="K6" s="308"/>
      <c r="L6" s="308"/>
      <c r="M6" s="308"/>
      <c r="N6" s="308"/>
      <c r="O6" s="308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</row>
    <row r="7" spans="1:55" s="101" customFormat="1" ht="51.75" customHeight="1">
      <c r="A7" s="308"/>
      <c r="B7" s="308"/>
      <c r="C7" s="42" t="s">
        <v>413</v>
      </c>
      <c r="D7" s="42">
        <v>2014</v>
      </c>
      <c r="E7" s="42">
        <v>2015</v>
      </c>
      <c r="F7" s="188">
        <v>2016</v>
      </c>
      <c r="G7" s="42">
        <v>2017</v>
      </c>
      <c r="H7" s="42">
        <v>2018</v>
      </c>
      <c r="I7" s="42">
        <v>2019</v>
      </c>
      <c r="J7" s="42">
        <v>2020</v>
      </c>
      <c r="K7" s="308"/>
      <c r="L7" s="308"/>
      <c r="M7" s="308"/>
      <c r="N7" s="308"/>
      <c r="O7" s="308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</row>
    <row r="8" spans="1:55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89">
        <v>6</v>
      </c>
      <c r="G8" s="43"/>
      <c r="H8" s="43"/>
      <c r="I8" s="43"/>
      <c r="J8" s="43"/>
      <c r="K8" s="43">
        <v>7</v>
      </c>
      <c r="L8" s="43">
        <v>8</v>
      </c>
      <c r="M8" s="43">
        <v>9</v>
      </c>
      <c r="N8" s="43">
        <v>10</v>
      </c>
      <c r="O8" s="43">
        <v>11</v>
      </c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</row>
    <row r="9" spans="1:55" s="101" customFormat="1" ht="54" customHeight="1">
      <c r="A9" s="378" t="s">
        <v>581</v>
      </c>
      <c r="B9" s="378"/>
      <c r="C9" s="43"/>
      <c r="D9" s="43"/>
      <c r="E9" s="43"/>
      <c r="F9" s="189"/>
      <c r="G9" s="43"/>
      <c r="H9" s="43"/>
      <c r="I9" s="43"/>
      <c r="J9" s="43"/>
      <c r="K9" s="43"/>
      <c r="L9" s="43"/>
      <c r="M9" s="43"/>
      <c r="N9" s="43"/>
      <c r="O9" s="43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</row>
    <row r="10" spans="1:55" s="101" customFormat="1" ht="15" customHeight="1">
      <c r="A10" s="378" t="s">
        <v>167</v>
      </c>
      <c r="B10" s="378"/>
      <c r="C10" s="133">
        <f aca="true" t="shared" si="0" ref="C10:C15">D10+E10+F10+G10+H10+I10+J10</f>
        <v>15166163.597317172</v>
      </c>
      <c r="D10" s="133">
        <f aca="true" t="shared" si="1" ref="D10:J10">D11+D12+D13+D14+D15</f>
        <v>3610667.7194040404</v>
      </c>
      <c r="E10" s="133">
        <f t="shared" si="1"/>
        <v>3401027.4534729295</v>
      </c>
      <c r="F10" s="190">
        <f t="shared" si="1"/>
        <v>2746866.938610202</v>
      </c>
      <c r="G10" s="133">
        <f t="shared" si="1"/>
        <v>2100231.2938</v>
      </c>
      <c r="H10" s="133">
        <f t="shared" si="1"/>
        <v>1234031.23064</v>
      </c>
      <c r="I10" s="133">
        <f t="shared" si="1"/>
        <v>856780.2300999999</v>
      </c>
      <c r="J10" s="133">
        <f t="shared" si="1"/>
        <v>1216558.7312900003</v>
      </c>
      <c r="K10" s="43"/>
      <c r="L10" s="43"/>
      <c r="M10" s="43"/>
      <c r="N10" s="43"/>
      <c r="O10" s="43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</row>
    <row r="11" spans="1:55" s="101" customFormat="1" ht="18" customHeight="1">
      <c r="A11" s="378" t="s">
        <v>416</v>
      </c>
      <c r="B11" s="378"/>
      <c r="C11" s="133">
        <f t="shared" si="0"/>
        <v>2957483.14695</v>
      </c>
      <c r="D11" s="133">
        <f aca="true" t="shared" si="2" ref="D11:J11">D18+D352+D561+D576+D591+D601+D641+D684+D698</f>
        <v>1470827.8654</v>
      </c>
      <c r="E11" s="133">
        <f t="shared" si="2"/>
        <v>1083393.2762799999</v>
      </c>
      <c r="F11" s="190">
        <f t="shared" si="2"/>
        <v>139974.60267</v>
      </c>
      <c r="G11" s="133">
        <f t="shared" si="2"/>
        <v>263287.2</v>
      </c>
      <c r="H11" s="133">
        <f t="shared" si="2"/>
        <v>0</v>
      </c>
      <c r="I11" s="133">
        <f t="shared" si="2"/>
        <v>0.1</v>
      </c>
      <c r="J11" s="133">
        <f t="shared" si="2"/>
        <v>0.10260000000000001</v>
      </c>
      <c r="K11" s="43"/>
      <c r="L11" s="43"/>
      <c r="M11" s="43"/>
      <c r="N11" s="43"/>
      <c r="O11" s="43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</row>
    <row r="12" spans="1:55" s="101" customFormat="1" ht="15" customHeight="1">
      <c r="A12" s="378" t="s">
        <v>424</v>
      </c>
      <c r="B12" s="378"/>
      <c r="C12" s="133">
        <f t="shared" si="0"/>
        <v>9670742.21916</v>
      </c>
      <c r="D12" s="133">
        <f aca="true" t="shared" si="3" ref="D12:J12">D19+D353+D562+D577+D592+D603+D642+D685+D699</f>
        <v>1854926.54687</v>
      </c>
      <c r="E12" s="133">
        <f t="shared" si="3"/>
        <v>1677753.3824400003</v>
      </c>
      <c r="F12" s="190">
        <f t="shared" si="3"/>
        <v>2041235.7571699999</v>
      </c>
      <c r="G12" s="133">
        <f t="shared" si="3"/>
        <v>1297764.4858499998</v>
      </c>
      <c r="H12" s="133">
        <f t="shared" si="3"/>
        <v>935219.8859999999</v>
      </c>
      <c r="I12" s="133">
        <f t="shared" si="3"/>
        <v>755916</v>
      </c>
      <c r="J12" s="133">
        <f t="shared" si="3"/>
        <v>1107926.1608300002</v>
      </c>
      <c r="K12" s="43"/>
      <c r="L12" s="43"/>
      <c r="M12" s="43"/>
      <c r="N12" s="43"/>
      <c r="O12" s="43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</row>
    <row r="13" spans="1:55" s="101" customFormat="1" ht="12" customHeight="1">
      <c r="A13" s="378" t="s">
        <v>425</v>
      </c>
      <c r="B13" s="378"/>
      <c r="C13" s="133">
        <f t="shared" si="0"/>
        <v>138654.4578171717</v>
      </c>
      <c r="D13" s="133">
        <f aca="true" t="shared" si="4" ref="D13:J13">D20+D354+D563+D578+D593+D605+D643+D686+D700</f>
        <v>26742.312094040404</v>
      </c>
      <c r="E13" s="133">
        <f t="shared" si="4"/>
        <v>32537.09568292929</v>
      </c>
      <c r="F13" s="190">
        <f t="shared" si="4"/>
        <v>27186.78193020202</v>
      </c>
      <c r="G13" s="133">
        <f t="shared" si="4"/>
        <v>23880.325510000002</v>
      </c>
      <c r="H13" s="133">
        <f t="shared" si="4"/>
        <v>18811.34464</v>
      </c>
      <c r="I13" s="133">
        <f t="shared" si="4"/>
        <v>864.1301000000001</v>
      </c>
      <c r="J13" s="133">
        <f t="shared" si="4"/>
        <v>8632.46786</v>
      </c>
      <c r="K13" s="43"/>
      <c r="L13" s="43"/>
      <c r="M13" s="43"/>
      <c r="N13" s="43"/>
      <c r="O13" s="43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</row>
    <row r="14" spans="1:55" s="101" customFormat="1" ht="15" customHeight="1">
      <c r="A14" s="378" t="s">
        <v>607</v>
      </c>
      <c r="B14" s="378"/>
      <c r="C14" s="133">
        <f t="shared" si="0"/>
        <v>868430.77339</v>
      </c>
      <c r="D14" s="133">
        <f aca="true" t="shared" si="5" ref="D14:J14">D564+D579</f>
        <v>20611.99504</v>
      </c>
      <c r="E14" s="133">
        <f t="shared" si="5"/>
        <v>350392.69907</v>
      </c>
      <c r="F14" s="190">
        <f t="shared" si="5"/>
        <v>262126.79684</v>
      </c>
      <c r="G14" s="133">
        <f t="shared" si="5"/>
        <v>235299.28244</v>
      </c>
      <c r="H14" s="133">
        <f t="shared" si="5"/>
        <v>0</v>
      </c>
      <c r="I14" s="133">
        <f t="shared" si="5"/>
        <v>0</v>
      </c>
      <c r="J14" s="133">
        <f t="shared" si="5"/>
        <v>0</v>
      </c>
      <c r="K14" s="43"/>
      <c r="L14" s="43"/>
      <c r="M14" s="43"/>
      <c r="N14" s="43"/>
      <c r="O14" s="43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</row>
    <row r="15" spans="1:55" s="101" customFormat="1" ht="13.5" customHeight="1">
      <c r="A15" s="378" t="s">
        <v>426</v>
      </c>
      <c r="B15" s="378"/>
      <c r="C15" s="133">
        <f t="shared" si="0"/>
        <v>1530853</v>
      </c>
      <c r="D15" s="133">
        <f aca="true" t="shared" si="6" ref="D15:J15">D21+D355+D594+D607+D644+D687+D701</f>
        <v>237559</v>
      </c>
      <c r="E15" s="133">
        <f t="shared" si="6"/>
        <v>256951</v>
      </c>
      <c r="F15" s="190">
        <f t="shared" si="6"/>
        <v>276343</v>
      </c>
      <c r="G15" s="133">
        <f t="shared" si="6"/>
        <v>280000</v>
      </c>
      <c r="H15" s="133">
        <f t="shared" si="6"/>
        <v>280000</v>
      </c>
      <c r="I15" s="133">
        <f t="shared" si="6"/>
        <v>100000</v>
      </c>
      <c r="J15" s="133">
        <f t="shared" si="6"/>
        <v>100000</v>
      </c>
      <c r="K15" s="43"/>
      <c r="L15" s="43"/>
      <c r="M15" s="43"/>
      <c r="N15" s="43"/>
      <c r="O15" s="43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</row>
    <row r="16" spans="1:55" s="101" customFormat="1" ht="43.5" customHeight="1">
      <c r="A16" s="55" t="s">
        <v>176</v>
      </c>
      <c r="B16" s="135" t="s">
        <v>206</v>
      </c>
      <c r="C16" s="56"/>
      <c r="D16" s="56"/>
      <c r="E16" s="133"/>
      <c r="F16" s="191"/>
      <c r="G16" s="56"/>
      <c r="H16" s="56"/>
      <c r="I16" s="56"/>
      <c r="J16" s="56"/>
      <c r="K16" s="331"/>
      <c r="L16" s="322" t="s">
        <v>584</v>
      </c>
      <c r="M16" s="331"/>
      <c r="N16" s="331"/>
      <c r="O16" s="331"/>
      <c r="P16" s="103"/>
      <c r="Q16" s="103"/>
      <c r="R16" s="103"/>
      <c r="S16" s="103"/>
      <c r="T16" s="103"/>
      <c r="U16" s="103"/>
      <c r="V16" s="103"/>
      <c r="W16" s="103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</row>
    <row r="17" spans="1:30" s="35" customFormat="1" ht="10.5" customHeight="1">
      <c r="A17" s="313" t="s">
        <v>167</v>
      </c>
      <c r="B17" s="313"/>
      <c r="C17" s="81">
        <f>D17+E17+F17+G17+H17</f>
        <v>1393967.5737171716</v>
      </c>
      <c r="D17" s="81">
        <f aca="true" t="shared" si="7" ref="D17:J17">D18+D19+D20+D21+D22</f>
        <v>679262.0897640404</v>
      </c>
      <c r="E17" s="81">
        <f t="shared" si="7"/>
        <v>350352.9634829293</v>
      </c>
      <c r="F17" s="192">
        <f t="shared" si="7"/>
        <v>180386.178200202</v>
      </c>
      <c r="G17" s="81">
        <f t="shared" si="7"/>
        <v>113309.84227000001</v>
      </c>
      <c r="H17" s="81">
        <f t="shared" si="7"/>
        <v>70656.5</v>
      </c>
      <c r="I17" s="81">
        <f t="shared" si="7"/>
        <v>50454.5</v>
      </c>
      <c r="J17" s="81">
        <f t="shared" si="7"/>
        <v>35350</v>
      </c>
      <c r="K17" s="331"/>
      <c r="L17" s="322"/>
      <c r="M17" s="331"/>
      <c r="N17" s="331"/>
      <c r="O17" s="331"/>
      <c r="P17" s="49"/>
      <c r="Q17" s="49"/>
      <c r="R17" s="49"/>
      <c r="S17" s="49"/>
      <c r="T17" s="103"/>
      <c r="U17" s="103"/>
      <c r="V17" s="103"/>
      <c r="W17" s="103"/>
      <c r="X17" s="48"/>
      <c r="Y17" s="48"/>
      <c r="Z17" s="48"/>
      <c r="AA17" s="48"/>
      <c r="AB17" s="48"/>
      <c r="AC17" s="48"/>
      <c r="AD17" s="48"/>
    </row>
    <row r="18" spans="1:30" s="35" customFormat="1" ht="10.5" customHeight="1">
      <c r="A18" s="313" t="s">
        <v>416</v>
      </c>
      <c r="B18" s="313"/>
      <c r="C18" s="81">
        <f>SUM(D18:H18)</f>
        <v>0</v>
      </c>
      <c r="D18" s="81">
        <f aca="true" t="shared" si="8" ref="D18:J18">D25+D82+D221</f>
        <v>0</v>
      </c>
      <c r="E18" s="81">
        <f t="shared" si="8"/>
        <v>0</v>
      </c>
      <c r="F18" s="192">
        <f t="shared" si="8"/>
        <v>0</v>
      </c>
      <c r="G18" s="81">
        <f t="shared" si="8"/>
        <v>0</v>
      </c>
      <c r="H18" s="81">
        <f t="shared" si="8"/>
        <v>0</v>
      </c>
      <c r="I18" s="81">
        <f t="shared" si="8"/>
        <v>0</v>
      </c>
      <c r="J18" s="81">
        <f t="shared" si="8"/>
        <v>0</v>
      </c>
      <c r="K18" s="331"/>
      <c r="L18" s="322"/>
      <c r="M18" s="331"/>
      <c r="N18" s="331"/>
      <c r="O18" s="331"/>
      <c r="P18" s="49"/>
      <c r="Q18" s="49"/>
      <c r="R18" s="49"/>
      <c r="S18" s="49"/>
      <c r="T18" s="103"/>
      <c r="U18" s="103"/>
      <c r="V18" s="103"/>
      <c r="W18" s="103"/>
      <c r="X18" s="48"/>
      <c r="Y18" s="48"/>
      <c r="Z18" s="48"/>
      <c r="AA18" s="48"/>
      <c r="AB18" s="48"/>
      <c r="AC18" s="48"/>
      <c r="AD18" s="48"/>
    </row>
    <row r="19" spans="1:30" s="35" customFormat="1" ht="10.5" customHeight="1">
      <c r="A19" s="313" t="s">
        <v>424</v>
      </c>
      <c r="B19" s="313"/>
      <c r="C19" s="81">
        <f>SUM(D19:H19)</f>
        <v>1382467.1077700001</v>
      </c>
      <c r="D19" s="81">
        <f aca="true" t="shared" si="9" ref="D19:E22">D26+D83+D222</f>
        <v>674665.86809</v>
      </c>
      <c r="E19" s="81">
        <f t="shared" si="9"/>
        <v>347658.45467</v>
      </c>
      <c r="F19" s="192">
        <f>F26+F83+F222+F76</f>
        <v>178626.56298</v>
      </c>
      <c r="G19" s="81">
        <f aca="true" t="shared" si="10" ref="G19:I20">G26+G76+G83+G222+G346</f>
        <v>111516.22203</v>
      </c>
      <c r="H19" s="81">
        <f t="shared" si="10"/>
        <v>70000</v>
      </c>
      <c r="I19" s="81">
        <f t="shared" si="10"/>
        <v>50000</v>
      </c>
      <c r="J19" s="81">
        <f>J26+J76+J83+J222</f>
        <v>35000</v>
      </c>
      <c r="K19" s="331"/>
      <c r="L19" s="322"/>
      <c r="M19" s="331"/>
      <c r="N19" s="331"/>
      <c r="O19" s="331"/>
      <c r="P19" s="49"/>
      <c r="Q19" s="49"/>
      <c r="R19" s="49"/>
      <c r="S19" s="49"/>
      <c r="T19" s="103"/>
      <c r="U19" s="103"/>
      <c r="V19" s="103"/>
      <c r="W19" s="103"/>
      <c r="X19" s="48"/>
      <c r="Y19" s="48"/>
      <c r="Z19" s="48"/>
      <c r="AA19" s="48"/>
      <c r="AB19" s="48"/>
      <c r="AC19" s="48"/>
      <c r="AD19" s="48"/>
    </row>
    <row r="20" spans="1:30" s="35" customFormat="1" ht="10.5" customHeight="1">
      <c r="A20" s="313" t="s">
        <v>425</v>
      </c>
      <c r="B20" s="313"/>
      <c r="C20" s="81">
        <f>SUM(D20:H20)</f>
        <v>11500.465947171719</v>
      </c>
      <c r="D20" s="81">
        <f t="shared" si="9"/>
        <v>4596.221674040405</v>
      </c>
      <c r="E20" s="81">
        <f t="shared" si="9"/>
        <v>2694.508812929293</v>
      </c>
      <c r="F20" s="192">
        <f>F27+F84+F223+F77</f>
        <v>1759.6152202020203</v>
      </c>
      <c r="G20" s="81">
        <f t="shared" si="10"/>
        <v>1793.6202399999997</v>
      </c>
      <c r="H20" s="81">
        <f t="shared" si="10"/>
        <v>656.5</v>
      </c>
      <c r="I20" s="81">
        <f t="shared" si="10"/>
        <v>454.5</v>
      </c>
      <c r="J20" s="81">
        <f>J27+J77+J84+J223</f>
        <v>350</v>
      </c>
      <c r="K20" s="331"/>
      <c r="L20" s="322"/>
      <c r="M20" s="331"/>
      <c r="N20" s="331"/>
      <c r="O20" s="331"/>
      <c r="P20" s="49"/>
      <c r="Q20" s="49"/>
      <c r="R20" s="49"/>
      <c r="S20" s="49"/>
      <c r="T20" s="103"/>
      <c r="U20" s="103"/>
      <c r="V20" s="103"/>
      <c r="W20" s="103"/>
      <c r="X20" s="48"/>
      <c r="Y20" s="48"/>
      <c r="Z20" s="48"/>
      <c r="AA20" s="48"/>
      <c r="AB20" s="48"/>
      <c r="AC20" s="48"/>
      <c r="AD20" s="48"/>
    </row>
    <row r="21" spans="1:30" s="35" customFormat="1" ht="9.75">
      <c r="A21" s="313" t="s">
        <v>426</v>
      </c>
      <c r="B21" s="313"/>
      <c r="C21" s="81">
        <f>SUM(D21:H21)</f>
        <v>0</v>
      </c>
      <c r="D21" s="81">
        <f t="shared" si="9"/>
        <v>0</v>
      </c>
      <c r="E21" s="81">
        <f t="shared" si="9"/>
        <v>0</v>
      </c>
      <c r="F21" s="192">
        <f aca="true" t="shared" si="11" ref="F21:J22">F28+F85+F224</f>
        <v>0</v>
      </c>
      <c r="G21" s="81">
        <f t="shared" si="11"/>
        <v>0</v>
      </c>
      <c r="H21" s="81">
        <f t="shared" si="11"/>
        <v>0</v>
      </c>
      <c r="I21" s="81">
        <f t="shared" si="11"/>
        <v>0</v>
      </c>
      <c r="J21" s="81">
        <f t="shared" si="11"/>
        <v>0</v>
      </c>
      <c r="K21" s="331"/>
      <c r="L21" s="322"/>
      <c r="M21" s="331"/>
      <c r="N21" s="331"/>
      <c r="O21" s="331"/>
      <c r="P21" s="49"/>
      <c r="Q21" s="49"/>
      <c r="R21" s="49"/>
      <c r="S21" s="49"/>
      <c r="T21" s="103"/>
      <c r="U21" s="103"/>
      <c r="V21" s="103"/>
      <c r="W21" s="103"/>
      <c r="X21" s="48"/>
      <c r="Y21" s="48"/>
      <c r="Z21" s="48"/>
      <c r="AA21" s="48"/>
      <c r="AB21" s="48"/>
      <c r="AC21" s="48"/>
      <c r="AD21" s="48"/>
    </row>
    <row r="22" spans="1:30" s="35" customFormat="1" ht="10.5" customHeight="1">
      <c r="A22" s="313" t="s">
        <v>414</v>
      </c>
      <c r="B22" s="313"/>
      <c r="C22" s="81">
        <f>SUM(D22:H22)</f>
        <v>0</v>
      </c>
      <c r="D22" s="81">
        <f t="shared" si="9"/>
        <v>0</v>
      </c>
      <c r="E22" s="81">
        <f t="shared" si="9"/>
        <v>0</v>
      </c>
      <c r="F22" s="192">
        <f t="shared" si="11"/>
        <v>0</v>
      </c>
      <c r="G22" s="81">
        <f t="shared" si="11"/>
        <v>0</v>
      </c>
      <c r="H22" s="81">
        <f t="shared" si="11"/>
        <v>0</v>
      </c>
      <c r="I22" s="81">
        <f t="shared" si="11"/>
        <v>0</v>
      </c>
      <c r="J22" s="81">
        <f t="shared" si="11"/>
        <v>0</v>
      </c>
      <c r="K22" s="331"/>
      <c r="L22" s="322"/>
      <c r="M22" s="331"/>
      <c r="N22" s="331"/>
      <c r="O22" s="331"/>
      <c r="P22" s="49"/>
      <c r="Q22" s="49"/>
      <c r="R22" s="49"/>
      <c r="S22" s="49"/>
      <c r="T22" s="103"/>
      <c r="U22" s="103"/>
      <c r="V22" s="103"/>
      <c r="W22" s="103"/>
      <c r="X22" s="48"/>
      <c r="Y22" s="48"/>
      <c r="Z22" s="48"/>
      <c r="AA22" s="48"/>
      <c r="AB22" s="48"/>
      <c r="AC22" s="48"/>
      <c r="AD22" s="48"/>
    </row>
    <row r="23" spans="1:30" s="35" customFormat="1" ht="58.5" customHeight="1">
      <c r="A23" s="44" t="s">
        <v>423</v>
      </c>
      <c r="B23" s="100" t="s">
        <v>779</v>
      </c>
      <c r="C23" s="82"/>
      <c r="D23" s="82"/>
      <c r="E23" s="82"/>
      <c r="F23" s="193"/>
      <c r="G23" s="82"/>
      <c r="H23" s="82"/>
      <c r="I23" s="82"/>
      <c r="J23" s="82"/>
      <c r="K23" s="323" t="s">
        <v>432</v>
      </c>
      <c r="L23" s="309" t="s">
        <v>306</v>
      </c>
      <c r="M23" s="308" t="s">
        <v>349</v>
      </c>
      <c r="N23" s="333" t="s">
        <v>287</v>
      </c>
      <c r="O23" s="333" t="s">
        <v>288</v>
      </c>
      <c r="P23" s="49"/>
      <c r="Q23" s="49"/>
      <c r="R23" s="49"/>
      <c r="S23" s="49"/>
      <c r="T23" s="352"/>
      <c r="U23" s="352"/>
      <c r="V23" s="352"/>
      <c r="W23" s="352"/>
      <c r="X23" s="48"/>
      <c r="Y23" s="48"/>
      <c r="Z23" s="48"/>
      <c r="AA23" s="48"/>
      <c r="AB23" s="48"/>
      <c r="AC23" s="48"/>
      <c r="AD23" s="48"/>
    </row>
    <row r="24" spans="1:30" s="35" customFormat="1" ht="10.5" customHeight="1">
      <c r="A24" s="313" t="s">
        <v>167</v>
      </c>
      <c r="B24" s="313"/>
      <c r="C24" s="83">
        <f>C25+C26+C27+C28+C29</f>
        <v>197917.57692313133</v>
      </c>
      <c r="D24" s="91">
        <f>D25+D26+D27+D28+D29</f>
        <v>89996.49653</v>
      </c>
      <c r="E24" s="91">
        <f>E25+E26+E27+E28+E29</f>
        <v>23976.083372929294</v>
      </c>
      <c r="F24" s="194">
        <f>F26/99%</f>
        <v>19803.61702020202</v>
      </c>
      <c r="G24" s="91">
        <f>G26+G27</f>
        <v>28787.88</v>
      </c>
      <c r="H24" s="91">
        <f>H26+H27</f>
        <v>35353.5</v>
      </c>
      <c r="I24" s="91">
        <f>I26+I27</f>
        <v>25252.5</v>
      </c>
      <c r="J24" s="91">
        <f>J26/99%</f>
        <v>20202.0202020202</v>
      </c>
      <c r="K24" s="323"/>
      <c r="L24" s="309"/>
      <c r="M24" s="308"/>
      <c r="N24" s="333"/>
      <c r="O24" s="333"/>
      <c r="P24" s="49"/>
      <c r="Q24" s="49"/>
      <c r="R24" s="49"/>
      <c r="S24" s="49"/>
      <c r="T24" s="352"/>
      <c r="U24" s="352"/>
      <c r="V24" s="352"/>
      <c r="W24" s="352"/>
      <c r="X24" s="48"/>
      <c r="Y24" s="48"/>
      <c r="Z24" s="48"/>
      <c r="AA24" s="48"/>
      <c r="AB24" s="48"/>
      <c r="AC24" s="48"/>
      <c r="AD24" s="48"/>
    </row>
    <row r="25" spans="1:30" s="35" customFormat="1" ht="10.5" customHeight="1">
      <c r="A25" s="313" t="s">
        <v>416</v>
      </c>
      <c r="B25" s="313"/>
      <c r="C25" s="83">
        <f>D25+E25+F25+G25+H25</f>
        <v>0</v>
      </c>
      <c r="D25" s="83">
        <f>D32+D41+D50+D59</f>
        <v>0</v>
      </c>
      <c r="E25" s="83">
        <f>E32+E41+E50+E59</f>
        <v>0</v>
      </c>
      <c r="F25" s="195">
        <f>F32+F41+F50+F59</f>
        <v>0</v>
      </c>
      <c r="G25" s="83">
        <f>G32+G41+G50+G59</f>
        <v>0</v>
      </c>
      <c r="H25" s="83">
        <f>H32+H41+H50+H59</f>
        <v>0</v>
      </c>
      <c r="I25" s="83">
        <v>0</v>
      </c>
      <c r="J25" s="83">
        <v>0</v>
      </c>
      <c r="K25" s="323"/>
      <c r="L25" s="309"/>
      <c r="M25" s="308"/>
      <c r="N25" s="333"/>
      <c r="O25" s="333"/>
      <c r="P25" s="49"/>
      <c r="Q25" s="49"/>
      <c r="R25" s="49"/>
      <c r="S25" s="49"/>
      <c r="T25" s="352"/>
      <c r="U25" s="352"/>
      <c r="V25" s="352"/>
      <c r="W25" s="352"/>
      <c r="X25" s="48"/>
      <c r="Y25" s="48"/>
      <c r="Z25" s="48"/>
      <c r="AA25" s="48"/>
      <c r="AB25" s="48"/>
      <c r="AC25" s="48"/>
      <c r="AD25" s="48"/>
    </row>
    <row r="26" spans="1:30" s="35" customFormat="1" ht="10.5" customHeight="1">
      <c r="A26" s="313" t="s">
        <v>424</v>
      </c>
      <c r="B26" s="313"/>
      <c r="C26" s="83">
        <f>D26+E26+F26+G26+H26</f>
        <v>195931.75127</v>
      </c>
      <c r="D26" s="83">
        <f>D33+D42+D51+D60</f>
        <v>89140.01966</v>
      </c>
      <c r="E26" s="83">
        <f>E33+E42+E51+E60+E69</f>
        <v>23686.15076</v>
      </c>
      <c r="F26" s="195">
        <f>F33+F42+F51+F60+F69</f>
        <v>19605.58085</v>
      </c>
      <c r="G26" s="83">
        <v>28500</v>
      </c>
      <c r="H26" s="83">
        <f>'дет. план-график'!E27</f>
        <v>35000</v>
      </c>
      <c r="I26" s="83">
        <f>'дет. план-график'!F27</f>
        <v>25000</v>
      </c>
      <c r="J26" s="83">
        <v>20000</v>
      </c>
      <c r="K26" s="323"/>
      <c r="L26" s="309"/>
      <c r="M26" s="308"/>
      <c r="N26" s="333"/>
      <c r="O26" s="333"/>
      <c r="P26" s="49"/>
      <c r="Q26" s="49"/>
      <c r="R26" s="49"/>
      <c r="S26" s="49"/>
      <c r="T26" s="352"/>
      <c r="U26" s="352"/>
      <c r="V26" s="352"/>
      <c r="W26" s="352"/>
      <c r="X26" s="48"/>
      <c r="Y26" s="48"/>
      <c r="Z26" s="48"/>
      <c r="AA26" s="48"/>
      <c r="AB26" s="48"/>
      <c r="AC26" s="48"/>
      <c r="AD26" s="48"/>
    </row>
    <row r="27" spans="1:30" s="35" customFormat="1" ht="10.5" customHeight="1">
      <c r="A27" s="313" t="s">
        <v>425</v>
      </c>
      <c r="B27" s="313"/>
      <c r="C27" s="83">
        <f>D27+E27+F27+G27+H27</f>
        <v>1985.8256531313132</v>
      </c>
      <c r="D27" s="83">
        <f>D34+D43+D52+D61</f>
        <v>856.47687</v>
      </c>
      <c r="E27" s="83">
        <f>E34+E43+E52+E61</f>
        <v>289.932612929293</v>
      </c>
      <c r="F27" s="195">
        <f>F24*1%</f>
        <v>198.0361702020202</v>
      </c>
      <c r="G27" s="83">
        <v>287.88</v>
      </c>
      <c r="H27" s="83">
        <f>'дет. план-график'!E28</f>
        <v>353.5</v>
      </c>
      <c r="I27" s="83">
        <f>'дет. план-график'!F28</f>
        <v>252.5</v>
      </c>
      <c r="J27" s="83">
        <v>200</v>
      </c>
      <c r="K27" s="323"/>
      <c r="L27" s="309"/>
      <c r="M27" s="308"/>
      <c r="N27" s="333"/>
      <c r="O27" s="333"/>
      <c r="P27" s="49"/>
      <c r="Q27" s="49"/>
      <c r="R27" s="49"/>
      <c r="S27" s="49"/>
      <c r="T27" s="352"/>
      <c r="U27" s="352"/>
      <c r="V27" s="352"/>
      <c r="W27" s="352"/>
      <c r="X27" s="48"/>
      <c r="Y27" s="48"/>
      <c r="Z27" s="48"/>
      <c r="AA27" s="48"/>
      <c r="AB27" s="48"/>
      <c r="AC27" s="48"/>
      <c r="AD27" s="48"/>
    </row>
    <row r="28" spans="1:30" s="35" customFormat="1" ht="9.75">
      <c r="A28" s="313" t="s">
        <v>426</v>
      </c>
      <c r="B28" s="313"/>
      <c r="C28" s="83">
        <f>D28+E28+F28+G28+H28</f>
        <v>0</v>
      </c>
      <c r="D28" s="83">
        <v>0</v>
      </c>
      <c r="E28" s="83">
        <v>0</v>
      </c>
      <c r="F28" s="195">
        <v>0</v>
      </c>
      <c r="G28" s="83">
        <v>0</v>
      </c>
      <c r="H28" s="83">
        <v>0</v>
      </c>
      <c r="I28" s="83">
        <v>0</v>
      </c>
      <c r="J28" s="83">
        <v>0</v>
      </c>
      <c r="K28" s="323"/>
      <c r="L28" s="309"/>
      <c r="M28" s="308"/>
      <c r="N28" s="333"/>
      <c r="O28" s="333"/>
      <c r="P28" s="49"/>
      <c r="Q28" s="49"/>
      <c r="R28" s="49"/>
      <c r="S28" s="49"/>
      <c r="T28" s="352"/>
      <c r="U28" s="352"/>
      <c r="V28" s="352"/>
      <c r="W28" s="352"/>
      <c r="X28" s="48"/>
      <c r="Y28" s="48"/>
      <c r="Z28" s="48"/>
      <c r="AA28" s="48"/>
      <c r="AB28" s="48"/>
      <c r="AC28" s="48"/>
      <c r="AD28" s="48"/>
    </row>
    <row r="29" spans="1:30" s="35" customFormat="1" ht="10.5" customHeight="1">
      <c r="A29" s="313" t="s">
        <v>414</v>
      </c>
      <c r="B29" s="313"/>
      <c r="C29" s="83">
        <f>D29+E29+F29+G29+H29</f>
        <v>0</v>
      </c>
      <c r="D29" s="83">
        <v>0</v>
      </c>
      <c r="E29" s="83">
        <v>0</v>
      </c>
      <c r="F29" s="195">
        <v>0</v>
      </c>
      <c r="G29" s="83">
        <v>0</v>
      </c>
      <c r="H29" s="83">
        <v>0</v>
      </c>
      <c r="I29" s="83">
        <v>0</v>
      </c>
      <c r="J29" s="83">
        <v>0</v>
      </c>
      <c r="K29" s="323"/>
      <c r="L29" s="309"/>
      <c r="M29" s="308"/>
      <c r="N29" s="333"/>
      <c r="O29" s="333"/>
      <c r="P29" s="49"/>
      <c r="Q29" s="49"/>
      <c r="R29" s="49"/>
      <c r="S29" s="49"/>
      <c r="T29" s="352"/>
      <c r="U29" s="352"/>
      <c r="V29" s="352"/>
      <c r="W29" s="352"/>
      <c r="X29" s="48"/>
      <c r="Y29" s="48"/>
      <c r="Z29" s="48"/>
      <c r="AA29" s="48"/>
      <c r="AB29" s="48"/>
      <c r="AC29" s="48"/>
      <c r="AD29" s="48"/>
    </row>
    <row r="30" spans="1:30" s="35" customFormat="1" ht="30.75" customHeight="1">
      <c r="A30" s="44" t="s">
        <v>180</v>
      </c>
      <c r="B30" s="60" t="s">
        <v>307</v>
      </c>
      <c r="C30" s="83"/>
      <c r="D30" s="83"/>
      <c r="E30" s="83"/>
      <c r="F30" s="195"/>
      <c r="G30" s="83"/>
      <c r="H30" s="83"/>
      <c r="I30" s="83"/>
      <c r="J30" s="83"/>
      <c r="K30" s="323" t="s">
        <v>427</v>
      </c>
      <c r="L30" s="309" t="s">
        <v>306</v>
      </c>
      <c r="M30" s="308" t="s">
        <v>349</v>
      </c>
      <c r="N30" s="333" t="s">
        <v>287</v>
      </c>
      <c r="O30" s="333" t="s">
        <v>288</v>
      </c>
      <c r="P30" s="49"/>
      <c r="Q30" s="49"/>
      <c r="R30" s="49"/>
      <c r="S30" s="49"/>
      <c r="T30" s="49"/>
      <c r="U30" s="49"/>
      <c r="V30" s="49"/>
      <c r="W30" s="49"/>
      <c r="X30" s="48"/>
      <c r="Y30" s="48"/>
      <c r="Z30" s="48"/>
      <c r="AA30" s="48"/>
      <c r="AB30" s="48"/>
      <c r="AC30" s="48"/>
      <c r="AD30" s="48"/>
    </row>
    <row r="31" spans="1:30" s="35" customFormat="1" ht="10.5" customHeight="1">
      <c r="A31" s="313" t="s">
        <v>167</v>
      </c>
      <c r="B31" s="313"/>
      <c r="C31" s="83">
        <f>C32+C33+C34+C35+C36</f>
        <v>23879.12064</v>
      </c>
      <c r="D31" s="83">
        <f>D33/99%</f>
        <v>23879.12064646465</v>
      </c>
      <c r="E31" s="83">
        <f>E33/99%</f>
        <v>0</v>
      </c>
      <c r="F31" s="195">
        <f>F33/99%</f>
        <v>0</v>
      </c>
      <c r="G31" s="83">
        <f>G33/99%</f>
        <v>0</v>
      </c>
      <c r="H31" s="83">
        <f>H33/99%</f>
        <v>0</v>
      </c>
      <c r="I31" s="83"/>
      <c r="J31" s="83"/>
      <c r="K31" s="323"/>
      <c r="L31" s="309"/>
      <c r="M31" s="308"/>
      <c r="N31" s="333"/>
      <c r="O31" s="333"/>
      <c r="P31" s="49"/>
      <c r="Q31" s="49"/>
      <c r="R31" s="49"/>
      <c r="S31" s="49"/>
      <c r="T31" s="49"/>
      <c r="U31" s="49"/>
      <c r="V31" s="49"/>
      <c r="W31" s="49"/>
      <c r="X31" s="48"/>
      <c r="Y31" s="48"/>
      <c r="Z31" s="48"/>
      <c r="AA31" s="48"/>
      <c r="AB31" s="48"/>
      <c r="AC31" s="48"/>
      <c r="AD31" s="48"/>
    </row>
    <row r="32" spans="1:30" s="35" customFormat="1" ht="12.75" customHeight="1">
      <c r="A32" s="313" t="s">
        <v>416</v>
      </c>
      <c r="B32" s="313"/>
      <c r="C32" s="83">
        <v>0</v>
      </c>
      <c r="D32" s="83">
        <v>0</v>
      </c>
      <c r="E32" s="83">
        <v>0</v>
      </c>
      <c r="F32" s="195">
        <v>0</v>
      </c>
      <c r="G32" s="83">
        <v>0</v>
      </c>
      <c r="H32" s="83">
        <v>0</v>
      </c>
      <c r="I32" s="83"/>
      <c r="J32" s="83"/>
      <c r="K32" s="323"/>
      <c r="L32" s="309"/>
      <c r="M32" s="308"/>
      <c r="N32" s="333"/>
      <c r="O32" s="333"/>
      <c r="P32" s="49"/>
      <c r="Q32" s="49"/>
      <c r="R32" s="49"/>
      <c r="S32" s="49"/>
      <c r="T32" s="49"/>
      <c r="U32" s="49"/>
      <c r="V32" s="49"/>
      <c r="W32" s="49"/>
      <c r="X32" s="48"/>
      <c r="Y32" s="48"/>
      <c r="Z32" s="48"/>
      <c r="AA32" s="48"/>
      <c r="AB32" s="48"/>
      <c r="AC32" s="48"/>
      <c r="AD32" s="48"/>
    </row>
    <row r="33" spans="1:30" s="35" customFormat="1" ht="12.75" customHeight="1">
      <c r="A33" s="313" t="s">
        <v>424</v>
      </c>
      <c r="B33" s="313"/>
      <c r="C33" s="83">
        <f>D33+E33+F33+G33+H33</f>
        <v>23640.32944</v>
      </c>
      <c r="D33" s="83">
        <v>23640.32944</v>
      </c>
      <c r="E33" s="83">
        <v>0</v>
      </c>
      <c r="F33" s="195">
        <v>0</v>
      </c>
      <c r="G33" s="83">
        <v>0</v>
      </c>
      <c r="H33" s="83">
        <v>0</v>
      </c>
      <c r="I33" s="83"/>
      <c r="J33" s="83"/>
      <c r="K33" s="323"/>
      <c r="L33" s="309"/>
      <c r="M33" s="308"/>
      <c r="N33" s="333"/>
      <c r="O33" s="333"/>
      <c r="P33" s="49"/>
      <c r="Q33" s="49"/>
      <c r="R33" s="49"/>
      <c r="S33" s="49"/>
      <c r="T33" s="49"/>
      <c r="U33" s="49"/>
      <c r="V33" s="49"/>
      <c r="W33" s="49"/>
      <c r="X33" s="48"/>
      <c r="Y33" s="48"/>
      <c r="Z33" s="48"/>
      <c r="AA33" s="48"/>
      <c r="AB33" s="48"/>
      <c r="AC33" s="48"/>
      <c r="AD33" s="48"/>
    </row>
    <row r="34" spans="1:30" s="35" customFormat="1" ht="12.75" customHeight="1">
      <c r="A34" s="313" t="s">
        <v>425</v>
      </c>
      <c r="B34" s="313"/>
      <c r="C34" s="83">
        <f>D34+E34+F34</f>
        <v>238.7912</v>
      </c>
      <c r="D34" s="83">
        <v>238.7912</v>
      </c>
      <c r="E34" s="83">
        <v>0</v>
      </c>
      <c r="F34" s="195">
        <v>0</v>
      </c>
      <c r="G34" s="83">
        <v>0</v>
      </c>
      <c r="H34" s="83">
        <v>0</v>
      </c>
      <c r="I34" s="83"/>
      <c r="J34" s="83"/>
      <c r="K34" s="323"/>
      <c r="L34" s="309"/>
      <c r="M34" s="308"/>
      <c r="N34" s="333"/>
      <c r="O34" s="333"/>
      <c r="P34" s="49"/>
      <c r="Q34" s="49"/>
      <c r="R34" s="49"/>
      <c r="S34" s="49"/>
      <c r="T34" s="49"/>
      <c r="U34" s="49"/>
      <c r="V34" s="49"/>
      <c r="W34" s="49"/>
      <c r="X34" s="48"/>
      <c r="Y34" s="48"/>
      <c r="Z34" s="48"/>
      <c r="AA34" s="48"/>
      <c r="AB34" s="48"/>
      <c r="AC34" s="48"/>
      <c r="AD34" s="48"/>
    </row>
    <row r="35" spans="1:30" s="35" customFormat="1" ht="9.75">
      <c r="A35" s="313" t="s">
        <v>426</v>
      </c>
      <c r="B35" s="313"/>
      <c r="C35" s="83">
        <v>0</v>
      </c>
      <c r="D35" s="83">
        <v>0</v>
      </c>
      <c r="E35" s="83">
        <v>0</v>
      </c>
      <c r="F35" s="195">
        <v>0</v>
      </c>
      <c r="G35" s="83">
        <v>0</v>
      </c>
      <c r="H35" s="83">
        <v>0</v>
      </c>
      <c r="I35" s="83"/>
      <c r="J35" s="83"/>
      <c r="K35" s="323"/>
      <c r="L35" s="309"/>
      <c r="M35" s="308"/>
      <c r="N35" s="333"/>
      <c r="O35" s="333"/>
      <c r="P35" s="49"/>
      <c r="Q35" s="49"/>
      <c r="R35" s="49"/>
      <c r="S35" s="49"/>
      <c r="T35" s="49"/>
      <c r="U35" s="49"/>
      <c r="V35" s="49"/>
      <c r="W35" s="49"/>
      <c r="X35" s="48"/>
      <c r="Y35" s="48"/>
      <c r="Z35" s="48"/>
      <c r="AA35" s="48"/>
      <c r="AB35" s="48"/>
      <c r="AC35" s="48"/>
      <c r="AD35" s="48"/>
    </row>
    <row r="36" spans="1:30" s="35" customFormat="1" ht="12" customHeight="1">
      <c r="A36" s="313" t="s">
        <v>414</v>
      </c>
      <c r="B36" s="313"/>
      <c r="C36" s="83">
        <v>0</v>
      </c>
      <c r="D36" s="83">
        <v>0</v>
      </c>
      <c r="E36" s="83">
        <v>0</v>
      </c>
      <c r="F36" s="195">
        <v>0</v>
      </c>
      <c r="G36" s="83">
        <v>0</v>
      </c>
      <c r="H36" s="83">
        <v>0</v>
      </c>
      <c r="I36" s="83"/>
      <c r="J36" s="83"/>
      <c r="K36" s="323"/>
      <c r="L36" s="309"/>
      <c r="M36" s="308"/>
      <c r="N36" s="333"/>
      <c r="O36" s="333"/>
      <c r="P36" s="49"/>
      <c r="Q36" s="49"/>
      <c r="R36" s="49"/>
      <c r="S36" s="49"/>
      <c r="T36" s="49"/>
      <c r="U36" s="49"/>
      <c r="V36" s="49"/>
      <c r="W36" s="49"/>
      <c r="X36" s="48"/>
      <c r="Y36" s="48"/>
      <c r="Z36" s="48"/>
      <c r="AA36" s="48"/>
      <c r="AB36" s="48"/>
      <c r="AC36" s="48"/>
      <c r="AD36" s="48"/>
    </row>
    <row r="37" spans="1:15" s="35" customFormat="1" ht="57" customHeight="1">
      <c r="A37" s="59"/>
      <c r="B37" s="64" t="s">
        <v>348</v>
      </c>
      <c r="C37" s="69"/>
      <c r="D37" s="69"/>
      <c r="E37" s="69"/>
      <c r="F37" s="196"/>
      <c r="G37" s="69"/>
      <c r="H37" s="69"/>
      <c r="I37" s="69"/>
      <c r="J37" s="69"/>
      <c r="K37" s="61"/>
      <c r="L37" s="60" t="s">
        <v>341</v>
      </c>
      <c r="M37" s="42" t="s">
        <v>412</v>
      </c>
      <c r="N37" s="42" t="s">
        <v>412</v>
      </c>
      <c r="O37" s="62" t="s">
        <v>428</v>
      </c>
    </row>
    <row r="38" spans="1:15" s="35" customFormat="1" ht="57" customHeight="1">
      <c r="A38" s="44"/>
      <c r="B38" s="64" t="s">
        <v>347</v>
      </c>
      <c r="C38" s="69"/>
      <c r="D38" s="69"/>
      <c r="E38" s="69"/>
      <c r="F38" s="196"/>
      <c r="G38" s="69"/>
      <c r="H38" s="69"/>
      <c r="I38" s="69"/>
      <c r="J38" s="69"/>
      <c r="K38" s="60"/>
      <c r="L38" s="60" t="s">
        <v>341</v>
      </c>
      <c r="M38" s="42" t="s">
        <v>412</v>
      </c>
      <c r="N38" s="42" t="s">
        <v>412</v>
      </c>
      <c r="O38" s="62" t="s">
        <v>438</v>
      </c>
    </row>
    <row r="39" spans="1:30" s="35" customFormat="1" ht="42.75" customHeight="1">
      <c r="A39" s="44" t="s">
        <v>308</v>
      </c>
      <c r="B39" s="60" t="s">
        <v>580</v>
      </c>
      <c r="C39" s="82"/>
      <c r="D39" s="82"/>
      <c r="E39" s="82"/>
      <c r="F39" s="193"/>
      <c r="G39" s="82"/>
      <c r="H39" s="82"/>
      <c r="I39" s="82"/>
      <c r="J39" s="82"/>
      <c r="K39" s="322" t="s">
        <v>427</v>
      </c>
      <c r="L39" s="309" t="s">
        <v>306</v>
      </c>
      <c r="M39" s="308" t="s">
        <v>309</v>
      </c>
      <c r="N39" s="333" t="s">
        <v>287</v>
      </c>
      <c r="O39" s="333" t="s">
        <v>288</v>
      </c>
      <c r="P39" s="49"/>
      <c r="Q39" s="49"/>
      <c r="R39" s="49"/>
      <c r="S39" s="49"/>
      <c r="T39" s="49"/>
      <c r="U39" s="49"/>
      <c r="V39" s="49"/>
      <c r="W39" s="49"/>
      <c r="X39" s="48"/>
      <c r="Y39" s="48"/>
      <c r="Z39" s="48"/>
      <c r="AA39" s="48"/>
      <c r="AB39" s="48"/>
      <c r="AC39" s="48"/>
      <c r="AD39" s="48"/>
    </row>
    <row r="40" spans="1:30" s="35" customFormat="1" ht="12" customHeight="1">
      <c r="A40" s="313" t="s">
        <v>167</v>
      </c>
      <c r="B40" s="313"/>
      <c r="C40" s="83">
        <f aca="true" t="shared" si="12" ref="C40:C45">D40+E40+F40+G40+H40</f>
        <v>54154.764400202024</v>
      </c>
      <c r="D40" s="83">
        <f>D41+D42+D43+D44+D45</f>
        <v>20095.1253</v>
      </c>
      <c r="E40" s="83">
        <f>E41+E42+E43+E44+E45</f>
        <v>14256.02208</v>
      </c>
      <c r="F40" s="195">
        <f>F42/99%</f>
        <v>19803.61702020202</v>
      </c>
      <c r="G40" s="83">
        <f>G41+G42+G43+G44+G45</f>
        <v>0</v>
      </c>
      <c r="H40" s="83">
        <f>H41+H42+H43+H44+H45</f>
        <v>0</v>
      </c>
      <c r="I40" s="83"/>
      <c r="J40" s="83"/>
      <c r="K40" s="322"/>
      <c r="L40" s="309"/>
      <c r="M40" s="308"/>
      <c r="N40" s="333"/>
      <c r="O40" s="333"/>
      <c r="P40" s="49"/>
      <c r="Q40" s="49"/>
      <c r="R40" s="49"/>
      <c r="S40" s="49"/>
      <c r="T40" s="49"/>
      <c r="U40" s="49"/>
      <c r="V40" s="49"/>
      <c r="W40" s="49"/>
      <c r="X40" s="48"/>
      <c r="Y40" s="48"/>
      <c r="Z40" s="48"/>
      <c r="AA40" s="48"/>
      <c r="AB40" s="48"/>
      <c r="AC40" s="48"/>
      <c r="AD40" s="48"/>
    </row>
    <row r="41" spans="1:30" s="35" customFormat="1" ht="9.75">
      <c r="A41" s="313" t="s">
        <v>416</v>
      </c>
      <c r="B41" s="313"/>
      <c r="C41" s="83">
        <f t="shared" si="12"/>
        <v>0</v>
      </c>
      <c r="D41" s="83">
        <v>0</v>
      </c>
      <c r="E41" s="83">
        <v>0</v>
      </c>
      <c r="F41" s="195">
        <v>0</v>
      </c>
      <c r="G41" s="83">
        <v>0</v>
      </c>
      <c r="H41" s="83">
        <v>0</v>
      </c>
      <c r="I41" s="83"/>
      <c r="J41" s="83"/>
      <c r="K41" s="322"/>
      <c r="L41" s="309"/>
      <c r="M41" s="308"/>
      <c r="N41" s="333"/>
      <c r="O41" s="333"/>
      <c r="P41" s="49"/>
      <c r="Q41" s="49"/>
      <c r="R41" s="49"/>
      <c r="S41" s="49"/>
      <c r="T41" s="49"/>
      <c r="U41" s="49"/>
      <c r="V41" s="49"/>
      <c r="W41" s="49"/>
      <c r="X41" s="48"/>
      <c r="Y41" s="48"/>
      <c r="Z41" s="48"/>
      <c r="AA41" s="48"/>
      <c r="AB41" s="48"/>
      <c r="AC41" s="48"/>
      <c r="AD41" s="48"/>
    </row>
    <row r="42" spans="1:30" s="35" customFormat="1" ht="9.75">
      <c r="A42" s="313" t="s">
        <v>424</v>
      </c>
      <c r="B42" s="313"/>
      <c r="C42" s="83">
        <f t="shared" si="12"/>
        <v>53498.04498</v>
      </c>
      <c r="D42" s="83">
        <v>19894.17405</v>
      </c>
      <c r="E42" s="83">
        <v>13998.29008</v>
      </c>
      <c r="F42" s="195">
        <v>19605.58085</v>
      </c>
      <c r="G42" s="83">
        <v>0</v>
      </c>
      <c r="H42" s="83">
        <v>0</v>
      </c>
      <c r="I42" s="83"/>
      <c r="J42" s="83"/>
      <c r="K42" s="322"/>
      <c r="L42" s="309"/>
      <c r="M42" s="308"/>
      <c r="N42" s="333"/>
      <c r="O42" s="333"/>
      <c r="P42" s="49"/>
      <c r="Q42" s="49"/>
      <c r="R42" s="49"/>
      <c r="S42" s="49"/>
      <c r="T42" s="49"/>
      <c r="U42" s="49"/>
      <c r="V42" s="49"/>
      <c r="W42" s="49"/>
      <c r="X42" s="48"/>
      <c r="Y42" s="48"/>
      <c r="Z42" s="48"/>
      <c r="AA42" s="48"/>
      <c r="AB42" s="48"/>
      <c r="AC42" s="48"/>
      <c r="AD42" s="48"/>
    </row>
    <row r="43" spans="1:30" s="35" customFormat="1" ht="9.75">
      <c r="A43" s="313" t="s">
        <v>425</v>
      </c>
      <c r="B43" s="313"/>
      <c r="C43" s="83">
        <f t="shared" si="12"/>
        <v>656.7194202020203</v>
      </c>
      <c r="D43" s="83">
        <v>200.95125</v>
      </c>
      <c r="E43" s="83">
        <v>257.732</v>
      </c>
      <c r="F43" s="195">
        <f>F40*1%</f>
        <v>198.0361702020202</v>
      </c>
      <c r="G43" s="83">
        <v>0</v>
      </c>
      <c r="H43" s="83">
        <v>0</v>
      </c>
      <c r="I43" s="83"/>
      <c r="J43" s="83"/>
      <c r="K43" s="322"/>
      <c r="L43" s="309"/>
      <c r="M43" s="308"/>
      <c r="N43" s="333"/>
      <c r="O43" s="333"/>
      <c r="P43" s="49"/>
      <c r="Q43" s="49"/>
      <c r="R43" s="49"/>
      <c r="S43" s="49"/>
      <c r="T43" s="49"/>
      <c r="U43" s="49"/>
      <c r="V43" s="49"/>
      <c r="W43" s="49"/>
      <c r="X43" s="48"/>
      <c r="Y43" s="48"/>
      <c r="Z43" s="48"/>
      <c r="AA43" s="48"/>
      <c r="AB43" s="48"/>
      <c r="AC43" s="48"/>
      <c r="AD43" s="48"/>
    </row>
    <row r="44" spans="1:30" s="35" customFormat="1" ht="9.75">
      <c r="A44" s="313" t="s">
        <v>426</v>
      </c>
      <c r="B44" s="313"/>
      <c r="C44" s="83">
        <f t="shared" si="12"/>
        <v>0</v>
      </c>
      <c r="D44" s="83">
        <v>0</v>
      </c>
      <c r="E44" s="83">
        <v>0</v>
      </c>
      <c r="F44" s="195">
        <v>0</v>
      </c>
      <c r="G44" s="83">
        <v>0</v>
      </c>
      <c r="H44" s="83">
        <v>0</v>
      </c>
      <c r="I44" s="83"/>
      <c r="J44" s="83"/>
      <c r="K44" s="322"/>
      <c r="L44" s="309"/>
      <c r="M44" s="308"/>
      <c r="N44" s="333"/>
      <c r="O44" s="333"/>
      <c r="P44" s="49"/>
      <c r="Q44" s="49"/>
      <c r="R44" s="49"/>
      <c r="S44" s="49"/>
      <c r="T44" s="49"/>
      <c r="U44" s="49"/>
      <c r="V44" s="49"/>
      <c r="W44" s="49"/>
      <c r="X44" s="48"/>
      <c r="Y44" s="48"/>
      <c r="Z44" s="48"/>
      <c r="AA44" s="48"/>
      <c r="AB44" s="48"/>
      <c r="AC44" s="48"/>
      <c r="AD44" s="48"/>
    </row>
    <row r="45" spans="1:30" s="35" customFormat="1" ht="9.75">
      <c r="A45" s="313" t="s">
        <v>414</v>
      </c>
      <c r="B45" s="313"/>
      <c r="C45" s="83">
        <f t="shared" si="12"/>
        <v>0</v>
      </c>
      <c r="D45" s="83">
        <v>0</v>
      </c>
      <c r="E45" s="83">
        <v>0</v>
      </c>
      <c r="F45" s="195">
        <v>0</v>
      </c>
      <c r="G45" s="83">
        <v>0</v>
      </c>
      <c r="H45" s="83">
        <v>0</v>
      </c>
      <c r="I45" s="83"/>
      <c r="J45" s="83"/>
      <c r="K45" s="322"/>
      <c r="L45" s="309"/>
      <c r="M45" s="308"/>
      <c r="N45" s="333"/>
      <c r="O45" s="333"/>
      <c r="P45" s="49"/>
      <c r="Q45" s="49"/>
      <c r="R45" s="49"/>
      <c r="S45" s="49"/>
      <c r="T45" s="49"/>
      <c r="U45" s="49"/>
      <c r="V45" s="49"/>
      <c r="W45" s="49"/>
      <c r="X45" s="48"/>
      <c r="Y45" s="48"/>
      <c r="Z45" s="48"/>
      <c r="AA45" s="48"/>
      <c r="AB45" s="48"/>
      <c r="AC45" s="48"/>
      <c r="AD45" s="48"/>
    </row>
    <row r="46" spans="1:15" s="35" customFormat="1" ht="57" customHeight="1">
      <c r="A46" s="59"/>
      <c r="B46" s="64" t="s">
        <v>348</v>
      </c>
      <c r="C46" s="69"/>
      <c r="D46" s="69"/>
      <c r="E46" s="69"/>
      <c r="F46" s="196"/>
      <c r="G46" s="69"/>
      <c r="H46" s="69"/>
      <c r="I46" s="69"/>
      <c r="J46" s="69"/>
      <c r="K46" s="61"/>
      <c r="L46" s="60" t="s">
        <v>341</v>
      </c>
      <c r="M46" s="42" t="s">
        <v>412</v>
      </c>
      <c r="N46" s="42" t="s">
        <v>412</v>
      </c>
      <c r="O46" s="62" t="s">
        <v>428</v>
      </c>
    </row>
    <row r="47" spans="1:15" s="35" customFormat="1" ht="57" customHeight="1">
      <c r="A47" s="44"/>
      <c r="B47" s="64" t="s">
        <v>347</v>
      </c>
      <c r="C47" s="69"/>
      <c r="D47" s="69"/>
      <c r="E47" s="69"/>
      <c r="F47" s="196"/>
      <c r="G47" s="69"/>
      <c r="H47" s="69"/>
      <c r="I47" s="69"/>
      <c r="J47" s="69"/>
      <c r="K47" s="60"/>
      <c r="L47" s="60" t="s">
        <v>341</v>
      </c>
      <c r="M47" s="42" t="s">
        <v>412</v>
      </c>
      <c r="N47" s="42" t="s">
        <v>412</v>
      </c>
      <c r="O47" s="62" t="s">
        <v>438</v>
      </c>
    </row>
    <row r="48" spans="1:30" s="35" customFormat="1" ht="33" customHeight="1">
      <c r="A48" s="44" t="s">
        <v>310</v>
      </c>
      <c r="B48" s="61" t="s">
        <v>553</v>
      </c>
      <c r="C48" s="82"/>
      <c r="D48" s="82"/>
      <c r="E48" s="82"/>
      <c r="F48" s="193"/>
      <c r="G48" s="82"/>
      <c r="H48" s="82"/>
      <c r="I48" s="82"/>
      <c r="J48" s="82"/>
      <c r="K48" s="322" t="s">
        <v>427</v>
      </c>
      <c r="L48" s="309" t="s">
        <v>306</v>
      </c>
      <c r="M48" s="308" t="s">
        <v>311</v>
      </c>
      <c r="N48" s="333" t="s">
        <v>287</v>
      </c>
      <c r="O48" s="333" t="s">
        <v>288</v>
      </c>
      <c r="P48" s="49"/>
      <c r="Q48" s="49"/>
      <c r="R48" s="49"/>
      <c r="S48" s="49"/>
      <c r="T48" s="49"/>
      <c r="U48" s="49"/>
      <c r="V48" s="49"/>
      <c r="W48" s="49"/>
      <c r="X48" s="48"/>
      <c r="Y48" s="48"/>
      <c r="Z48" s="48"/>
      <c r="AA48" s="48"/>
      <c r="AB48" s="48"/>
      <c r="AC48" s="48"/>
      <c r="AD48" s="48"/>
    </row>
    <row r="49" spans="1:30" s="35" customFormat="1" ht="9.75" customHeight="1">
      <c r="A49" s="313" t="s">
        <v>167</v>
      </c>
      <c r="B49" s="313"/>
      <c r="C49" s="83">
        <f>D49+E49+F49</f>
        <v>16633.90805959596</v>
      </c>
      <c r="D49" s="83">
        <f>D50+D51+D52+D53+D54</f>
        <v>14293.8721</v>
      </c>
      <c r="E49" s="83">
        <f>E51/99%</f>
        <v>2340.03595959596</v>
      </c>
      <c r="F49" s="195">
        <f>F51/99%</f>
        <v>0</v>
      </c>
      <c r="G49" s="83">
        <f>G51/99%</f>
        <v>0</v>
      </c>
      <c r="H49" s="83">
        <f>H51/99%</f>
        <v>0</v>
      </c>
      <c r="I49" s="83"/>
      <c r="J49" s="83"/>
      <c r="K49" s="322"/>
      <c r="L49" s="309"/>
      <c r="M49" s="308"/>
      <c r="N49" s="333"/>
      <c r="O49" s="333"/>
      <c r="P49" s="49"/>
      <c r="Q49" s="49"/>
      <c r="R49" s="49"/>
      <c r="S49" s="49"/>
      <c r="T49" s="49"/>
      <c r="U49" s="49"/>
      <c r="V49" s="49"/>
      <c r="W49" s="49"/>
      <c r="X49" s="48"/>
      <c r="Y49" s="48"/>
      <c r="Z49" s="48"/>
      <c r="AA49" s="48"/>
      <c r="AB49" s="48"/>
      <c r="AC49" s="48"/>
      <c r="AD49" s="48"/>
    </row>
    <row r="50" spans="1:30" s="35" customFormat="1" ht="11.25" customHeight="1">
      <c r="A50" s="313" t="s">
        <v>416</v>
      </c>
      <c r="B50" s="313"/>
      <c r="C50" s="83">
        <v>0</v>
      </c>
      <c r="D50" s="83">
        <v>0</v>
      </c>
      <c r="E50" s="83">
        <v>0</v>
      </c>
      <c r="F50" s="195">
        <v>0</v>
      </c>
      <c r="G50" s="83">
        <v>0</v>
      </c>
      <c r="H50" s="83">
        <v>0</v>
      </c>
      <c r="I50" s="83"/>
      <c r="J50" s="83"/>
      <c r="K50" s="322"/>
      <c r="L50" s="309"/>
      <c r="M50" s="308"/>
      <c r="N50" s="333"/>
      <c r="O50" s="333"/>
      <c r="P50" s="49"/>
      <c r="Q50" s="49"/>
      <c r="R50" s="49"/>
      <c r="S50" s="49"/>
      <c r="T50" s="49"/>
      <c r="U50" s="49"/>
      <c r="V50" s="49"/>
      <c r="W50" s="49"/>
      <c r="X50" s="48"/>
      <c r="Y50" s="48"/>
      <c r="Z50" s="48"/>
      <c r="AA50" s="48"/>
      <c r="AB50" s="48"/>
      <c r="AC50" s="48"/>
      <c r="AD50" s="48"/>
    </row>
    <row r="51" spans="1:30" s="35" customFormat="1" ht="12" customHeight="1">
      <c r="A51" s="313" t="s">
        <v>424</v>
      </c>
      <c r="B51" s="313"/>
      <c r="C51" s="83">
        <f>D51+E51+F51</f>
        <v>16467.56898</v>
      </c>
      <c r="D51" s="83">
        <v>14150.93338</v>
      </c>
      <c r="E51" s="83">
        <v>2316.6356</v>
      </c>
      <c r="F51" s="195">
        <v>0</v>
      </c>
      <c r="G51" s="83">
        <v>0</v>
      </c>
      <c r="H51" s="83">
        <v>0</v>
      </c>
      <c r="I51" s="83"/>
      <c r="J51" s="83"/>
      <c r="K51" s="322"/>
      <c r="L51" s="309"/>
      <c r="M51" s="308"/>
      <c r="N51" s="333"/>
      <c r="O51" s="333"/>
      <c r="P51" s="49"/>
      <c r="Q51" s="49"/>
      <c r="R51" s="49"/>
      <c r="S51" s="49"/>
      <c r="T51" s="49"/>
      <c r="U51" s="49"/>
      <c r="V51" s="49"/>
      <c r="W51" s="49"/>
      <c r="X51" s="48"/>
      <c r="Y51" s="48"/>
      <c r="Z51" s="48"/>
      <c r="AA51" s="48"/>
      <c r="AB51" s="48"/>
      <c r="AC51" s="48"/>
      <c r="AD51" s="48"/>
    </row>
    <row r="52" spans="1:30" s="35" customFormat="1" ht="12" customHeight="1">
      <c r="A52" s="313" t="s">
        <v>425</v>
      </c>
      <c r="B52" s="313"/>
      <c r="C52" s="83">
        <f>D52+E52+F52</f>
        <v>166.3390795959596</v>
      </c>
      <c r="D52" s="83">
        <v>142.93872</v>
      </c>
      <c r="E52" s="83">
        <f>E49*1%</f>
        <v>23.4003595959596</v>
      </c>
      <c r="F52" s="195">
        <f>F49*1%</f>
        <v>0</v>
      </c>
      <c r="G52" s="83">
        <v>0</v>
      </c>
      <c r="H52" s="83">
        <v>0</v>
      </c>
      <c r="I52" s="83"/>
      <c r="J52" s="83"/>
      <c r="K52" s="322"/>
      <c r="L52" s="309"/>
      <c r="M52" s="308"/>
      <c r="N52" s="333"/>
      <c r="O52" s="333"/>
      <c r="P52" s="49"/>
      <c r="Q52" s="49"/>
      <c r="R52" s="49"/>
      <c r="S52" s="49"/>
      <c r="T52" s="49"/>
      <c r="U52" s="49"/>
      <c r="V52" s="49"/>
      <c r="W52" s="49"/>
      <c r="X52" s="48"/>
      <c r="Y52" s="48"/>
      <c r="Z52" s="48"/>
      <c r="AA52" s="48"/>
      <c r="AB52" s="48"/>
      <c r="AC52" s="48"/>
      <c r="AD52" s="48"/>
    </row>
    <row r="53" spans="1:30" s="35" customFormat="1" ht="9.75">
      <c r="A53" s="313" t="s">
        <v>426</v>
      </c>
      <c r="B53" s="313"/>
      <c r="C53" s="83">
        <v>0</v>
      </c>
      <c r="D53" s="83">
        <v>0</v>
      </c>
      <c r="E53" s="83">
        <v>0</v>
      </c>
      <c r="F53" s="195">
        <v>0</v>
      </c>
      <c r="G53" s="83">
        <v>0</v>
      </c>
      <c r="H53" s="83">
        <v>0</v>
      </c>
      <c r="I53" s="83"/>
      <c r="J53" s="83"/>
      <c r="K53" s="322"/>
      <c r="L53" s="309"/>
      <c r="M53" s="308"/>
      <c r="N53" s="333"/>
      <c r="O53" s="333"/>
      <c r="P53" s="49"/>
      <c r="Q53" s="49"/>
      <c r="R53" s="49"/>
      <c r="S53" s="49"/>
      <c r="T53" s="49"/>
      <c r="U53" s="49"/>
      <c r="V53" s="49"/>
      <c r="W53" s="49"/>
      <c r="X53" s="48"/>
      <c r="Y53" s="48"/>
      <c r="Z53" s="48"/>
      <c r="AA53" s="48"/>
      <c r="AB53" s="48"/>
      <c r="AC53" s="48"/>
      <c r="AD53" s="48"/>
    </row>
    <row r="54" spans="1:30" s="35" customFormat="1" ht="9.75">
      <c r="A54" s="313" t="s">
        <v>414</v>
      </c>
      <c r="B54" s="313"/>
      <c r="C54" s="83">
        <v>0</v>
      </c>
      <c r="D54" s="83">
        <v>0</v>
      </c>
      <c r="E54" s="83">
        <v>0</v>
      </c>
      <c r="F54" s="195">
        <v>0</v>
      </c>
      <c r="G54" s="83">
        <v>0</v>
      </c>
      <c r="H54" s="83">
        <v>0</v>
      </c>
      <c r="I54" s="83"/>
      <c r="J54" s="83"/>
      <c r="K54" s="322"/>
      <c r="L54" s="309"/>
      <c r="M54" s="308"/>
      <c r="N54" s="333"/>
      <c r="O54" s="333"/>
      <c r="P54" s="49"/>
      <c r="Q54" s="49"/>
      <c r="R54" s="49"/>
      <c r="S54" s="49"/>
      <c r="T54" s="49"/>
      <c r="U54" s="49"/>
      <c r="V54" s="49"/>
      <c r="W54" s="49"/>
      <c r="X54" s="48"/>
      <c r="Y54" s="48"/>
      <c r="Z54" s="48"/>
      <c r="AA54" s="48"/>
      <c r="AB54" s="48"/>
      <c r="AC54" s="48"/>
      <c r="AD54" s="48"/>
    </row>
    <row r="55" spans="1:15" s="35" customFormat="1" ht="54" customHeight="1">
      <c r="A55" s="59"/>
      <c r="B55" s="64" t="s">
        <v>348</v>
      </c>
      <c r="C55" s="69"/>
      <c r="D55" s="69"/>
      <c r="E55" s="69"/>
      <c r="F55" s="196"/>
      <c r="G55" s="69"/>
      <c r="H55" s="69"/>
      <c r="I55" s="69"/>
      <c r="J55" s="69"/>
      <c r="K55" s="61"/>
      <c r="L55" s="60" t="s">
        <v>341</v>
      </c>
      <c r="M55" s="42" t="s">
        <v>412</v>
      </c>
      <c r="N55" s="42" t="s">
        <v>412</v>
      </c>
      <c r="O55" s="62" t="s">
        <v>428</v>
      </c>
    </row>
    <row r="56" spans="1:15" s="35" customFormat="1" ht="52.5" customHeight="1">
      <c r="A56" s="44"/>
      <c r="B56" s="64" t="s">
        <v>347</v>
      </c>
      <c r="C56" s="69"/>
      <c r="D56" s="69"/>
      <c r="E56" s="69"/>
      <c r="F56" s="196"/>
      <c r="G56" s="69"/>
      <c r="H56" s="69"/>
      <c r="I56" s="69"/>
      <c r="J56" s="69"/>
      <c r="K56" s="60"/>
      <c r="L56" s="60" t="s">
        <v>341</v>
      </c>
      <c r="M56" s="42" t="s">
        <v>412</v>
      </c>
      <c r="N56" s="42" t="s">
        <v>412</v>
      </c>
      <c r="O56" s="62" t="s">
        <v>438</v>
      </c>
    </row>
    <row r="57" spans="1:30" s="35" customFormat="1" ht="45" customHeight="1">
      <c r="A57" s="44" t="s">
        <v>510</v>
      </c>
      <c r="B57" s="61" t="s">
        <v>587</v>
      </c>
      <c r="C57" s="82"/>
      <c r="D57" s="82"/>
      <c r="E57" s="82"/>
      <c r="F57" s="193"/>
      <c r="G57" s="82"/>
      <c r="H57" s="82"/>
      <c r="I57" s="82"/>
      <c r="J57" s="82"/>
      <c r="K57" s="322" t="s">
        <v>558</v>
      </c>
      <c r="L57" s="309" t="s">
        <v>306</v>
      </c>
      <c r="M57" s="308" t="s">
        <v>511</v>
      </c>
      <c r="N57" s="333" t="s">
        <v>287</v>
      </c>
      <c r="O57" s="333" t="s">
        <v>287</v>
      </c>
      <c r="P57" s="49"/>
      <c r="Q57" s="49"/>
      <c r="R57" s="49"/>
      <c r="S57" s="49"/>
      <c r="T57" s="49"/>
      <c r="U57" s="49"/>
      <c r="V57" s="49"/>
      <c r="W57" s="49"/>
      <c r="X57" s="48"/>
      <c r="Y57" s="48"/>
      <c r="Z57" s="48"/>
      <c r="AA57" s="48"/>
      <c r="AB57" s="48"/>
      <c r="AC57" s="48"/>
      <c r="AD57" s="48"/>
    </row>
    <row r="58" spans="1:30" s="35" customFormat="1" ht="9.75" customHeight="1">
      <c r="A58" s="313" t="s">
        <v>167</v>
      </c>
      <c r="B58" s="313"/>
      <c r="C58" s="83">
        <f aca="true" t="shared" si="13" ref="C58:C63">D58+E58+F58</f>
        <v>32608.403823333334</v>
      </c>
      <c r="D58" s="83">
        <f>D59+D60+D61+D62+D63</f>
        <v>31728.37849</v>
      </c>
      <c r="E58" s="83">
        <f aca="true" t="shared" si="14" ref="E58:J58">E60/99%</f>
        <v>880.0253333333334</v>
      </c>
      <c r="F58" s="195">
        <f t="shared" si="14"/>
        <v>0</v>
      </c>
      <c r="G58" s="83">
        <f t="shared" si="14"/>
        <v>0</v>
      </c>
      <c r="H58" s="83">
        <f t="shared" si="14"/>
        <v>0</v>
      </c>
      <c r="I58" s="83">
        <f t="shared" si="14"/>
        <v>0</v>
      </c>
      <c r="J58" s="83">
        <f t="shared" si="14"/>
        <v>0</v>
      </c>
      <c r="K58" s="322"/>
      <c r="L58" s="309"/>
      <c r="M58" s="308"/>
      <c r="N58" s="333"/>
      <c r="O58" s="333"/>
      <c r="P58" s="49"/>
      <c r="Q58" s="49"/>
      <c r="R58" s="49"/>
      <c r="S58" s="49"/>
      <c r="T58" s="49"/>
      <c r="U58" s="49"/>
      <c r="V58" s="49"/>
      <c r="W58" s="49"/>
      <c r="X58" s="48"/>
      <c r="Y58" s="48"/>
      <c r="Z58" s="48"/>
      <c r="AA58" s="48"/>
      <c r="AB58" s="48"/>
      <c r="AC58" s="48"/>
      <c r="AD58" s="48"/>
    </row>
    <row r="59" spans="1:30" s="35" customFormat="1" ht="11.25" customHeight="1">
      <c r="A59" s="313" t="s">
        <v>416</v>
      </c>
      <c r="B59" s="313"/>
      <c r="C59" s="83">
        <f t="shared" si="13"/>
        <v>0</v>
      </c>
      <c r="D59" s="83">
        <v>0</v>
      </c>
      <c r="E59" s="83">
        <v>0</v>
      </c>
      <c r="F59" s="195">
        <v>0</v>
      </c>
      <c r="G59" s="83">
        <v>0</v>
      </c>
      <c r="H59" s="83">
        <v>0</v>
      </c>
      <c r="I59" s="83"/>
      <c r="J59" s="83"/>
      <c r="K59" s="322"/>
      <c r="L59" s="309"/>
      <c r="M59" s="308"/>
      <c r="N59" s="333"/>
      <c r="O59" s="333"/>
      <c r="P59" s="49"/>
      <c r="Q59" s="49"/>
      <c r="R59" s="49"/>
      <c r="S59" s="49"/>
      <c r="T59" s="49"/>
      <c r="U59" s="49"/>
      <c r="V59" s="49"/>
      <c r="W59" s="49"/>
      <c r="X59" s="48"/>
      <c r="Y59" s="48"/>
      <c r="Z59" s="48"/>
      <c r="AA59" s="48"/>
      <c r="AB59" s="48"/>
      <c r="AC59" s="48"/>
      <c r="AD59" s="48"/>
    </row>
    <row r="60" spans="1:30" s="35" customFormat="1" ht="12" customHeight="1">
      <c r="A60" s="313" t="s">
        <v>424</v>
      </c>
      <c r="B60" s="313"/>
      <c r="C60" s="83">
        <f t="shared" si="13"/>
        <v>32325.80787</v>
      </c>
      <c r="D60" s="83">
        <v>31454.58279</v>
      </c>
      <c r="E60" s="83">
        <v>871.22508</v>
      </c>
      <c r="F60" s="195">
        <v>0</v>
      </c>
      <c r="G60" s="83">
        <v>0</v>
      </c>
      <c r="H60" s="83">
        <v>0</v>
      </c>
      <c r="I60" s="83"/>
      <c r="J60" s="83"/>
      <c r="K60" s="322"/>
      <c r="L60" s="309"/>
      <c r="M60" s="308"/>
      <c r="N60" s="333"/>
      <c r="O60" s="333"/>
      <c r="P60" s="49"/>
      <c r="Q60" s="49"/>
      <c r="R60" s="49"/>
      <c r="S60" s="49"/>
      <c r="T60" s="49"/>
      <c r="U60" s="49"/>
      <c r="V60" s="49"/>
      <c r="W60" s="49"/>
      <c r="X60" s="48"/>
      <c r="Y60" s="48"/>
      <c r="Z60" s="48"/>
      <c r="AA60" s="48"/>
      <c r="AB60" s="48"/>
      <c r="AC60" s="48"/>
      <c r="AD60" s="48"/>
    </row>
    <row r="61" spans="1:30" s="35" customFormat="1" ht="12" customHeight="1">
      <c r="A61" s="313" t="s">
        <v>425</v>
      </c>
      <c r="B61" s="313"/>
      <c r="C61" s="83">
        <f t="shared" si="13"/>
        <v>282.59595333333334</v>
      </c>
      <c r="D61" s="83">
        <v>273.7957</v>
      </c>
      <c r="E61" s="83">
        <f aca="true" t="shared" si="15" ref="E61:J61">E58*1%</f>
        <v>8.800253333333334</v>
      </c>
      <c r="F61" s="195">
        <f t="shared" si="15"/>
        <v>0</v>
      </c>
      <c r="G61" s="83">
        <f t="shared" si="15"/>
        <v>0</v>
      </c>
      <c r="H61" s="83">
        <f t="shared" si="15"/>
        <v>0</v>
      </c>
      <c r="I61" s="83">
        <f t="shared" si="15"/>
        <v>0</v>
      </c>
      <c r="J61" s="83">
        <f t="shared" si="15"/>
        <v>0</v>
      </c>
      <c r="K61" s="322"/>
      <c r="L61" s="309"/>
      <c r="M61" s="308"/>
      <c r="N61" s="333"/>
      <c r="O61" s="333"/>
      <c r="P61" s="49"/>
      <c r="Q61" s="49"/>
      <c r="R61" s="49"/>
      <c r="S61" s="49"/>
      <c r="T61" s="49"/>
      <c r="U61" s="49"/>
      <c r="V61" s="49"/>
      <c r="W61" s="49"/>
      <c r="X61" s="48"/>
      <c r="Y61" s="48"/>
      <c r="Z61" s="48"/>
      <c r="AA61" s="48"/>
      <c r="AB61" s="48"/>
      <c r="AC61" s="48"/>
      <c r="AD61" s="48"/>
    </row>
    <row r="62" spans="1:30" s="35" customFormat="1" ht="12" customHeight="1">
      <c r="A62" s="313" t="s">
        <v>426</v>
      </c>
      <c r="B62" s="313"/>
      <c r="C62" s="83">
        <f t="shared" si="13"/>
        <v>0</v>
      </c>
      <c r="D62" s="83">
        <v>0</v>
      </c>
      <c r="E62" s="83">
        <v>0</v>
      </c>
      <c r="F62" s="195">
        <v>0</v>
      </c>
      <c r="G62" s="83">
        <v>0</v>
      </c>
      <c r="H62" s="83">
        <v>0</v>
      </c>
      <c r="I62" s="83"/>
      <c r="J62" s="83"/>
      <c r="K62" s="322"/>
      <c r="L62" s="309"/>
      <c r="M62" s="308"/>
      <c r="N62" s="333"/>
      <c r="O62" s="333"/>
      <c r="P62" s="49"/>
      <c r="Q62" s="49"/>
      <c r="R62" s="49"/>
      <c r="S62" s="49"/>
      <c r="T62" s="49"/>
      <c r="U62" s="49"/>
      <c r="V62" s="49"/>
      <c r="W62" s="49"/>
      <c r="X62" s="48"/>
      <c r="Y62" s="48"/>
      <c r="Z62" s="48"/>
      <c r="AA62" s="48"/>
      <c r="AB62" s="48"/>
      <c r="AC62" s="48"/>
      <c r="AD62" s="48"/>
    </row>
    <row r="63" spans="1:30" s="35" customFormat="1" ht="12" customHeight="1">
      <c r="A63" s="313" t="s">
        <v>414</v>
      </c>
      <c r="B63" s="313"/>
      <c r="C63" s="83">
        <f t="shared" si="13"/>
        <v>0</v>
      </c>
      <c r="D63" s="83">
        <v>0</v>
      </c>
      <c r="E63" s="83">
        <v>0</v>
      </c>
      <c r="F63" s="195">
        <v>0</v>
      </c>
      <c r="G63" s="83">
        <v>0</v>
      </c>
      <c r="H63" s="83">
        <v>0</v>
      </c>
      <c r="I63" s="83"/>
      <c r="J63" s="83"/>
      <c r="K63" s="322"/>
      <c r="L63" s="309"/>
      <c r="M63" s="308"/>
      <c r="N63" s="333"/>
      <c r="O63" s="333"/>
      <c r="P63" s="49"/>
      <c r="Q63" s="49"/>
      <c r="R63" s="49"/>
      <c r="S63" s="49"/>
      <c r="T63" s="49"/>
      <c r="U63" s="49"/>
      <c r="V63" s="49"/>
      <c r="W63" s="49"/>
      <c r="X63" s="48"/>
      <c r="Y63" s="48"/>
      <c r="Z63" s="48"/>
      <c r="AA63" s="48"/>
      <c r="AB63" s="48"/>
      <c r="AC63" s="48"/>
      <c r="AD63" s="48"/>
    </row>
    <row r="64" spans="1:15" s="35" customFormat="1" ht="59.25" customHeight="1">
      <c r="A64" s="59"/>
      <c r="B64" s="64" t="s">
        <v>348</v>
      </c>
      <c r="C64" s="69"/>
      <c r="D64" s="69"/>
      <c r="E64" s="69"/>
      <c r="F64" s="196"/>
      <c r="G64" s="69"/>
      <c r="H64" s="69"/>
      <c r="I64" s="69"/>
      <c r="J64" s="69"/>
      <c r="K64" s="61"/>
      <c r="L64" s="60" t="s">
        <v>341</v>
      </c>
      <c r="M64" s="42" t="s">
        <v>412</v>
      </c>
      <c r="N64" s="42" t="s">
        <v>412</v>
      </c>
      <c r="O64" s="62" t="s">
        <v>428</v>
      </c>
    </row>
    <row r="65" spans="1:15" s="35" customFormat="1" ht="54" customHeight="1">
      <c r="A65" s="44"/>
      <c r="B65" s="64" t="s">
        <v>347</v>
      </c>
      <c r="C65" s="69"/>
      <c r="D65" s="69"/>
      <c r="E65" s="69"/>
      <c r="F65" s="196"/>
      <c r="G65" s="69"/>
      <c r="H65" s="69"/>
      <c r="I65" s="69"/>
      <c r="J65" s="69"/>
      <c r="K65" s="60"/>
      <c r="L65" s="60" t="s">
        <v>341</v>
      </c>
      <c r="M65" s="42" t="s">
        <v>412</v>
      </c>
      <c r="N65" s="42" t="s">
        <v>412</v>
      </c>
      <c r="O65" s="62" t="s">
        <v>438</v>
      </c>
    </row>
    <row r="66" spans="1:30" s="35" customFormat="1" ht="87.75">
      <c r="A66" s="44" t="s">
        <v>80</v>
      </c>
      <c r="B66" s="61" t="s">
        <v>81</v>
      </c>
      <c r="C66" s="82"/>
      <c r="D66" s="82"/>
      <c r="E66" s="82"/>
      <c r="F66" s="193"/>
      <c r="G66" s="82"/>
      <c r="H66" s="82"/>
      <c r="I66" s="82"/>
      <c r="J66" s="82"/>
      <c r="K66" s="322" t="s">
        <v>558</v>
      </c>
      <c r="L66" s="309" t="s">
        <v>306</v>
      </c>
      <c r="M66" s="308" t="s">
        <v>511</v>
      </c>
      <c r="N66" s="333" t="s">
        <v>287</v>
      </c>
      <c r="O66" s="333" t="s">
        <v>287</v>
      </c>
      <c r="P66" s="49"/>
      <c r="Q66" s="49"/>
      <c r="R66" s="49"/>
      <c r="S66" s="49"/>
      <c r="T66" s="49"/>
      <c r="U66" s="49"/>
      <c r="V66" s="49"/>
      <c r="W66" s="49"/>
      <c r="X66" s="48"/>
      <c r="Y66" s="48"/>
      <c r="Z66" s="48"/>
      <c r="AA66" s="48"/>
      <c r="AB66" s="48"/>
      <c r="AC66" s="48"/>
      <c r="AD66" s="48"/>
    </row>
    <row r="67" spans="1:30" s="35" customFormat="1" ht="9.75" customHeight="1">
      <c r="A67" s="313" t="s">
        <v>167</v>
      </c>
      <c r="B67" s="313"/>
      <c r="C67" s="83">
        <f aca="true" t="shared" si="16" ref="C67:C72">D67+E67+F67</f>
        <v>6500</v>
      </c>
      <c r="D67" s="83">
        <f>D68+D69+D70+D71+D72</f>
        <v>0</v>
      </c>
      <c r="E67" s="83">
        <f>E68+E69+E70+E71+E72</f>
        <v>6500</v>
      </c>
      <c r="F67" s="195">
        <f>F68+F69+F70+F71+F664</f>
        <v>0</v>
      </c>
      <c r="G67" s="83">
        <f>G68+G69+G70+G71+G664</f>
        <v>0</v>
      </c>
      <c r="H67" s="83">
        <f>H68+H69+H70+H71+H664</f>
        <v>0</v>
      </c>
      <c r="I67" s="83"/>
      <c r="J67" s="83"/>
      <c r="K67" s="322"/>
      <c r="L67" s="309"/>
      <c r="M67" s="308"/>
      <c r="N67" s="333"/>
      <c r="O67" s="333"/>
      <c r="P67" s="49"/>
      <c r="Q67" s="49"/>
      <c r="R67" s="49"/>
      <c r="S67" s="49"/>
      <c r="T67" s="49"/>
      <c r="U67" s="49"/>
      <c r="V67" s="49"/>
      <c r="W67" s="49"/>
      <c r="X67" s="48"/>
      <c r="Y67" s="48"/>
      <c r="Z67" s="48"/>
      <c r="AA67" s="48"/>
      <c r="AB67" s="48"/>
      <c r="AC67" s="48"/>
      <c r="AD67" s="48"/>
    </row>
    <row r="68" spans="1:30" s="35" customFormat="1" ht="11.25" customHeight="1">
      <c r="A68" s="313" t="s">
        <v>416</v>
      </c>
      <c r="B68" s="313"/>
      <c r="C68" s="83">
        <f t="shared" si="16"/>
        <v>0</v>
      </c>
      <c r="D68" s="83">
        <v>0</v>
      </c>
      <c r="E68" s="83">
        <v>0</v>
      </c>
      <c r="F68" s="195">
        <v>0</v>
      </c>
      <c r="G68" s="83">
        <v>0</v>
      </c>
      <c r="H68" s="83">
        <v>0</v>
      </c>
      <c r="I68" s="83"/>
      <c r="J68" s="83"/>
      <c r="K68" s="322"/>
      <c r="L68" s="309"/>
      <c r="M68" s="308"/>
      <c r="N68" s="333"/>
      <c r="O68" s="333"/>
      <c r="P68" s="49"/>
      <c r="Q68" s="49"/>
      <c r="R68" s="49"/>
      <c r="S68" s="49"/>
      <c r="T68" s="49"/>
      <c r="U68" s="49"/>
      <c r="V68" s="49"/>
      <c r="W68" s="49"/>
      <c r="X68" s="48"/>
      <c r="Y68" s="48"/>
      <c r="Z68" s="48"/>
      <c r="AA68" s="48"/>
      <c r="AB68" s="48"/>
      <c r="AC68" s="48"/>
      <c r="AD68" s="48"/>
    </row>
    <row r="69" spans="1:30" s="35" customFormat="1" ht="12" customHeight="1">
      <c r="A69" s="313" t="s">
        <v>424</v>
      </c>
      <c r="B69" s="313"/>
      <c r="C69" s="83">
        <f t="shared" si="16"/>
        <v>6500</v>
      </c>
      <c r="D69" s="83">
        <v>0</v>
      </c>
      <c r="E69" s="83">
        <v>6500</v>
      </c>
      <c r="F69" s="195">
        <v>0</v>
      </c>
      <c r="G69" s="83">
        <v>0</v>
      </c>
      <c r="H69" s="83">
        <v>0</v>
      </c>
      <c r="I69" s="83"/>
      <c r="J69" s="83"/>
      <c r="K69" s="322"/>
      <c r="L69" s="309"/>
      <c r="M69" s="308"/>
      <c r="N69" s="333"/>
      <c r="O69" s="333"/>
      <c r="P69" s="49"/>
      <c r="Q69" s="49"/>
      <c r="R69" s="49"/>
      <c r="S69" s="49"/>
      <c r="T69" s="49"/>
      <c r="U69" s="49"/>
      <c r="V69" s="49"/>
      <c r="W69" s="49"/>
      <c r="X69" s="48"/>
      <c r="Y69" s="48"/>
      <c r="Z69" s="48"/>
      <c r="AA69" s="48"/>
      <c r="AB69" s="48"/>
      <c r="AC69" s="48"/>
      <c r="AD69" s="48"/>
    </row>
    <row r="70" spans="1:30" s="35" customFormat="1" ht="12" customHeight="1">
      <c r="A70" s="313" t="s">
        <v>425</v>
      </c>
      <c r="B70" s="313"/>
      <c r="C70" s="83">
        <f t="shared" si="16"/>
        <v>0</v>
      </c>
      <c r="D70" s="83">
        <v>0</v>
      </c>
      <c r="E70" s="83">
        <v>0</v>
      </c>
      <c r="F70" s="195">
        <v>0</v>
      </c>
      <c r="G70" s="83">
        <v>0</v>
      </c>
      <c r="H70" s="83">
        <v>0</v>
      </c>
      <c r="I70" s="83"/>
      <c r="J70" s="83"/>
      <c r="K70" s="322"/>
      <c r="L70" s="309"/>
      <c r="M70" s="308"/>
      <c r="N70" s="333"/>
      <c r="O70" s="333"/>
      <c r="P70" s="49"/>
      <c r="Q70" s="49"/>
      <c r="R70" s="49"/>
      <c r="S70" s="49"/>
      <c r="T70" s="49"/>
      <c r="U70" s="49"/>
      <c r="V70" s="49"/>
      <c r="W70" s="49"/>
      <c r="X70" s="48"/>
      <c r="Y70" s="48"/>
      <c r="Z70" s="48"/>
      <c r="AA70" s="48"/>
      <c r="AB70" s="48"/>
      <c r="AC70" s="48"/>
      <c r="AD70" s="48"/>
    </row>
    <row r="71" spans="1:30" s="35" customFormat="1" ht="12" customHeight="1">
      <c r="A71" s="313" t="s">
        <v>426</v>
      </c>
      <c r="B71" s="313"/>
      <c r="C71" s="83">
        <f t="shared" si="16"/>
        <v>0</v>
      </c>
      <c r="D71" s="83">
        <v>0</v>
      </c>
      <c r="E71" s="83">
        <v>0</v>
      </c>
      <c r="F71" s="195">
        <v>0</v>
      </c>
      <c r="G71" s="83">
        <v>0</v>
      </c>
      <c r="H71" s="83">
        <v>0</v>
      </c>
      <c r="I71" s="83"/>
      <c r="J71" s="83"/>
      <c r="K71" s="322"/>
      <c r="L71" s="309"/>
      <c r="M71" s="308"/>
      <c r="N71" s="333"/>
      <c r="O71" s="333"/>
      <c r="P71" s="49"/>
      <c r="Q71" s="49"/>
      <c r="R71" s="49"/>
      <c r="S71" s="49"/>
      <c r="T71" s="49"/>
      <c r="U71" s="49"/>
      <c r="V71" s="49"/>
      <c r="W71" s="49"/>
      <c r="X71" s="48"/>
      <c r="Y71" s="48"/>
      <c r="Z71" s="48"/>
      <c r="AA71" s="48"/>
      <c r="AB71" s="48"/>
      <c r="AC71" s="48"/>
      <c r="AD71" s="48"/>
    </row>
    <row r="72" spans="1:30" s="35" customFormat="1" ht="12" customHeight="1">
      <c r="A72" s="313" t="s">
        <v>414</v>
      </c>
      <c r="B72" s="313"/>
      <c r="C72" s="83">
        <f t="shared" si="16"/>
        <v>0</v>
      </c>
      <c r="D72" s="83">
        <v>0</v>
      </c>
      <c r="E72" s="83">
        <v>0</v>
      </c>
      <c r="F72" s="195">
        <v>0</v>
      </c>
      <c r="G72" s="83">
        <v>0</v>
      </c>
      <c r="H72" s="83">
        <v>0</v>
      </c>
      <c r="I72" s="83"/>
      <c r="J72" s="83"/>
      <c r="K72" s="322"/>
      <c r="L72" s="309"/>
      <c r="M72" s="308"/>
      <c r="N72" s="333"/>
      <c r="O72" s="333"/>
      <c r="P72" s="49"/>
      <c r="Q72" s="49"/>
      <c r="R72" s="49"/>
      <c r="S72" s="49"/>
      <c r="T72" s="49"/>
      <c r="U72" s="49"/>
      <c r="V72" s="49"/>
      <c r="W72" s="49"/>
      <c r="X72" s="48"/>
      <c r="Y72" s="48"/>
      <c r="Z72" s="48"/>
      <c r="AA72" s="48"/>
      <c r="AB72" s="48"/>
      <c r="AC72" s="48"/>
      <c r="AD72" s="48"/>
    </row>
    <row r="73" spans="1:30" s="35" customFormat="1" ht="100.5" customHeight="1">
      <c r="A73" s="65" t="s">
        <v>181</v>
      </c>
      <c r="B73" s="100" t="s">
        <v>112</v>
      </c>
      <c r="C73" s="82"/>
      <c r="D73" s="82"/>
      <c r="E73" s="82"/>
      <c r="F73" s="193"/>
      <c r="G73" s="82"/>
      <c r="H73" s="82"/>
      <c r="I73" s="82"/>
      <c r="J73" s="82"/>
      <c r="K73" s="323" t="s">
        <v>432</v>
      </c>
      <c r="L73" s="309" t="s">
        <v>306</v>
      </c>
      <c r="M73" s="308" t="s">
        <v>349</v>
      </c>
      <c r="N73" s="333" t="s">
        <v>287</v>
      </c>
      <c r="O73" s="333" t="s">
        <v>288</v>
      </c>
      <c r="P73" s="49"/>
      <c r="Q73" s="49"/>
      <c r="R73" s="49"/>
      <c r="S73" s="49"/>
      <c r="T73" s="352"/>
      <c r="U73" s="352"/>
      <c r="V73" s="352"/>
      <c r="W73" s="352"/>
      <c r="X73" s="48"/>
      <c r="Y73" s="48"/>
      <c r="Z73" s="48"/>
      <c r="AA73" s="48"/>
      <c r="AB73" s="48"/>
      <c r="AC73" s="48"/>
      <c r="AD73" s="48"/>
    </row>
    <row r="74" spans="1:30" s="35" customFormat="1" ht="10.5" customHeight="1">
      <c r="A74" s="313" t="s">
        <v>167</v>
      </c>
      <c r="B74" s="313"/>
      <c r="C74" s="83">
        <f aca="true" t="shared" si="17" ref="C74:C79">D74+E74+F74+G74+H74+I74+J74</f>
        <v>101878.54777151515</v>
      </c>
      <c r="D74" s="91">
        <f aca="true" t="shared" si="18" ref="D74:I74">D75+D76+D77+D78+D79</f>
        <v>0</v>
      </c>
      <c r="E74" s="91">
        <f t="shared" si="18"/>
        <v>0</v>
      </c>
      <c r="F74" s="194">
        <f t="shared" si="18"/>
        <v>4422.44262</v>
      </c>
      <c r="G74" s="91">
        <f t="shared" si="18"/>
        <v>31799.59</v>
      </c>
      <c r="H74" s="91">
        <f t="shared" si="18"/>
        <v>30303</v>
      </c>
      <c r="I74" s="91">
        <f t="shared" si="18"/>
        <v>20202</v>
      </c>
      <c r="J74" s="91">
        <f>J76/99%</f>
        <v>15151.515151515152</v>
      </c>
      <c r="K74" s="323"/>
      <c r="L74" s="309"/>
      <c r="M74" s="308"/>
      <c r="N74" s="333"/>
      <c r="O74" s="333"/>
      <c r="P74" s="49"/>
      <c r="Q74" s="49"/>
      <c r="R74" s="49"/>
      <c r="S74" s="49"/>
      <c r="T74" s="352"/>
      <c r="U74" s="352"/>
      <c r="V74" s="352"/>
      <c r="W74" s="352"/>
      <c r="X74" s="48"/>
      <c r="Y74" s="48"/>
      <c r="Z74" s="48"/>
      <c r="AA74" s="48"/>
      <c r="AB74" s="48"/>
      <c r="AC74" s="48"/>
      <c r="AD74" s="48"/>
    </row>
    <row r="75" spans="1:30" s="35" customFormat="1" ht="10.5" customHeight="1">
      <c r="A75" s="313" t="s">
        <v>416</v>
      </c>
      <c r="B75" s="313"/>
      <c r="C75" s="83">
        <f t="shared" si="17"/>
        <v>0</v>
      </c>
      <c r="D75" s="83">
        <v>0</v>
      </c>
      <c r="E75" s="83">
        <v>0</v>
      </c>
      <c r="F75" s="195">
        <v>0</v>
      </c>
      <c r="G75" s="83">
        <f>G82+G91+G100+G109</f>
        <v>0</v>
      </c>
      <c r="H75" s="83">
        <f>H82+H91+H100+H109</f>
        <v>0</v>
      </c>
      <c r="I75" s="83">
        <f>I82+I91+I100+I109</f>
        <v>0</v>
      </c>
      <c r="J75" s="83">
        <f>J82+J91+J100+J109</f>
        <v>0</v>
      </c>
      <c r="K75" s="323"/>
      <c r="L75" s="309"/>
      <c r="M75" s="308"/>
      <c r="N75" s="333"/>
      <c r="O75" s="333"/>
      <c r="P75" s="49"/>
      <c r="Q75" s="49"/>
      <c r="R75" s="49"/>
      <c r="S75" s="49"/>
      <c r="T75" s="352"/>
      <c r="U75" s="352"/>
      <c r="V75" s="352"/>
      <c r="W75" s="352"/>
      <c r="X75" s="48"/>
      <c r="Y75" s="48"/>
      <c r="Z75" s="48"/>
      <c r="AA75" s="48"/>
      <c r="AB75" s="48"/>
      <c r="AC75" s="48"/>
      <c r="AD75" s="48"/>
    </row>
    <row r="76" spans="1:30" s="35" customFormat="1" ht="10.5" customHeight="1">
      <c r="A76" s="313" t="s">
        <v>424</v>
      </c>
      <c r="B76" s="313"/>
      <c r="C76" s="83">
        <f t="shared" si="17"/>
        <v>100344.86357</v>
      </c>
      <c r="D76" s="83">
        <v>0</v>
      </c>
      <c r="E76" s="83">
        <v>0</v>
      </c>
      <c r="F76" s="195">
        <v>3844.86357</v>
      </c>
      <c r="G76" s="83">
        <v>31500</v>
      </c>
      <c r="H76" s="83">
        <v>30000</v>
      </c>
      <c r="I76" s="83">
        <v>20000</v>
      </c>
      <c r="J76" s="83">
        <v>15000</v>
      </c>
      <c r="K76" s="323"/>
      <c r="L76" s="309"/>
      <c r="M76" s="308"/>
      <c r="N76" s="333"/>
      <c r="O76" s="333"/>
      <c r="P76" s="49"/>
      <c r="Q76" s="49"/>
      <c r="R76" s="49"/>
      <c r="S76" s="49"/>
      <c r="T76" s="352"/>
      <c r="U76" s="352"/>
      <c r="V76" s="352"/>
      <c r="W76" s="352"/>
      <c r="X76" s="48"/>
      <c r="Y76" s="48"/>
      <c r="Z76" s="48"/>
      <c r="AA76" s="48"/>
      <c r="AB76" s="48"/>
      <c r="AC76" s="48"/>
      <c r="AD76" s="48"/>
    </row>
    <row r="77" spans="1:30" s="35" customFormat="1" ht="10.5" customHeight="1">
      <c r="A77" s="313" t="s">
        <v>425</v>
      </c>
      <c r="B77" s="313"/>
      <c r="C77" s="83">
        <f t="shared" si="17"/>
        <v>1532.16905</v>
      </c>
      <c r="D77" s="83">
        <v>0</v>
      </c>
      <c r="E77" s="83">
        <v>0</v>
      </c>
      <c r="F77" s="195">
        <v>577.57905</v>
      </c>
      <c r="G77" s="83">
        <v>299.59</v>
      </c>
      <c r="H77" s="83">
        <v>303</v>
      </c>
      <c r="I77" s="83">
        <v>202</v>
      </c>
      <c r="J77" s="83">
        <v>150</v>
      </c>
      <c r="K77" s="323"/>
      <c r="L77" s="309"/>
      <c r="M77" s="308"/>
      <c r="N77" s="333"/>
      <c r="O77" s="333"/>
      <c r="P77" s="49"/>
      <c r="Q77" s="49"/>
      <c r="R77" s="49"/>
      <c r="S77" s="49"/>
      <c r="T77" s="352"/>
      <c r="U77" s="352"/>
      <c r="V77" s="352"/>
      <c r="W77" s="352"/>
      <c r="X77" s="48"/>
      <c r="Y77" s="48"/>
      <c r="Z77" s="48"/>
      <c r="AA77" s="48"/>
      <c r="AB77" s="48"/>
      <c r="AC77" s="48"/>
      <c r="AD77" s="48"/>
    </row>
    <row r="78" spans="1:30" s="35" customFormat="1" ht="9.75">
      <c r="A78" s="313" t="s">
        <v>426</v>
      </c>
      <c r="B78" s="313"/>
      <c r="C78" s="83">
        <f t="shared" si="17"/>
        <v>0</v>
      </c>
      <c r="D78" s="83">
        <v>0</v>
      </c>
      <c r="E78" s="83">
        <v>0</v>
      </c>
      <c r="F78" s="195">
        <v>0</v>
      </c>
      <c r="G78" s="83">
        <v>0</v>
      </c>
      <c r="H78" s="83">
        <v>0</v>
      </c>
      <c r="I78" s="83">
        <v>0</v>
      </c>
      <c r="J78" s="83">
        <v>0</v>
      </c>
      <c r="K78" s="323"/>
      <c r="L78" s="309"/>
      <c r="M78" s="308"/>
      <c r="N78" s="333"/>
      <c r="O78" s="333"/>
      <c r="P78" s="49"/>
      <c r="Q78" s="49"/>
      <c r="R78" s="49"/>
      <c r="S78" s="49"/>
      <c r="T78" s="352"/>
      <c r="U78" s="352"/>
      <c r="V78" s="352"/>
      <c r="W78" s="352"/>
      <c r="X78" s="48"/>
      <c r="Y78" s="48"/>
      <c r="Z78" s="48"/>
      <c r="AA78" s="48"/>
      <c r="AB78" s="48"/>
      <c r="AC78" s="48"/>
      <c r="AD78" s="48"/>
    </row>
    <row r="79" spans="1:30" s="35" customFormat="1" ht="10.5" customHeight="1">
      <c r="A79" s="313" t="s">
        <v>414</v>
      </c>
      <c r="B79" s="313"/>
      <c r="C79" s="83">
        <f t="shared" si="17"/>
        <v>0</v>
      </c>
      <c r="D79" s="83">
        <v>0</v>
      </c>
      <c r="E79" s="83">
        <v>0</v>
      </c>
      <c r="F79" s="195">
        <v>0</v>
      </c>
      <c r="G79" s="83">
        <v>0</v>
      </c>
      <c r="H79" s="83">
        <v>0</v>
      </c>
      <c r="I79" s="83">
        <v>0</v>
      </c>
      <c r="J79" s="83">
        <v>0</v>
      </c>
      <c r="K79" s="323"/>
      <c r="L79" s="309"/>
      <c r="M79" s="308"/>
      <c r="N79" s="333"/>
      <c r="O79" s="333"/>
      <c r="P79" s="49"/>
      <c r="Q79" s="49"/>
      <c r="R79" s="49"/>
      <c r="S79" s="49"/>
      <c r="T79" s="352"/>
      <c r="U79" s="352"/>
      <c r="V79" s="352"/>
      <c r="W79" s="352"/>
      <c r="X79" s="48"/>
      <c r="Y79" s="48"/>
      <c r="Z79" s="48"/>
      <c r="AA79" s="48"/>
      <c r="AB79" s="48"/>
      <c r="AC79" s="48"/>
      <c r="AD79" s="48"/>
    </row>
    <row r="80" spans="1:30" s="35" customFormat="1" ht="66" customHeight="1">
      <c r="A80" s="65" t="s">
        <v>182</v>
      </c>
      <c r="B80" s="100" t="s">
        <v>312</v>
      </c>
      <c r="C80" s="82"/>
      <c r="D80" s="82"/>
      <c r="E80" s="82"/>
      <c r="F80" s="193"/>
      <c r="G80" s="82"/>
      <c r="H80" s="82"/>
      <c r="I80" s="82"/>
      <c r="J80" s="82"/>
      <c r="K80" s="356" t="s">
        <v>534</v>
      </c>
      <c r="L80" s="356" t="s">
        <v>551</v>
      </c>
      <c r="M80" s="328"/>
      <c r="N80" s="353"/>
      <c r="O80" s="353"/>
      <c r="P80" s="49"/>
      <c r="Q80" s="49"/>
      <c r="R80" s="49"/>
      <c r="S80" s="49"/>
      <c r="T80" s="49"/>
      <c r="U80" s="49"/>
      <c r="V80" s="49"/>
      <c r="W80" s="49"/>
      <c r="X80" s="48"/>
      <c r="Y80" s="48"/>
      <c r="Z80" s="48"/>
      <c r="AA80" s="48"/>
      <c r="AB80" s="48"/>
      <c r="AC80" s="48"/>
      <c r="AD80" s="48"/>
    </row>
    <row r="81" spans="1:30" s="35" customFormat="1" ht="12.75" customHeight="1">
      <c r="A81" s="374" t="s">
        <v>167</v>
      </c>
      <c r="B81" s="375"/>
      <c r="C81" s="81">
        <f aca="true" t="shared" si="19" ref="C81:C86">SUM(D81:H81)</f>
        <v>718308.1259730303</v>
      </c>
      <c r="D81" s="81">
        <f aca="true" t="shared" si="20" ref="D81:J81">D82+D83+D84+D85+D86</f>
        <v>351019.2295130303</v>
      </c>
      <c r="E81" s="81">
        <f t="shared" si="20"/>
        <v>223957.78325</v>
      </c>
      <c r="F81" s="192">
        <f t="shared" si="20"/>
        <v>118733.69806000001</v>
      </c>
      <c r="G81" s="81">
        <f t="shared" si="20"/>
        <v>24597.41515</v>
      </c>
      <c r="H81" s="81">
        <f t="shared" si="20"/>
        <v>0</v>
      </c>
      <c r="I81" s="81">
        <f t="shared" si="20"/>
        <v>0</v>
      </c>
      <c r="J81" s="81">
        <f t="shared" si="20"/>
        <v>0</v>
      </c>
      <c r="K81" s="357"/>
      <c r="L81" s="357"/>
      <c r="M81" s="329"/>
      <c r="N81" s="354"/>
      <c r="O81" s="354"/>
      <c r="P81" s="49"/>
      <c r="Q81" s="49"/>
      <c r="R81" s="49"/>
      <c r="S81" s="49"/>
      <c r="T81" s="49"/>
      <c r="U81" s="49"/>
      <c r="V81" s="49"/>
      <c r="W81" s="49"/>
      <c r="X81" s="48"/>
      <c r="Y81" s="48"/>
      <c r="Z81" s="48"/>
      <c r="AA81" s="48"/>
      <c r="AB81" s="48"/>
      <c r="AC81" s="48"/>
      <c r="AD81" s="48"/>
    </row>
    <row r="82" spans="1:30" s="35" customFormat="1" ht="11.25" customHeight="1">
      <c r="A82" s="374" t="s">
        <v>416</v>
      </c>
      <c r="B82" s="375"/>
      <c r="C82" s="81">
        <f t="shared" si="19"/>
        <v>0</v>
      </c>
      <c r="D82" s="81">
        <f aca="true" t="shared" si="21" ref="D82:H86">D89+D97+D108+D118+D128+D137+D144+D152+D159+D170+D180+D201+D190+D210</f>
        <v>0</v>
      </c>
      <c r="E82" s="81">
        <f t="shared" si="21"/>
        <v>0</v>
      </c>
      <c r="F82" s="192">
        <f t="shared" si="21"/>
        <v>0</v>
      </c>
      <c r="G82" s="81">
        <f t="shared" si="21"/>
        <v>0</v>
      </c>
      <c r="H82" s="81">
        <f t="shared" si="21"/>
        <v>0</v>
      </c>
      <c r="I82" s="81"/>
      <c r="J82" s="81"/>
      <c r="K82" s="357"/>
      <c r="L82" s="357"/>
      <c r="M82" s="329"/>
      <c r="N82" s="354"/>
      <c r="O82" s="354"/>
      <c r="P82" s="49"/>
      <c r="Q82" s="49"/>
      <c r="R82" s="49"/>
      <c r="S82" s="49"/>
      <c r="T82" s="49"/>
      <c r="U82" s="49"/>
      <c r="V82" s="49"/>
      <c r="W82" s="49"/>
      <c r="X82" s="48"/>
      <c r="Y82" s="48"/>
      <c r="Z82" s="48"/>
      <c r="AA82" s="48"/>
      <c r="AB82" s="48"/>
      <c r="AC82" s="48"/>
      <c r="AD82" s="48"/>
    </row>
    <row r="83" spans="1:30" s="35" customFormat="1" ht="11.25" customHeight="1">
      <c r="A83" s="374" t="s">
        <v>424</v>
      </c>
      <c r="B83" s="375"/>
      <c r="C83" s="81">
        <f t="shared" si="19"/>
        <v>710258.33067</v>
      </c>
      <c r="D83" s="81">
        <f t="shared" si="21"/>
        <v>347454.28853</v>
      </c>
      <c r="E83" s="81">
        <f t="shared" si="21"/>
        <v>221568.17405</v>
      </c>
      <c r="F83" s="192">
        <f t="shared" si="21"/>
        <v>117829.69806000001</v>
      </c>
      <c r="G83" s="81">
        <f>G90+G98+G109+G119+G129+G138+G145+G153+G160+G171+G181+G202+G191+G211</f>
        <v>23406.17003</v>
      </c>
      <c r="H83" s="166">
        <f aca="true" t="shared" si="22" ref="H83:J86">H90+H98+H109+H119+H129+H138+H145+H153+H160+H171+H181+H202+H191+H211+H330</f>
        <v>0</v>
      </c>
      <c r="I83" s="166">
        <f t="shared" si="22"/>
        <v>0</v>
      </c>
      <c r="J83" s="166">
        <f t="shared" si="22"/>
        <v>0</v>
      </c>
      <c r="K83" s="357"/>
      <c r="L83" s="357"/>
      <c r="M83" s="329"/>
      <c r="N83" s="354"/>
      <c r="O83" s="354"/>
      <c r="P83" s="49"/>
      <c r="Q83" s="49"/>
      <c r="R83" s="49"/>
      <c r="S83" s="49"/>
      <c r="T83" s="49"/>
      <c r="U83" s="49"/>
      <c r="V83" s="49"/>
      <c r="W83" s="49"/>
      <c r="X83" s="48"/>
      <c r="Y83" s="48"/>
      <c r="Z83" s="48"/>
      <c r="AA83" s="48"/>
      <c r="AB83" s="48"/>
      <c r="AC83" s="48"/>
      <c r="AD83" s="48"/>
    </row>
    <row r="84" spans="1:30" s="35" customFormat="1" ht="9.75" customHeight="1">
      <c r="A84" s="374" t="s">
        <v>425</v>
      </c>
      <c r="B84" s="375"/>
      <c r="C84" s="81">
        <f t="shared" si="19"/>
        <v>8049.795303030303</v>
      </c>
      <c r="D84" s="81">
        <f t="shared" si="21"/>
        <v>3564.940983030304</v>
      </c>
      <c r="E84" s="81">
        <f t="shared" si="21"/>
        <v>2389.6092</v>
      </c>
      <c r="F84" s="192">
        <f t="shared" si="21"/>
        <v>904</v>
      </c>
      <c r="G84" s="81">
        <f>G91+G99+G110+G120+G130+G139+G146+G154+G161+G172+G182+G203+G192+G212+G331</f>
        <v>1191.2451199999998</v>
      </c>
      <c r="H84" s="166">
        <f t="shared" si="22"/>
        <v>0</v>
      </c>
      <c r="I84" s="166">
        <f t="shared" si="22"/>
        <v>0</v>
      </c>
      <c r="J84" s="166">
        <f t="shared" si="22"/>
        <v>0</v>
      </c>
      <c r="K84" s="357"/>
      <c r="L84" s="357"/>
      <c r="M84" s="329"/>
      <c r="N84" s="354"/>
      <c r="O84" s="354"/>
      <c r="P84" s="49"/>
      <c r="Q84" s="49"/>
      <c r="R84" s="49"/>
      <c r="S84" s="49"/>
      <c r="T84" s="49"/>
      <c r="U84" s="49"/>
      <c r="V84" s="49"/>
      <c r="W84" s="49"/>
      <c r="X84" s="48"/>
      <c r="Y84" s="48"/>
      <c r="Z84" s="48"/>
      <c r="AA84" s="48"/>
      <c r="AB84" s="48"/>
      <c r="AC84" s="48"/>
      <c r="AD84" s="48"/>
    </row>
    <row r="85" spans="1:30" s="35" customFormat="1" ht="10.5" customHeight="1">
      <c r="A85" s="374" t="s">
        <v>426</v>
      </c>
      <c r="B85" s="375"/>
      <c r="C85" s="81">
        <f t="shared" si="19"/>
        <v>0</v>
      </c>
      <c r="D85" s="81">
        <f t="shared" si="21"/>
        <v>0</v>
      </c>
      <c r="E85" s="81">
        <f t="shared" si="21"/>
        <v>0</v>
      </c>
      <c r="F85" s="192">
        <f t="shared" si="21"/>
        <v>0</v>
      </c>
      <c r="G85" s="81">
        <f>G92+G100+G111+G121+G131+G140+G147+G155+G162+G173+G183+G204+G193+G213+G332</f>
        <v>0</v>
      </c>
      <c r="H85" s="166">
        <f t="shared" si="22"/>
        <v>0</v>
      </c>
      <c r="I85" s="166">
        <f t="shared" si="22"/>
        <v>0</v>
      </c>
      <c r="J85" s="166">
        <f t="shared" si="22"/>
        <v>0</v>
      </c>
      <c r="K85" s="357"/>
      <c r="L85" s="357"/>
      <c r="M85" s="329"/>
      <c r="N85" s="354"/>
      <c r="O85" s="354"/>
      <c r="P85" s="49"/>
      <c r="Q85" s="49"/>
      <c r="R85" s="49"/>
      <c r="S85" s="49"/>
      <c r="T85" s="49"/>
      <c r="U85" s="49"/>
      <c r="V85" s="49"/>
      <c r="W85" s="49"/>
      <c r="X85" s="48"/>
      <c r="Y85" s="48"/>
      <c r="Z85" s="48"/>
      <c r="AA85" s="48"/>
      <c r="AB85" s="48"/>
      <c r="AC85" s="48"/>
      <c r="AD85" s="48"/>
    </row>
    <row r="86" spans="1:30" s="35" customFormat="1" ht="13.5" customHeight="1">
      <c r="A86" s="374" t="s">
        <v>414</v>
      </c>
      <c r="B86" s="375"/>
      <c r="C86" s="81">
        <f t="shared" si="19"/>
        <v>0</v>
      </c>
      <c r="D86" s="81">
        <f t="shared" si="21"/>
        <v>0</v>
      </c>
      <c r="E86" s="81">
        <f t="shared" si="21"/>
        <v>0</v>
      </c>
      <c r="F86" s="192">
        <f t="shared" si="21"/>
        <v>0</v>
      </c>
      <c r="G86" s="81">
        <f>G93+G101+G112+G122+G132+G141+G148+G156+G163+G174+G184+G205+G194+G214+G333</f>
        <v>0</v>
      </c>
      <c r="H86" s="166">
        <f t="shared" si="22"/>
        <v>0</v>
      </c>
      <c r="I86" s="166">
        <f t="shared" si="22"/>
        <v>0</v>
      </c>
      <c r="J86" s="166">
        <f t="shared" si="22"/>
        <v>0</v>
      </c>
      <c r="K86" s="358"/>
      <c r="L86" s="358"/>
      <c r="M86" s="330"/>
      <c r="N86" s="355"/>
      <c r="O86" s="355"/>
      <c r="P86" s="49"/>
      <c r="Q86" s="49"/>
      <c r="R86" s="49"/>
      <c r="S86" s="49"/>
      <c r="T86" s="49"/>
      <c r="U86" s="49"/>
      <c r="V86" s="49"/>
      <c r="W86" s="49"/>
      <c r="X86" s="48"/>
      <c r="Y86" s="48"/>
      <c r="Z86" s="48"/>
      <c r="AA86" s="48"/>
      <c r="AB86" s="48"/>
      <c r="AC86" s="48"/>
      <c r="AD86" s="48"/>
    </row>
    <row r="87" spans="1:30" s="35" customFormat="1" ht="68.25" customHeight="1">
      <c r="A87" s="44"/>
      <c r="B87" s="59" t="s">
        <v>113</v>
      </c>
      <c r="C87" s="82"/>
      <c r="D87" s="82"/>
      <c r="E87" s="82"/>
      <c r="F87" s="193"/>
      <c r="G87" s="82"/>
      <c r="H87" s="82"/>
      <c r="I87" s="82"/>
      <c r="J87" s="82"/>
      <c r="K87" s="322" t="s">
        <v>534</v>
      </c>
      <c r="L87" s="322" t="s">
        <v>547</v>
      </c>
      <c r="M87" s="308" t="s">
        <v>313</v>
      </c>
      <c r="N87" s="333" t="s">
        <v>287</v>
      </c>
      <c r="O87" s="333" t="s">
        <v>314</v>
      </c>
      <c r="P87" s="49"/>
      <c r="Q87" s="49"/>
      <c r="R87" s="49"/>
      <c r="S87" s="49"/>
      <c r="T87" s="49"/>
      <c r="U87" s="49"/>
      <c r="V87" s="49"/>
      <c r="W87" s="49"/>
      <c r="X87" s="48"/>
      <c r="Y87" s="48"/>
      <c r="Z87" s="48"/>
      <c r="AA87" s="48"/>
      <c r="AB87" s="48"/>
      <c r="AC87" s="48"/>
      <c r="AD87" s="48"/>
    </row>
    <row r="88" spans="1:30" s="35" customFormat="1" ht="9.75">
      <c r="A88" s="313" t="s">
        <v>167</v>
      </c>
      <c r="B88" s="323"/>
      <c r="C88" s="83">
        <f>SUM(D88:F88)</f>
        <v>265753.02746</v>
      </c>
      <c r="D88" s="83">
        <f>D89+D90+D91+D92+D93</f>
        <v>172391.39260000002</v>
      </c>
      <c r="E88" s="83">
        <f>E89+E90+E91+E92+E93</f>
        <v>91616.23986</v>
      </c>
      <c r="F88" s="195">
        <f>F89+F90+F91+F92+F93</f>
        <v>1745.395</v>
      </c>
      <c r="G88" s="83">
        <f>G89+G90+G91+G92+G93</f>
        <v>0</v>
      </c>
      <c r="H88" s="83">
        <f>H89+H90+H91+H92+H93</f>
        <v>0</v>
      </c>
      <c r="I88" s="83"/>
      <c r="J88" s="83"/>
      <c r="K88" s="322"/>
      <c r="L88" s="322"/>
      <c r="M88" s="308"/>
      <c r="N88" s="333"/>
      <c r="O88" s="333"/>
      <c r="P88" s="49"/>
      <c r="Q88" s="49"/>
      <c r="R88" s="49"/>
      <c r="S88" s="49"/>
      <c r="T88" s="49"/>
      <c r="U88" s="49"/>
      <c r="V88" s="49"/>
      <c r="W88" s="49"/>
      <c r="X88" s="48"/>
      <c r="Y88" s="48"/>
      <c r="Z88" s="48"/>
      <c r="AA88" s="48"/>
      <c r="AB88" s="48"/>
      <c r="AC88" s="48"/>
      <c r="AD88" s="48"/>
    </row>
    <row r="89" spans="1:30" s="35" customFormat="1" ht="9.75">
      <c r="A89" s="313" t="s">
        <v>416</v>
      </c>
      <c r="B89" s="313"/>
      <c r="C89" s="83">
        <f>SUM(D89:F89)</f>
        <v>0</v>
      </c>
      <c r="D89" s="83">
        <v>0</v>
      </c>
      <c r="E89" s="83">
        <v>0</v>
      </c>
      <c r="F89" s="195">
        <v>0</v>
      </c>
      <c r="G89" s="83">
        <v>0</v>
      </c>
      <c r="H89" s="83">
        <v>0</v>
      </c>
      <c r="I89" s="83"/>
      <c r="J89" s="83"/>
      <c r="K89" s="322"/>
      <c r="L89" s="322"/>
      <c r="M89" s="308"/>
      <c r="N89" s="333"/>
      <c r="O89" s="333"/>
      <c r="P89" s="49"/>
      <c r="Q89" s="49"/>
      <c r="R89" s="49"/>
      <c r="S89" s="49"/>
      <c r="T89" s="49"/>
      <c r="U89" s="49"/>
      <c r="V89" s="49"/>
      <c r="W89" s="49"/>
      <c r="X89" s="48"/>
      <c r="Y89" s="48"/>
      <c r="Z89" s="48"/>
      <c r="AA89" s="48"/>
      <c r="AB89" s="48"/>
      <c r="AC89" s="48"/>
      <c r="AD89" s="48"/>
    </row>
    <row r="90" spans="1:30" s="35" customFormat="1" ht="9.75">
      <c r="A90" s="313" t="s">
        <v>424</v>
      </c>
      <c r="B90" s="313"/>
      <c r="C90" s="83">
        <f>SUM(D90:F90)</f>
        <v>263052.01486</v>
      </c>
      <c r="D90" s="83">
        <v>170597.48</v>
      </c>
      <c r="E90" s="83">
        <v>90709.13986</v>
      </c>
      <c r="F90" s="204">
        <v>1745.395</v>
      </c>
      <c r="G90" s="83">
        <v>0</v>
      </c>
      <c r="H90" s="83">
        <v>0</v>
      </c>
      <c r="I90" s="83"/>
      <c r="J90" s="83"/>
      <c r="K90" s="322"/>
      <c r="L90" s="322"/>
      <c r="M90" s="308"/>
      <c r="N90" s="333"/>
      <c r="O90" s="333"/>
      <c r="P90" s="49"/>
      <c r="Q90" s="49"/>
      <c r="R90" s="49"/>
      <c r="S90" s="49"/>
      <c r="T90" s="49"/>
      <c r="U90" s="49"/>
      <c r="V90" s="49"/>
      <c r="W90" s="49"/>
      <c r="X90" s="48"/>
      <c r="Y90" s="48"/>
      <c r="Z90" s="48"/>
      <c r="AA90" s="48"/>
      <c r="AB90" s="48"/>
      <c r="AC90" s="48"/>
      <c r="AD90" s="48"/>
    </row>
    <row r="91" spans="1:30" s="35" customFormat="1" ht="9.75">
      <c r="A91" s="313" t="s">
        <v>425</v>
      </c>
      <c r="B91" s="313"/>
      <c r="C91" s="83">
        <f>SUM(D91:F91)</f>
        <v>2701.0126</v>
      </c>
      <c r="D91" s="83">
        <v>1793.9126</v>
      </c>
      <c r="E91" s="83">
        <v>907.1</v>
      </c>
      <c r="F91" s="195">
        <v>0</v>
      </c>
      <c r="G91" s="83">
        <v>0</v>
      </c>
      <c r="H91" s="83">
        <v>0</v>
      </c>
      <c r="I91" s="83"/>
      <c r="J91" s="83"/>
      <c r="K91" s="322"/>
      <c r="L91" s="322"/>
      <c r="M91" s="308"/>
      <c r="N91" s="333"/>
      <c r="O91" s="333"/>
      <c r="P91" s="49"/>
      <c r="Q91" s="49"/>
      <c r="R91" s="49"/>
      <c r="S91" s="49"/>
      <c r="T91" s="49"/>
      <c r="U91" s="49"/>
      <c r="V91" s="49"/>
      <c r="W91" s="49"/>
      <c r="X91" s="48"/>
      <c r="Y91" s="48"/>
      <c r="Z91" s="48"/>
      <c r="AA91" s="48"/>
      <c r="AB91" s="48"/>
      <c r="AC91" s="48"/>
      <c r="AD91" s="48"/>
    </row>
    <row r="92" spans="1:30" s="35" customFormat="1" ht="9.75">
      <c r="A92" s="313" t="s">
        <v>426</v>
      </c>
      <c r="B92" s="313"/>
      <c r="C92" s="83">
        <f>D92+E92+F92</f>
        <v>0</v>
      </c>
      <c r="D92" s="83">
        <v>0</v>
      </c>
      <c r="E92" s="83">
        <v>0</v>
      </c>
      <c r="F92" s="195">
        <v>0</v>
      </c>
      <c r="G92" s="83">
        <v>0</v>
      </c>
      <c r="H92" s="83">
        <v>0</v>
      </c>
      <c r="I92" s="83"/>
      <c r="J92" s="83"/>
      <c r="K92" s="322"/>
      <c r="L92" s="322"/>
      <c r="M92" s="308"/>
      <c r="N92" s="333"/>
      <c r="O92" s="333"/>
      <c r="P92" s="49"/>
      <c r="Q92" s="49"/>
      <c r="R92" s="49"/>
      <c r="S92" s="49"/>
      <c r="T92" s="49"/>
      <c r="U92" s="49"/>
      <c r="V92" s="49"/>
      <c r="W92" s="49"/>
      <c r="X92" s="48"/>
      <c r="Y92" s="48"/>
      <c r="Z92" s="48"/>
      <c r="AA92" s="48"/>
      <c r="AB92" s="48"/>
      <c r="AC92" s="48"/>
      <c r="AD92" s="48"/>
    </row>
    <row r="93" spans="1:30" s="35" customFormat="1" ht="9.75">
      <c r="A93" s="313" t="s">
        <v>414</v>
      </c>
      <c r="B93" s="313"/>
      <c r="C93" s="83">
        <f>D93+E93+F93</f>
        <v>0</v>
      </c>
      <c r="D93" s="83">
        <v>0</v>
      </c>
      <c r="E93" s="83">
        <v>0</v>
      </c>
      <c r="F93" s="195">
        <v>0</v>
      </c>
      <c r="G93" s="83">
        <v>0</v>
      </c>
      <c r="H93" s="83">
        <v>0</v>
      </c>
      <c r="I93" s="83"/>
      <c r="J93" s="83"/>
      <c r="K93" s="322"/>
      <c r="L93" s="322"/>
      <c r="M93" s="308"/>
      <c r="N93" s="333"/>
      <c r="O93" s="333"/>
      <c r="P93" s="49"/>
      <c r="Q93" s="49"/>
      <c r="R93" s="49"/>
      <c r="S93" s="49"/>
      <c r="T93" s="49"/>
      <c r="U93" s="49"/>
      <c r="V93" s="49"/>
      <c r="W93" s="49"/>
      <c r="X93" s="48"/>
      <c r="Y93" s="48"/>
      <c r="Z93" s="48"/>
      <c r="AA93" s="48"/>
      <c r="AB93" s="48"/>
      <c r="AC93" s="48"/>
      <c r="AD93" s="48"/>
    </row>
    <row r="94" spans="1:30" s="35" customFormat="1" ht="56.25" customHeight="1">
      <c r="A94" s="59"/>
      <c r="B94" s="59" t="s">
        <v>351</v>
      </c>
      <c r="C94" s="83"/>
      <c r="D94" s="83"/>
      <c r="E94" s="83"/>
      <c r="F94" s="195"/>
      <c r="G94" s="83"/>
      <c r="H94" s="83"/>
      <c r="I94" s="83"/>
      <c r="J94" s="83"/>
      <c r="K94" s="42"/>
      <c r="L94" s="51" t="s">
        <v>341</v>
      </c>
      <c r="M94" s="42" t="s">
        <v>412</v>
      </c>
      <c r="N94" s="42" t="s">
        <v>412</v>
      </c>
      <c r="O94" s="62" t="s">
        <v>516</v>
      </c>
      <c r="P94" s="49"/>
      <c r="Q94" s="49"/>
      <c r="R94" s="49"/>
      <c r="S94" s="49"/>
      <c r="T94" s="49"/>
      <c r="U94" s="49"/>
      <c r="V94" s="49"/>
      <c r="W94" s="49"/>
      <c r="X94" s="48"/>
      <c r="Y94" s="48"/>
      <c r="Z94" s="48"/>
      <c r="AA94" s="48"/>
      <c r="AB94" s="48"/>
      <c r="AC94" s="48"/>
      <c r="AD94" s="48"/>
    </row>
    <row r="95" spans="1:30" s="35" customFormat="1" ht="69.75" customHeight="1">
      <c r="A95" s="59"/>
      <c r="B95" s="59" t="s">
        <v>114</v>
      </c>
      <c r="C95" s="82"/>
      <c r="D95" s="82"/>
      <c r="E95" s="82"/>
      <c r="F95" s="193"/>
      <c r="G95" s="82"/>
      <c r="H95" s="82"/>
      <c r="I95" s="82"/>
      <c r="J95" s="82"/>
      <c r="K95" s="308"/>
      <c r="L95" s="322" t="s">
        <v>547</v>
      </c>
      <c r="M95" s="308" t="s">
        <v>517</v>
      </c>
      <c r="N95" s="333" t="s">
        <v>314</v>
      </c>
      <c r="O95" s="333" t="s">
        <v>315</v>
      </c>
      <c r="P95" s="49"/>
      <c r="Q95" s="49"/>
      <c r="R95" s="49"/>
      <c r="S95" s="49"/>
      <c r="T95" s="49"/>
      <c r="U95" s="49"/>
      <c r="V95" s="49"/>
      <c r="W95" s="49"/>
      <c r="X95" s="48"/>
      <c r="Y95" s="48"/>
      <c r="Z95" s="48"/>
      <c r="AA95" s="48"/>
      <c r="AB95" s="48"/>
      <c r="AC95" s="48"/>
      <c r="AD95" s="48"/>
    </row>
    <row r="96" spans="1:30" s="35" customFormat="1" ht="9.75">
      <c r="A96" s="313" t="s">
        <v>167</v>
      </c>
      <c r="B96" s="313"/>
      <c r="C96" s="83">
        <f aca="true" t="shared" si="23" ref="C96:C101">SUM(D96:F96)</f>
        <v>64911.62995</v>
      </c>
      <c r="D96" s="83">
        <f>D97+D98+D99+D100+D101</f>
        <v>0</v>
      </c>
      <c r="E96" s="83">
        <f>E98+E99</f>
        <v>14772.7273</v>
      </c>
      <c r="F96" s="195">
        <f>F98+F99</f>
        <v>50138.90265</v>
      </c>
      <c r="G96" s="83">
        <f>G98+G99</f>
        <v>0</v>
      </c>
      <c r="H96" s="83">
        <f>H98+H99</f>
        <v>0</v>
      </c>
      <c r="I96" s="83"/>
      <c r="J96" s="83"/>
      <c r="K96" s="308"/>
      <c r="L96" s="322"/>
      <c r="M96" s="308"/>
      <c r="N96" s="333"/>
      <c r="O96" s="333"/>
      <c r="P96" s="49"/>
      <c r="Q96" s="49"/>
      <c r="R96" s="49"/>
      <c r="S96" s="49"/>
      <c r="T96" s="49"/>
      <c r="U96" s="49"/>
      <c r="V96" s="49"/>
      <c r="W96" s="49"/>
      <c r="X96" s="48"/>
      <c r="Y96" s="48"/>
      <c r="Z96" s="48"/>
      <c r="AA96" s="48"/>
      <c r="AB96" s="48"/>
      <c r="AC96" s="48"/>
      <c r="AD96" s="48"/>
    </row>
    <row r="97" spans="1:30" s="35" customFormat="1" ht="9.75">
      <c r="A97" s="313" t="s">
        <v>416</v>
      </c>
      <c r="B97" s="313"/>
      <c r="C97" s="83">
        <f t="shared" si="23"/>
        <v>0</v>
      </c>
      <c r="D97" s="83">
        <v>0</v>
      </c>
      <c r="E97" s="83">
        <v>0</v>
      </c>
      <c r="F97" s="195">
        <v>0</v>
      </c>
      <c r="G97" s="83">
        <v>0</v>
      </c>
      <c r="H97" s="83">
        <v>0</v>
      </c>
      <c r="I97" s="83"/>
      <c r="J97" s="83"/>
      <c r="K97" s="308"/>
      <c r="L97" s="322"/>
      <c r="M97" s="308"/>
      <c r="N97" s="333"/>
      <c r="O97" s="333"/>
      <c r="P97" s="49"/>
      <c r="Q97" s="49"/>
      <c r="R97" s="49"/>
      <c r="S97" s="49"/>
      <c r="T97" s="49"/>
      <c r="U97" s="49"/>
      <c r="V97" s="49"/>
      <c r="W97" s="49"/>
      <c r="X97" s="48"/>
      <c r="Y97" s="48"/>
      <c r="Z97" s="48"/>
      <c r="AA97" s="48"/>
      <c r="AB97" s="48"/>
      <c r="AC97" s="48"/>
      <c r="AD97" s="48"/>
    </row>
    <row r="98" spans="1:30" s="35" customFormat="1" ht="9.75">
      <c r="A98" s="313" t="s">
        <v>424</v>
      </c>
      <c r="B98" s="313"/>
      <c r="C98" s="83">
        <f t="shared" si="23"/>
        <v>64583.90265</v>
      </c>
      <c r="D98" s="83">
        <v>0</v>
      </c>
      <c r="E98" s="83">
        <v>14625</v>
      </c>
      <c r="F98" s="204">
        <v>49958.90265</v>
      </c>
      <c r="G98" s="83">
        <v>0</v>
      </c>
      <c r="H98" s="83">
        <v>0</v>
      </c>
      <c r="I98" s="83"/>
      <c r="J98" s="83"/>
      <c r="K98" s="308"/>
      <c r="L98" s="322"/>
      <c r="M98" s="308"/>
      <c r="N98" s="333"/>
      <c r="O98" s="333"/>
      <c r="P98" s="49"/>
      <c r="Q98" s="49"/>
      <c r="R98" s="49"/>
      <c r="S98" s="49"/>
      <c r="T98" s="49"/>
      <c r="U98" s="49"/>
      <c r="V98" s="49"/>
      <c r="W98" s="49"/>
      <c r="X98" s="48"/>
      <c r="Y98" s="48"/>
      <c r="Z98" s="48"/>
      <c r="AA98" s="48"/>
      <c r="AB98" s="48"/>
      <c r="AC98" s="48"/>
      <c r="AD98" s="48"/>
    </row>
    <row r="99" spans="1:30" s="35" customFormat="1" ht="9.75">
      <c r="A99" s="313" t="s">
        <v>425</v>
      </c>
      <c r="B99" s="313"/>
      <c r="C99" s="83">
        <f t="shared" si="23"/>
        <v>327.7273</v>
      </c>
      <c r="D99" s="83">
        <v>0</v>
      </c>
      <c r="E99" s="83">
        <v>147.7273</v>
      </c>
      <c r="F99" s="195">
        <v>180</v>
      </c>
      <c r="G99" s="83">
        <v>0</v>
      </c>
      <c r="H99" s="83">
        <v>0</v>
      </c>
      <c r="I99" s="83"/>
      <c r="J99" s="83"/>
      <c r="K99" s="308"/>
      <c r="L99" s="322"/>
      <c r="M99" s="308"/>
      <c r="N99" s="333"/>
      <c r="O99" s="333"/>
      <c r="P99" s="49"/>
      <c r="Q99" s="49"/>
      <c r="R99" s="49"/>
      <c r="S99" s="49"/>
      <c r="T99" s="49"/>
      <c r="U99" s="49"/>
      <c r="V99" s="49"/>
      <c r="W99" s="49"/>
      <c r="X99" s="48"/>
      <c r="Y99" s="48"/>
      <c r="Z99" s="48"/>
      <c r="AA99" s="48"/>
      <c r="AB99" s="48"/>
      <c r="AC99" s="48"/>
      <c r="AD99" s="48"/>
    </row>
    <row r="100" spans="1:30" s="35" customFormat="1" ht="9.75">
      <c r="A100" s="313" t="s">
        <v>426</v>
      </c>
      <c r="B100" s="313"/>
      <c r="C100" s="83">
        <f t="shared" si="23"/>
        <v>0</v>
      </c>
      <c r="D100" s="83">
        <v>0</v>
      </c>
      <c r="E100" s="83">
        <v>0</v>
      </c>
      <c r="F100" s="195">
        <v>0</v>
      </c>
      <c r="G100" s="83">
        <v>0</v>
      </c>
      <c r="H100" s="83">
        <v>0</v>
      </c>
      <c r="I100" s="83"/>
      <c r="J100" s="83"/>
      <c r="K100" s="308"/>
      <c r="L100" s="322"/>
      <c r="M100" s="308"/>
      <c r="N100" s="333"/>
      <c r="O100" s="333"/>
      <c r="P100" s="49"/>
      <c r="Q100" s="49"/>
      <c r="R100" s="49"/>
      <c r="S100" s="49"/>
      <c r="T100" s="49"/>
      <c r="U100" s="49"/>
      <c r="V100" s="49"/>
      <c r="W100" s="49"/>
      <c r="X100" s="48"/>
      <c r="Y100" s="48"/>
      <c r="Z100" s="48"/>
      <c r="AA100" s="48"/>
      <c r="AB100" s="48"/>
      <c r="AC100" s="48"/>
      <c r="AD100" s="48"/>
    </row>
    <row r="101" spans="1:30" s="35" customFormat="1" ht="9.75">
      <c r="A101" s="313" t="s">
        <v>414</v>
      </c>
      <c r="B101" s="313"/>
      <c r="C101" s="83">
        <f t="shared" si="23"/>
        <v>0</v>
      </c>
      <c r="D101" s="83">
        <v>0</v>
      </c>
      <c r="E101" s="83">
        <v>0</v>
      </c>
      <c r="F101" s="195">
        <v>0</v>
      </c>
      <c r="G101" s="83">
        <v>0</v>
      </c>
      <c r="H101" s="83">
        <v>0</v>
      </c>
      <c r="I101" s="83"/>
      <c r="J101" s="83"/>
      <c r="K101" s="308"/>
      <c r="L101" s="322"/>
      <c r="M101" s="308"/>
      <c r="N101" s="333"/>
      <c r="O101" s="333"/>
      <c r="P101" s="49"/>
      <c r="Q101" s="49"/>
      <c r="R101" s="49"/>
      <c r="S101" s="49"/>
      <c r="T101" s="49"/>
      <c r="U101" s="49"/>
      <c r="V101" s="49"/>
      <c r="W101" s="49"/>
      <c r="X101" s="48"/>
      <c r="Y101" s="48"/>
      <c r="Z101" s="48"/>
      <c r="AA101" s="48"/>
      <c r="AB101" s="48"/>
      <c r="AC101" s="48"/>
      <c r="AD101" s="48"/>
    </row>
    <row r="102" spans="1:30" s="35" customFormat="1" ht="56.25" customHeight="1">
      <c r="A102" s="59"/>
      <c r="B102" s="59" t="s">
        <v>614</v>
      </c>
      <c r="C102" s="83"/>
      <c r="D102" s="83"/>
      <c r="E102" s="83"/>
      <c r="F102" s="195"/>
      <c r="G102" s="83"/>
      <c r="H102" s="83"/>
      <c r="I102" s="83"/>
      <c r="J102" s="83"/>
      <c r="K102" s="42"/>
      <c r="L102" s="51" t="s">
        <v>341</v>
      </c>
      <c r="M102" s="42"/>
      <c r="N102" s="62"/>
      <c r="O102" s="62" t="s">
        <v>592</v>
      </c>
      <c r="P102" s="49"/>
      <c r="Q102" s="49"/>
      <c r="R102" s="49"/>
      <c r="S102" s="49"/>
      <c r="T102" s="49"/>
      <c r="U102" s="49"/>
      <c r="V102" s="49"/>
      <c r="W102" s="49"/>
      <c r="X102" s="48"/>
      <c r="Y102" s="48"/>
      <c r="Z102" s="48"/>
      <c r="AA102" s="48"/>
      <c r="AB102" s="48"/>
      <c r="AC102" s="48"/>
      <c r="AD102" s="48"/>
    </row>
    <row r="103" spans="1:30" s="35" customFormat="1" ht="56.25" customHeight="1">
      <c r="A103" s="59"/>
      <c r="B103" s="59" t="s">
        <v>352</v>
      </c>
      <c r="C103" s="83"/>
      <c r="D103" s="83"/>
      <c r="E103" s="83"/>
      <c r="F103" s="195"/>
      <c r="G103" s="83"/>
      <c r="H103" s="83"/>
      <c r="I103" s="83"/>
      <c r="J103" s="83"/>
      <c r="K103" s="42"/>
      <c r="L103" s="51" t="s">
        <v>341</v>
      </c>
      <c r="M103" s="42" t="s">
        <v>412</v>
      </c>
      <c r="N103" s="42" t="s">
        <v>412</v>
      </c>
      <c r="O103" s="62" t="s">
        <v>429</v>
      </c>
      <c r="P103" s="49"/>
      <c r="Q103" s="49"/>
      <c r="R103" s="49"/>
      <c r="S103" s="49"/>
      <c r="T103" s="49"/>
      <c r="U103" s="49"/>
      <c r="V103" s="49"/>
      <c r="W103" s="49"/>
      <c r="X103" s="48"/>
      <c r="Y103" s="48"/>
      <c r="Z103" s="48"/>
      <c r="AA103" s="48"/>
      <c r="AB103" s="48"/>
      <c r="AC103" s="48"/>
      <c r="AD103" s="48"/>
    </row>
    <row r="104" spans="1:30" s="35" customFormat="1" ht="57" customHeight="1">
      <c r="A104" s="59"/>
      <c r="B104" s="59" t="s">
        <v>498</v>
      </c>
      <c r="C104" s="83"/>
      <c r="D104" s="83"/>
      <c r="E104" s="83"/>
      <c r="F104" s="195"/>
      <c r="G104" s="83"/>
      <c r="H104" s="83"/>
      <c r="I104" s="83"/>
      <c r="J104" s="83"/>
      <c r="K104" s="63"/>
      <c r="L104" s="51" t="s">
        <v>341</v>
      </c>
      <c r="M104" s="42" t="s">
        <v>412</v>
      </c>
      <c r="N104" s="42" t="s">
        <v>412</v>
      </c>
      <c r="O104" s="62" t="s">
        <v>610</v>
      </c>
      <c r="P104" s="49"/>
      <c r="Q104" s="49"/>
      <c r="R104" s="49"/>
      <c r="S104" s="49"/>
      <c r="T104" s="49"/>
      <c r="U104" s="49"/>
      <c r="V104" s="49"/>
      <c r="W104" s="49"/>
      <c r="X104" s="48"/>
      <c r="Y104" s="48"/>
      <c r="Z104" s="48"/>
      <c r="AA104" s="48"/>
      <c r="AB104" s="48"/>
      <c r="AC104" s="48"/>
      <c r="AD104" s="48"/>
    </row>
    <row r="105" spans="1:30" s="35" customFormat="1" ht="53.25" customHeight="1">
      <c r="A105" s="59"/>
      <c r="B105" s="59" t="s">
        <v>518</v>
      </c>
      <c r="C105" s="83"/>
      <c r="D105" s="83"/>
      <c r="E105" s="83"/>
      <c r="F105" s="195"/>
      <c r="G105" s="83"/>
      <c r="H105" s="83"/>
      <c r="I105" s="83"/>
      <c r="J105" s="83"/>
      <c r="K105" s="42"/>
      <c r="L105" s="51" t="s">
        <v>341</v>
      </c>
      <c r="M105" s="42" t="s">
        <v>412</v>
      </c>
      <c r="N105" s="42" t="s">
        <v>412</v>
      </c>
      <c r="O105" s="62" t="s">
        <v>513</v>
      </c>
      <c r="P105" s="49"/>
      <c r="Q105" s="49"/>
      <c r="R105" s="49"/>
      <c r="S105" s="49"/>
      <c r="T105" s="49"/>
      <c r="U105" s="49"/>
      <c r="V105" s="49"/>
      <c r="W105" s="49"/>
      <c r="X105" s="48"/>
      <c r="Y105" s="48"/>
      <c r="Z105" s="48"/>
      <c r="AA105" s="48"/>
      <c r="AB105" s="48"/>
      <c r="AC105" s="48"/>
      <c r="AD105" s="48"/>
    </row>
    <row r="106" spans="1:30" s="35" customFormat="1" ht="60" customHeight="1">
      <c r="A106" s="59"/>
      <c r="B106" s="59" t="s">
        <v>115</v>
      </c>
      <c r="C106" s="82"/>
      <c r="D106" s="82"/>
      <c r="E106" s="82"/>
      <c r="F106" s="193"/>
      <c r="G106" s="82"/>
      <c r="H106" s="82"/>
      <c r="I106" s="82"/>
      <c r="J106" s="82"/>
      <c r="K106" s="322" t="s">
        <v>433</v>
      </c>
      <c r="L106" s="322" t="s">
        <v>547</v>
      </c>
      <c r="M106" s="308" t="s">
        <v>616</v>
      </c>
      <c r="N106" s="333" t="s">
        <v>316</v>
      </c>
      <c r="O106" s="333" t="s">
        <v>315</v>
      </c>
      <c r="P106" s="49"/>
      <c r="Q106" s="49"/>
      <c r="R106" s="49"/>
      <c r="S106" s="49"/>
      <c r="T106" s="49"/>
      <c r="U106" s="49"/>
      <c r="V106" s="49"/>
      <c r="W106" s="49"/>
      <c r="X106" s="48"/>
      <c r="Y106" s="48"/>
      <c r="Z106" s="48"/>
      <c r="AA106" s="48"/>
      <c r="AB106" s="48"/>
      <c r="AC106" s="48"/>
      <c r="AD106" s="48"/>
    </row>
    <row r="107" spans="1:30" s="35" customFormat="1" ht="12" customHeight="1">
      <c r="A107" s="313" t="s">
        <v>167</v>
      </c>
      <c r="B107" s="313"/>
      <c r="C107" s="83">
        <f aca="true" t="shared" si="24" ref="C107:H107">C108+C109+C110+C111+C112</f>
        <v>11937.95486</v>
      </c>
      <c r="D107" s="83">
        <f t="shared" si="24"/>
        <v>968.59513</v>
      </c>
      <c r="E107" s="83">
        <f t="shared" si="24"/>
        <v>7869.35973</v>
      </c>
      <c r="F107" s="195">
        <f t="shared" si="24"/>
        <v>3100</v>
      </c>
      <c r="G107" s="83">
        <f t="shared" si="24"/>
        <v>0</v>
      </c>
      <c r="H107" s="83">
        <f t="shared" si="24"/>
        <v>0</v>
      </c>
      <c r="I107" s="83"/>
      <c r="J107" s="83"/>
      <c r="K107" s="322"/>
      <c r="L107" s="322"/>
      <c r="M107" s="308"/>
      <c r="N107" s="333"/>
      <c r="O107" s="333"/>
      <c r="P107" s="49"/>
      <c r="Q107" s="49"/>
      <c r="R107" s="49"/>
      <c r="S107" s="49"/>
      <c r="T107" s="49"/>
      <c r="U107" s="49"/>
      <c r="V107" s="49"/>
      <c r="W107" s="49"/>
      <c r="X107" s="48"/>
      <c r="Y107" s="48"/>
      <c r="Z107" s="48"/>
      <c r="AA107" s="48"/>
      <c r="AB107" s="48"/>
      <c r="AC107" s="48"/>
      <c r="AD107" s="48"/>
    </row>
    <row r="108" spans="1:30" s="35" customFormat="1" ht="12" customHeight="1">
      <c r="A108" s="313" t="s">
        <v>416</v>
      </c>
      <c r="B108" s="313"/>
      <c r="C108" s="83">
        <v>0</v>
      </c>
      <c r="D108" s="83">
        <v>0</v>
      </c>
      <c r="E108" s="83">
        <v>0</v>
      </c>
      <c r="F108" s="195">
        <v>0</v>
      </c>
      <c r="G108" s="83">
        <v>0</v>
      </c>
      <c r="H108" s="83">
        <v>0</v>
      </c>
      <c r="I108" s="83"/>
      <c r="J108" s="83"/>
      <c r="K108" s="322"/>
      <c r="L108" s="322"/>
      <c r="M108" s="308"/>
      <c r="N108" s="333"/>
      <c r="O108" s="333"/>
      <c r="P108" s="49"/>
      <c r="Q108" s="49"/>
      <c r="R108" s="49"/>
      <c r="S108" s="49"/>
      <c r="T108" s="49"/>
      <c r="U108" s="49"/>
      <c r="V108" s="49"/>
      <c r="W108" s="49"/>
      <c r="X108" s="48"/>
      <c r="Y108" s="48"/>
      <c r="Z108" s="48"/>
      <c r="AA108" s="48"/>
      <c r="AB108" s="48"/>
      <c r="AC108" s="48"/>
      <c r="AD108" s="48"/>
    </row>
    <row r="109" spans="1:30" s="35" customFormat="1" ht="9.75">
      <c r="A109" s="313" t="s">
        <v>424</v>
      </c>
      <c r="B109" s="313"/>
      <c r="C109" s="83">
        <f>D109+E109+F109</f>
        <v>11937.95486</v>
      </c>
      <c r="D109" s="83">
        <v>968.59513</v>
      </c>
      <c r="E109" s="83">
        <v>7869.35973</v>
      </c>
      <c r="F109" s="204">
        <v>3100</v>
      </c>
      <c r="G109" s="83">
        <v>0</v>
      </c>
      <c r="H109" s="83">
        <v>0</v>
      </c>
      <c r="I109" s="83"/>
      <c r="J109" s="83"/>
      <c r="K109" s="322"/>
      <c r="L109" s="322"/>
      <c r="M109" s="308"/>
      <c r="N109" s="333"/>
      <c r="O109" s="333"/>
      <c r="P109" s="49"/>
      <c r="Q109" s="49"/>
      <c r="R109" s="49"/>
      <c r="S109" s="49"/>
      <c r="T109" s="49"/>
      <c r="U109" s="49"/>
      <c r="V109" s="49"/>
      <c r="W109" s="49"/>
      <c r="X109" s="48"/>
      <c r="Y109" s="48"/>
      <c r="Z109" s="48"/>
      <c r="AA109" s="48"/>
      <c r="AB109" s="48"/>
      <c r="AC109" s="48"/>
      <c r="AD109" s="48"/>
    </row>
    <row r="110" spans="1:30" s="35" customFormat="1" ht="10.5" customHeight="1">
      <c r="A110" s="313" t="s">
        <v>425</v>
      </c>
      <c r="B110" s="313"/>
      <c r="C110" s="83">
        <v>0</v>
      </c>
      <c r="D110" s="83">
        <v>0</v>
      </c>
      <c r="E110" s="83">
        <v>0</v>
      </c>
      <c r="F110" s="195">
        <v>0</v>
      </c>
      <c r="G110" s="83">
        <v>0</v>
      </c>
      <c r="H110" s="83">
        <v>0</v>
      </c>
      <c r="I110" s="83"/>
      <c r="J110" s="83"/>
      <c r="K110" s="322"/>
      <c r="L110" s="322"/>
      <c r="M110" s="308"/>
      <c r="N110" s="333"/>
      <c r="O110" s="333"/>
      <c r="P110" s="49"/>
      <c r="Q110" s="49"/>
      <c r="R110" s="49"/>
      <c r="S110" s="49"/>
      <c r="T110" s="49"/>
      <c r="U110" s="49"/>
      <c r="V110" s="49"/>
      <c r="W110" s="49"/>
      <c r="X110" s="48"/>
      <c r="Y110" s="48"/>
      <c r="Z110" s="48"/>
      <c r="AA110" s="48"/>
      <c r="AB110" s="48"/>
      <c r="AC110" s="48"/>
      <c r="AD110" s="48"/>
    </row>
    <row r="111" spans="1:30" s="35" customFormat="1" ht="9.75">
      <c r="A111" s="313" t="s">
        <v>426</v>
      </c>
      <c r="B111" s="313"/>
      <c r="C111" s="83">
        <v>0</v>
      </c>
      <c r="D111" s="83">
        <v>0</v>
      </c>
      <c r="E111" s="83">
        <v>0</v>
      </c>
      <c r="F111" s="195">
        <v>0</v>
      </c>
      <c r="G111" s="83">
        <v>0</v>
      </c>
      <c r="H111" s="83">
        <v>0</v>
      </c>
      <c r="I111" s="83"/>
      <c r="J111" s="83"/>
      <c r="K111" s="322"/>
      <c r="L111" s="322"/>
      <c r="M111" s="308"/>
      <c r="N111" s="333"/>
      <c r="O111" s="333"/>
      <c r="P111" s="49"/>
      <c r="Q111" s="49"/>
      <c r="R111" s="49"/>
      <c r="S111" s="49"/>
      <c r="T111" s="49"/>
      <c r="U111" s="49"/>
      <c r="V111" s="49"/>
      <c r="W111" s="49"/>
      <c r="X111" s="48"/>
      <c r="Y111" s="48"/>
      <c r="Z111" s="48"/>
      <c r="AA111" s="48"/>
      <c r="AB111" s="48"/>
      <c r="AC111" s="48"/>
      <c r="AD111" s="48"/>
    </row>
    <row r="112" spans="1:30" s="35" customFormat="1" ht="9.75">
      <c r="A112" s="313" t="s">
        <v>414</v>
      </c>
      <c r="B112" s="313"/>
      <c r="C112" s="83">
        <v>0</v>
      </c>
      <c r="D112" s="83">
        <v>0</v>
      </c>
      <c r="E112" s="83">
        <v>0</v>
      </c>
      <c r="F112" s="195">
        <v>0</v>
      </c>
      <c r="G112" s="83">
        <v>0</v>
      </c>
      <c r="H112" s="83">
        <v>0</v>
      </c>
      <c r="I112" s="83"/>
      <c r="J112" s="83"/>
      <c r="K112" s="322"/>
      <c r="L112" s="322"/>
      <c r="M112" s="308"/>
      <c r="N112" s="333"/>
      <c r="O112" s="333"/>
      <c r="P112" s="49"/>
      <c r="Q112" s="49"/>
      <c r="R112" s="49"/>
      <c r="S112" s="49"/>
      <c r="T112" s="49"/>
      <c r="U112" s="49"/>
      <c r="V112" s="49"/>
      <c r="W112" s="49"/>
      <c r="X112" s="48"/>
      <c r="Y112" s="48"/>
      <c r="Z112" s="48"/>
      <c r="AA112" s="48"/>
      <c r="AB112" s="48"/>
      <c r="AC112" s="48"/>
      <c r="AD112" s="48"/>
    </row>
    <row r="113" spans="1:30" s="35" customFormat="1" ht="45.75" customHeight="1">
      <c r="A113" s="59"/>
      <c r="B113" s="59" t="s">
        <v>352</v>
      </c>
      <c r="C113" s="83"/>
      <c r="D113" s="83"/>
      <c r="E113" s="83"/>
      <c r="F113" s="195"/>
      <c r="G113" s="83"/>
      <c r="H113" s="83"/>
      <c r="I113" s="83"/>
      <c r="J113" s="83"/>
      <c r="K113" s="42"/>
      <c r="L113" s="44" t="s">
        <v>547</v>
      </c>
      <c r="M113" s="42" t="s">
        <v>412</v>
      </c>
      <c r="N113" s="42" t="s">
        <v>412</v>
      </c>
      <c r="O113" s="62" t="s">
        <v>434</v>
      </c>
      <c r="P113" s="49"/>
      <c r="Q113" s="49"/>
      <c r="R113" s="49"/>
      <c r="S113" s="49"/>
      <c r="T113" s="49"/>
      <c r="U113" s="49"/>
      <c r="V113" s="49"/>
      <c r="W113" s="49"/>
      <c r="X113" s="48"/>
      <c r="Y113" s="48"/>
      <c r="Z113" s="48"/>
      <c r="AA113" s="48"/>
      <c r="AB113" s="48"/>
      <c r="AC113" s="48"/>
      <c r="AD113" s="48"/>
    </row>
    <row r="114" spans="1:30" s="35" customFormat="1" ht="48" customHeight="1">
      <c r="A114" s="59"/>
      <c r="B114" s="59" t="s">
        <v>617</v>
      </c>
      <c r="C114" s="83"/>
      <c r="D114" s="83"/>
      <c r="E114" s="83"/>
      <c r="F114" s="195"/>
      <c r="G114" s="83"/>
      <c r="H114" s="83"/>
      <c r="I114" s="83"/>
      <c r="J114" s="83"/>
      <c r="K114" s="63"/>
      <c r="L114" s="44" t="s">
        <v>547</v>
      </c>
      <c r="M114" s="42" t="s">
        <v>412</v>
      </c>
      <c r="N114" s="42" t="s">
        <v>412</v>
      </c>
      <c r="O114" s="62" t="s">
        <v>611</v>
      </c>
      <c r="P114" s="49"/>
      <c r="Q114" s="49"/>
      <c r="R114" s="49"/>
      <c r="S114" s="49"/>
      <c r="T114" s="49"/>
      <c r="U114" s="49"/>
      <c r="V114" s="49"/>
      <c r="W114" s="49"/>
      <c r="X114" s="48"/>
      <c r="Y114" s="48"/>
      <c r="Z114" s="48"/>
      <c r="AA114" s="48"/>
      <c r="AB114" s="48"/>
      <c r="AC114" s="48"/>
      <c r="AD114" s="48"/>
    </row>
    <row r="115" spans="1:30" s="35" customFormat="1" ht="46.5" customHeight="1">
      <c r="A115" s="59"/>
      <c r="B115" s="59" t="s">
        <v>351</v>
      </c>
      <c r="C115" s="83"/>
      <c r="D115" s="83"/>
      <c r="E115" s="83"/>
      <c r="F115" s="195"/>
      <c r="G115" s="83"/>
      <c r="H115" s="83"/>
      <c r="I115" s="83"/>
      <c r="J115" s="83"/>
      <c r="K115" s="42"/>
      <c r="L115" s="44" t="s">
        <v>547</v>
      </c>
      <c r="M115" s="42" t="s">
        <v>412</v>
      </c>
      <c r="N115" s="42" t="s">
        <v>412</v>
      </c>
      <c r="O115" s="62" t="s">
        <v>429</v>
      </c>
      <c r="P115" s="49"/>
      <c r="Q115" s="49"/>
      <c r="R115" s="49"/>
      <c r="S115" s="49"/>
      <c r="T115" s="49"/>
      <c r="U115" s="49"/>
      <c r="V115" s="49"/>
      <c r="W115" s="49"/>
      <c r="X115" s="48"/>
      <c r="Y115" s="48"/>
      <c r="Z115" s="48"/>
      <c r="AA115" s="48"/>
      <c r="AB115" s="48"/>
      <c r="AC115" s="48"/>
      <c r="AD115" s="48"/>
    </row>
    <row r="116" spans="1:30" s="35" customFormat="1" ht="72" customHeight="1">
      <c r="A116" s="59"/>
      <c r="B116" s="59" t="s">
        <v>116</v>
      </c>
      <c r="C116" s="82"/>
      <c r="D116" s="82"/>
      <c r="E116" s="82"/>
      <c r="F116" s="193"/>
      <c r="G116" s="82"/>
      <c r="H116" s="82"/>
      <c r="I116" s="82"/>
      <c r="J116" s="82"/>
      <c r="K116" s="323"/>
      <c r="L116" s="322" t="s">
        <v>547</v>
      </c>
      <c r="M116" s="308" t="s">
        <v>619</v>
      </c>
      <c r="N116" s="333" t="s">
        <v>316</v>
      </c>
      <c r="O116" s="333" t="s">
        <v>315</v>
      </c>
      <c r="P116" s="49"/>
      <c r="Q116" s="49"/>
      <c r="R116" s="49"/>
      <c r="S116" s="49"/>
      <c r="T116" s="49"/>
      <c r="U116" s="49"/>
      <c r="V116" s="49"/>
      <c r="W116" s="49"/>
      <c r="X116" s="48"/>
      <c r="Y116" s="48"/>
      <c r="Z116" s="48"/>
      <c r="AA116" s="48"/>
      <c r="AB116" s="48"/>
      <c r="AC116" s="48"/>
      <c r="AD116" s="48"/>
    </row>
    <row r="117" spans="1:30" s="35" customFormat="1" ht="12.75" customHeight="1">
      <c r="A117" s="313" t="s">
        <v>167</v>
      </c>
      <c r="B117" s="313"/>
      <c r="C117" s="83">
        <f>D117+E117+F117</f>
        <v>16714.67137</v>
      </c>
      <c r="D117" s="83">
        <f>D118+D119+D120+D121+D122</f>
        <v>556.404</v>
      </c>
      <c r="E117" s="83">
        <f>E118+E119+E120+E121+E122</f>
        <v>10573.66337</v>
      </c>
      <c r="F117" s="195">
        <f>F118+F119+F120+F121+F122</f>
        <v>5584.604</v>
      </c>
      <c r="G117" s="83">
        <f>G118+G119+G120+G121+G122</f>
        <v>0</v>
      </c>
      <c r="H117" s="83">
        <f>H118+H119+H120+H121+H122</f>
        <v>0</v>
      </c>
      <c r="I117" s="83"/>
      <c r="J117" s="83"/>
      <c r="K117" s="323"/>
      <c r="L117" s="322"/>
      <c r="M117" s="308"/>
      <c r="N117" s="333"/>
      <c r="O117" s="333"/>
      <c r="P117" s="49"/>
      <c r="Q117" s="49"/>
      <c r="R117" s="49"/>
      <c r="S117" s="49"/>
      <c r="T117" s="49"/>
      <c r="U117" s="49"/>
      <c r="V117" s="49"/>
      <c r="W117" s="49"/>
      <c r="X117" s="48"/>
      <c r="Y117" s="48"/>
      <c r="Z117" s="48"/>
      <c r="AA117" s="48"/>
      <c r="AB117" s="48"/>
      <c r="AC117" s="48"/>
      <c r="AD117" s="48"/>
    </row>
    <row r="118" spans="1:30" s="35" customFormat="1" ht="9.75">
      <c r="A118" s="313" t="s">
        <v>416</v>
      </c>
      <c r="B118" s="313"/>
      <c r="C118" s="83">
        <v>0</v>
      </c>
      <c r="D118" s="83">
        <v>0</v>
      </c>
      <c r="E118" s="83">
        <v>0</v>
      </c>
      <c r="F118" s="195">
        <v>0</v>
      </c>
      <c r="G118" s="83">
        <v>0</v>
      </c>
      <c r="H118" s="83">
        <v>0</v>
      </c>
      <c r="I118" s="83"/>
      <c r="J118" s="83"/>
      <c r="K118" s="323"/>
      <c r="L118" s="322"/>
      <c r="M118" s="308"/>
      <c r="N118" s="333"/>
      <c r="O118" s="333"/>
      <c r="P118" s="49"/>
      <c r="Q118" s="49"/>
      <c r="R118" s="49"/>
      <c r="S118" s="49"/>
      <c r="T118" s="49"/>
      <c r="U118" s="49"/>
      <c r="V118" s="49"/>
      <c r="W118" s="49"/>
      <c r="X118" s="48"/>
      <c r="Y118" s="48"/>
      <c r="Z118" s="48"/>
      <c r="AA118" s="48"/>
      <c r="AB118" s="48"/>
      <c r="AC118" s="48"/>
      <c r="AD118" s="48"/>
    </row>
    <row r="119" spans="1:30" s="35" customFormat="1" ht="11.25" customHeight="1">
      <c r="A119" s="313" t="s">
        <v>424</v>
      </c>
      <c r="B119" s="313"/>
      <c r="C119" s="83">
        <f>D119+E119+F119</f>
        <v>16714.67137</v>
      </c>
      <c r="D119" s="83">
        <v>556.404</v>
      </c>
      <c r="E119" s="83">
        <v>10573.66337</v>
      </c>
      <c r="F119" s="204">
        <v>5584.604</v>
      </c>
      <c r="G119" s="83">
        <v>0</v>
      </c>
      <c r="H119" s="83">
        <v>0</v>
      </c>
      <c r="I119" s="83"/>
      <c r="J119" s="83"/>
      <c r="K119" s="323"/>
      <c r="L119" s="322"/>
      <c r="M119" s="308"/>
      <c r="N119" s="333"/>
      <c r="O119" s="333"/>
      <c r="P119" s="49"/>
      <c r="Q119" s="49"/>
      <c r="R119" s="49"/>
      <c r="S119" s="49"/>
      <c r="T119" s="49"/>
      <c r="U119" s="49"/>
      <c r="V119" s="49"/>
      <c r="W119" s="49"/>
      <c r="X119" s="48"/>
      <c r="Y119" s="48"/>
      <c r="Z119" s="48"/>
      <c r="AA119" s="48"/>
      <c r="AB119" s="48"/>
      <c r="AC119" s="48"/>
      <c r="AD119" s="48"/>
    </row>
    <row r="120" spans="1:30" s="35" customFormat="1" ht="9.75">
      <c r="A120" s="313" t="s">
        <v>425</v>
      </c>
      <c r="B120" s="313"/>
      <c r="C120" s="83">
        <v>0</v>
      </c>
      <c r="D120" s="83">
        <v>0</v>
      </c>
      <c r="E120" s="83">
        <v>0</v>
      </c>
      <c r="F120" s="195">
        <v>0</v>
      </c>
      <c r="G120" s="83">
        <v>0</v>
      </c>
      <c r="H120" s="83">
        <v>0</v>
      </c>
      <c r="I120" s="83"/>
      <c r="J120" s="83"/>
      <c r="K120" s="323"/>
      <c r="L120" s="322"/>
      <c r="M120" s="308"/>
      <c r="N120" s="333"/>
      <c r="O120" s="333"/>
      <c r="P120" s="49"/>
      <c r="Q120" s="49"/>
      <c r="R120" s="49"/>
      <c r="S120" s="49"/>
      <c r="T120" s="49"/>
      <c r="U120" s="49"/>
      <c r="V120" s="49"/>
      <c r="W120" s="49"/>
      <c r="X120" s="48"/>
      <c r="Y120" s="48"/>
      <c r="Z120" s="48"/>
      <c r="AA120" s="48"/>
      <c r="AB120" s="48"/>
      <c r="AC120" s="48"/>
      <c r="AD120" s="48"/>
    </row>
    <row r="121" spans="1:30" s="35" customFormat="1" ht="9.75">
      <c r="A121" s="313" t="s">
        <v>426</v>
      </c>
      <c r="B121" s="313"/>
      <c r="C121" s="83">
        <v>0</v>
      </c>
      <c r="D121" s="83">
        <v>0</v>
      </c>
      <c r="E121" s="83">
        <v>0</v>
      </c>
      <c r="F121" s="195">
        <v>0</v>
      </c>
      <c r="G121" s="83">
        <v>0</v>
      </c>
      <c r="H121" s="83">
        <v>0</v>
      </c>
      <c r="I121" s="83"/>
      <c r="J121" s="83"/>
      <c r="K121" s="323"/>
      <c r="L121" s="322"/>
      <c r="M121" s="308"/>
      <c r="N121" s="333"/>
      <c r="O121" s="333"/>
      <c r="P121" s="49"/>
      <c r="Q121" s="49"/>
      <c r="R121" s="49"/>
      <c r="S121" s="49"/>
      <c r="T121" s="49"/>
      <c r="U121" s="49"/>
      <c r="V121" s="49"/>
      <c r="W121" s="49"/>
      <c r="X121" s="48"/>
      <c r="Y121" s="48"/>
      <c r="Z121" s="48"/>
      <c r="AA121" s="48"/>
      <c r="AB121" s="48"/>
      <c r="AC121" s="48"/>
      <c r="AD121" s="48"/>
    </row>
    <row r="122" spans="1:30" s="35" customFormat="1" ht="9.75">
      <c r="A122" s="313" t="s">
        <v>414</v>
      </c>
      <c r="B122" s="313"/>
      <c r="C122" s="83">
        <v>0</v>
      </c>
      <c r="D122" s="83">
        <v>0</v>
      </c>
      <c r="E122" s="83">
        <v>0</v>
      </c>
      <c r="F122" s="195">
        <v>0</v>
      </c>
      <c r="G122" s="83">
        <v>0</v>
      </c>
      <c r="H122" s="83">
        <v>0</v>
      </c>
      <c r="I122" s="83"/>
      <c r="J122" s="83"/>
      <c r="K122" s="323"/>
      <c r="L122" s="322"/>
      <c r="M122" s="308"/>
      <c r="N122" s="333"/>
      <c r="O122" s="333"/>
      <c r="P122" s="49"/>
      <c r="Q122" s="49"/>
      <c r="R122" s="49"/>
      <c r="S122" s="49"/>
      <c r="T122" s="49"/>
      <c r="U122" s="49"/>
      <c r="V122" s="49"/>
      <c r="W122" s="49"/>
      <c r="X122" s="48"/>
      <c r="Y122" s="48"/>
      <c r="Z122" s="48"/>
      <c r="AA122" s="48"/>
      <c r="AB122" s="48"/>
      <c r="AC122" s="48"/>
      <c r="AD122" s="48"/>
    </row>
    <row r="123" spans="1:30" s="35" customFormat="1" ht="48" customHeight="1">
      <c r="A123" s="59"/>
      <c r="B123" s="59" t="s">
        <v>352</v>
      </c>
      <c r="C123" s="83"/>
      <c r="D123" s="83"/>
      <c r="E123" s="83"/>
      <c r="F123" s="195"/>
      <c r="G123" s="83"/>
      <c r="H123" s="83"/>
      <c r="I123" s="83"/>
      <c r="J123" s="83"/>
      <c r="K123" s="42"/>
      <c r="L123" s="44" t="s">
        <v>547</v>
      </c>
      <c r="M123" s="42" t="s">
        <v>412</v>
      </c>
      <c r="N123" s="42" t="s">
        <v>412</v>
      </c>
      <c r="O123" s="62" t="s">
        <v>447</v>
      </c>
      <c r="P123" s="49"/>
      <c r="Q123" s="49"/>
      <c r="R123" s="49"/>
      <c r="S123" s="49"/>
      <c r="T123" s="49"/>
      <c r="U123" s="49"/>
      <c r="V123" s="49"/>
      <c r="W123" s="49"/>
      <c r="X123" s="48"/>
      <c r="Y123" s="48"/>
      <c r="Z123" s="48"/>
      <c r="AA123" s="48"/>
      <c r="AB123" s="48"/>
      <c r="AC123" s="48"/>
      <c r="AD123" s="48"/>
    </row>
    <row r="124" spans="1:30" s="35" customFormat="1" ht="47.25" customHeight="1">
      <c r="A124" s="59"/>
      <c r="B124" s="59" t="s">
        <v>620</v>
      </c>
      <c r="C124" s="83"/>
      <c r="D124" s="83"/>
      <c r="E124" s="83"/>
      <c r="F124" s="195"/>
      <c r="G124" s="83"/>
      <c r="H124" s="83"/>
      <c r="I124" s="83"/>
      <c r="J124" s="83"/>
      <c r="K124" s="63"/>
      <c r="L124" s="44" t="s">
        <v>547</v>
      </c>
      <c r="M124" s="42" t="s">
        <v>412</v>
      </c>
      <c r="N124" s="42" t="s">
        <v>412</v>
      </c>
      <c r="O124" s="62" t="s">
        <v>449</v>
      </c>
      <c r="P124" s="49"/>
      <c r="Q124" s="49"/>
      <c r="R124" s="49"/>
      <c r="S124" s="49"/>
      <c r="T124" s="49"/>
      <c r="U124" s="49"/>
      <c r="V124" s="49"/>
      <c r="W124" s="49"/>
      <c r="X124" s="48"/>
      <c r="Y124" s="48"/>
      <c r="Z124" s="48"/>
      <c r="AA124" s="48"/>
      <c r="AB124" s="48"/>
      <c r="AC124" s="48"/>
      <c r="AD124" s="48"/>
    </row>
    <row r="125" spans="1:30" s="35" customFormat="1" ht="48" customHeight="1">
      <c r="A125" s="59"/>
      <c r="B125" s="59" t="s">
        <v>351</v>
      </c>
      <c r="C125" s="83"/>
      <c r="D125" s="83"/>
      <c r="E125" s="83"/>
      <c r="F125" s="195"/>
      <c r="G125" s="83"/>
      <c r="H125" s="83"/>
      <c r="I125" s="83"/>
      <c r="J125" s="83"/>
      <c r="K125" s="42"/>
      <c r="L125" s="44" t="s">
        <v>547</v>
      </c>
      <c r="M125" s="42" t="s">
        <v>412</v>
      </c>
      <c r="N125" s="42" t="s">
        <v>412</v>
      </c>
      <c r="O125" s="62" t="s">
        <v>513</v>
      </c>
      <c r="P125" s="49"/>
      <c r="Q125" s="49"/>
      <c r="R125" s="49"/>
      <c r="S125" s="49"/>
      <c r="T125" s="49"/>
      <c r="U125" s="49"/>
      <c r="V125" s="49"/>
      <c r="W125" s="49"/>
      <c r="X125" s="48"/>
      <c r="Y125" s="48"/>
      <c r="Z125" s="48"/>
      <c r="AA125" s="48"/>
      <c r="AB125" s="48"/>
      <c r="AC125" s="48"/>
      <c r="AD125" s="48"/>
    </row>
    <row r="126" spans="1:30" s="35" customFormat="1" ht="47.25" customHeight="1">
      <c r="A126" s="59"/>
      <c r="B126" s="59" t="s">
        <v>117</v>
      </c>
      <c r="C126" s="82"/>
      <c r="D126" s="82"/>
      <c r="E126" s="82"/>
      <c r="F126" s="193"/>
      <c r="G126" s="82"/>
      <c r="H126" s="82"/>
      <c r="I126" s="82"/>
      <c r="J126" s="82"/>
      <c r="K126" s="322" t="s">
        <v>534</v>
      </c>
      <c r="L126" s="322" t="s">
        <v>547</v>
      </c>
      <c r="M126" s="308" t="s">
        <v>353</v>
      </c>
      <c r="N126" s="333" t="s">
        <v>287</v>
      </c>
      <c r="O126" s="333" t="s">
        <v>287</v>
      </c>
      <c r="P126" s="49"/>
      <c r="Q126" s="49"/>
      <c r="R126" s="49"/>
      <c r="S126" s="49"/>
      <c r="T126" s="49"/>
      <c r="U126" s="49"/>
      <c r="V126" s="49"/>
      <c r="W126" s="49"/>
      <c r="X126" s="48"/>
      <c r="Y126" s="48"/>
      <c r="Z126" s="48"/>
      <c r="AA126" s="48"/>
      <c r="AB126" s="48"/>
      <c r="AC126" s="48"/>
      <c r="AD126" s="48"/>
    </row>
    <row r="127" spans="1:30" s="35" customFormat="1" ht="11.25" customHeight="1">
      <c r="A127" s="313" t="s">
        <v>167</v>
      </c>
      <c r="B127" s="313"/>
      <c r="C127" s="83">
        <f>D127+E127+F127</f>
        <v>6433.368080808081</v>
      </c>
      <c r="D127" s="83">
        <f>D129/99%</f>
        <v>6433.368080808081</v>
      </c>
      <c r="E127" s="83">
        <f>E128+E129+E130+E131+E132</f>
        <v>0</v>
      </c>
      <c r="F127" s="195">
        <f>F128+F129+F130+F131+F132</f>
        <v>0</v>
      </c>
      <c r="G127" s="83">
        <f>G128+G129+G130+G131+G132</f>
        <v>0</v>
      </c>
      <c r="H127" s="83">
        <f>H128+H129+H130+H131+H132</f>
        <v>0</v>
      </c>
      <c r="I127" s="83"/>
      <c r="J127" s="83"/>
      <c r="K127" s="322"/>
      <c r="L127" s="322"/>
      <c r="M127" s="308"/>
      <c r="N127" s="333"/>
      <c r="O127" s="333"/>
      <c r="P127" s="49"/>
      <c r="Q127" s="49"/>
      <c r="R127" s="49"/>
      <c r="S127" s="49"/>
      <c r="T127" s="49"/>
      <c r="U127" s="49"/>
      <c r="V127" s="49"/>
      <c r="W127" s="49"/>
      <c r="X127" s="48"/>
      <c r="Y127" s="48"/>
      <c r="Z127" s="48"/>
      <c r="AA127" s="48"/>
      <c r="AB127" s="48"/>
      <c r="AC127" s="48"/>
      <c r="AD127" s="48"/>
    </row>
    <row r="128" spans="1:30" s="35" customFormat="1" ht="12" customHeight="1">
      <c r="A128" s="313" t="s">
        <v>416</v>
      </c>
      <c r="B128" s="313"/>
      <c r="C128" s="83">
        <v>0</v>
      </c>
      <c r="D128" s="83">
        <v>0</v>
      </c>
      <c r="E128" s="83">
        <v>0</v>
      </c>
      <c r="F128" s="195">
        <v>0</v>
      </c>
      <c r="G128" s="83">
        <v>0</v>
      </c>
      <c r="H128" s="83">
        <v>0</v>
      </c>
      <c r="I128" s="83"/>
      <c r="J128" s="83"/>
      <c r="K128" s="322"/>
      <c r="L128" s="322"/>
      <c r="M128" s="308"/>
      <c r="N128" s="333"/>
      <c r="O128" s="333"/>
      <c r="P128" s="49"/>
      <c r="Q128" s="49"/>
      <c r="R128" s="49"/>
      <c r="S128" s="49"/>
      <c r="T128" s="49"/>
      <c r="U128" s="49"/>
      <c r="V128" s="49"/>
      <c r="W128" s="49"/>
      <c r="X128" s="48"/>
      <c r="Y128" s="48"/>
      <c r="Z128" s="48"/>
      <c r="AA128" s="48"/>
      <c r="AB128" s="48"/>
      <c r="AC128" s="48"/>
      <c r="AD128" s="48"/>
    </row>
    <row r="129" spans="1:30" s="35" customFormat="1" ht="12.75" customHeight="1">
      <c r="A129" s="313" t="s">
        <v>424</v>
      </c>
      <c r="B129" s="313"/>
      <c r="C129" s="83">
        <f>D129+E129+F129</f>
        <v>6369.0344</v>
      </c>
      <c r="D129" s="83">
        <v>6369.0344</v>
      </c>
      <c r="E129" s="83">
        <v>0</v>
      </c>
      <c r="F129" s="195">
        <v>0</v>
      </c>
      <c r="G129" s="83">
        <v>0</v>
      </c>
      <c r="H129" s="83">
        <v>0</v>
      </c>
      <c r="I129" s="83"/>
      <c r="J129" s="83"/>
      <c r="K129" s="322"/>
      <c r="L129" s="322"/>
      <c r="M129" s="308"/>
      <c r="N129" s="333"/>
      <c r="O129" s="333"/>
      <c r="P129" s="49"/>
      <c r="Q129" s="49"/>
      <c r="R129" s="49"/>
      <c r="S129" s="49"/>
      <c r="T129" s="49"/>
      <c r="U129" s="49"/>
      <c r="V129" s="49"/>
      <c r="W129" s="49"/>
      <c r="X129" s="48"/>
      <c r="Y129" s="48"/>
      <c r="Z129" s="48"/>
      <c r="AA129" s="48"/>
      <c r="AB129" s="48"/>
      <c r="AC129" s="48"/>
      <c r="AD129" s="48"/>
    </row>
    <row r="130" spans="1:30" s="35" customFormat="1" ht="12.75" customHeight="1">
      <c r="A130" s="313" t="s">
        <v>425</v>
      </c>
      <c r="B130" s="313"/>
      <c r="C130" s="83">
        <f>D130+E130+F130</f>
        <v>64.33368080808081</v>
      </c>
      <c r="D130" s="83">
        <f>D127*1%</f>
        <v>64.33368080808081</v>
      </c>
      <c r="E130" s="83">
        <v>0</v>
      </c>
      <c r="F130" s="195">
        <v>0</v>
      </c>
      <c r="G130" s="83">
        <v>0</v>
      </c>
      <c r="H130" s="83">
        <v>0</v>
      </c>
      <c r="I130" s="83"/>
      <c r="J130" s="83"/>
      <c r="K130" s="322"/>
      <c r="L130" s="322"/>
      <c r="M130" s="308"/>
      <c r="N130" s="333"/>
      <c r="O130" s="333"/>
      <c r="P130" s="49"/>
      <c r="Q130" s="49"/>
      <c r="R130" s="49"/>
      <c r="S130" s="49"/>
      <c r="T130" s="49"/>
      <c r="U130" s="49"/>
      <c r="V130" s="49"/>
      <c r="W130" s="49"/>
      <c r="X130" s="48"/>
      <c r="Y130" s="48"/>
      <c r="Z130" s="48"/>
      <c r="AA130" s="48"/>
      <c r="AB130" s="48"/>
      <c r="AC130" s="48"/>
      <c r="AD130" s="48"/>
    </row>
    <row r="131" spans="1:30" s="35" customFormat="1" ht="9.75">
      <c r="A131" s="313" t="s">
        <v>426</v>
      </c>
      <c r="B131" s="313"/>
      <c r="C131" s="83">
        <v>0</v>
      </c>
      <c r="D131" s="83">
        <v>0</v>
      </c>
      <c r="E131" s="83">
        <v>0</v>
      </c>
      <c r="F131" s="195">
        <v>0</v>
      </c>
      <c r="G131" s="83">
        <v>0</v>
      </c>
      <c r="H131" s="83">
        <v>0</v>
      </c>
      <c r="I131" s="83"/>
      <c r="J131" s="83"/>
      <c r="K131" s="322"/>
      <c r="L131" s="322"/>
      <c r="M131" s="308"/>
      <c r="N131" s="333"/>
      <c r="O131" s="333"/>
      <c r="P131" s="49"/>
      <c r="Q131" s="49"/>
      <c r="R131" s="49"/>
      <c r="S131" s="49"/>
      <c r="T131" s="49"/>
      <c r="U131" s="49"/>
      <c r="V131" s="49"/>
      <c r="W131" s="49"/>
      <c r="X131" s="48"/>
      <c r="Y131" s="48"/>
      <c r="Z131" s="48"/>
      <c r="AA131" s="48"/>
      <c r="AB131" s="48"/>
      <c r="AC131" s="48"/>
      <c r="AD131" s="48"/>
    </row>
    <row r="132" spans="1:30" s="35" customFormat="1" ht="13.5" customHeight="1">
      <c r="A132" s="313" t="s">
        <v>414</v>
      </c>
      <c r="B132" s="313"/>
      <c r="C132" s="83">
        <v>0</v>
      </c>
      <c r="D132" s="83">
        <v>0</v>
      </c>
      <c r="E132" s="83">
        <v>0</v>
      </c>
      <c r="F132" s="195">
        <v>0</v>
      </c>
      <c r="G132" s="83">
        <v>0</v>
      </c>
      <c r="H132" s="83">
        <v>0</v>
      </c>
      <c r="I132" s="83"/>
      <c r="J132" s="83"/>
      <c r="K132" s="322"/>
      <c r="L132" s="322"/>
      <c r="M132" s="308"/>
      <c r="N132" s="333"/>
      <c r="O132" s="333"/>
      <c r="P132" s="49"/>
      <c r="Q132" s="49"/>
      <c r="R132" s="49"/>
      <c r="S132" s="49"/>
      <c r="T132" s="49"/>
      <c r="U132" s="49"/>
      <c r="V132" s="49"/>
      <c r="W132" s="49"/>
      <c r="X132" s="48"/>
      <c r="Y132" s="48"/>
      <c r="Z132" s="48"/>
      <c r="AA132" s="48"/>
      <c r="AB132" s="48"/>
      <c r="AC132" s="48"/>
      <c r="AD132" s="48"/>
    </row>
    <row r="133" spans="1:30" s="35" customFormat="1" ht="57" customHeight="1">
      <c r="A133" s="59"/>
      <c r="B133" s="59" t="s">
        <v>498</v>
      </c>
      <c r="C133" s="83"/>
      <c r="D133" s="83"/>
      <c r="E133" s="83"/>
      <c r="F133" s="195"/>
      <c r="G133" s="83"/>
      <c r="H133" s="83"/>
      <c r="I133" s="83"/>
      <c r="J133" s="83"/>
      <c r="K133" s="42"/>
      <c r="L133" s="51" t="s">
        <v>341</v>
      </c>
      <c r="M133" s="42"/>
      <c r="N133" s="42"/>
      <c r="O133" s="62" t="s">
        <v>514</v>
      </c>
      <c r="P133" s="49"/>
      <c r="Q133" s="49"/>
      <c r="R133" s="49"/>
      <c r="S133" s="49"/>
      <c r="T133" s="49"/>
      <c r="U133" s="49"/>
      <c r="V133" s="49"/>
      <c r="W133" s="49"/>
      <c r="X133" s="48"/>
      <c r="Y133" s="48"/>
      <c r="Z133" s="48"/>
      <c r="AA133" s="48"/>
      <c r="AB133" s="48"/>
      <c r="AC133" s="48"/>
      <c r="AD133" s="48"/>
    </row>
    <row r="134" spans="1:30" s="35" customFormat="1" ht="44.25" customHeight="1">
      <c r="A134" s="59"/>
      <c r="B134" s="59" t="s">
        <v>518</v>
      </c>
      <c r="C134" s="83"/>
      <c r="D134" s="83"/>
      <c r="E134" s="83"/>
      <c r="F134" s="195"/>
      <c r="G134" s="83"/>
      <c r="H134" s="83"/>
      <c r="I134" s="83"/>
      <c r="J134" s="83"/>
      <c r="K134" s="42"/>
      <c r="L134" s="51" t="s">
        <v>341</v>
      </c>
      <c r="M134" s="42"/>
      <c r="N134" s="42"/>
      <c r="O134" s="62" t="s">
        <v>431</v>
      </c>
      <c r="P134" s="49"/>
      <c r="Q134" s="49"/>
      <c r="R134" s="49"/>
      <c r="S134" s="49"/>
      <c r="T134" s="49"/>
      <c r="U134" s="49"/>
      <c r="V134" s="49"/>
      <c r="W134" s="49"/>
      <c r="X134" s="48"/>
      <c r="Y134" s="48"/>
      <c r="Z134" s="48"/>
      <c r="AA134" s="48"/>
      <c r="AB134" s="48"/>
      <c r="AC134" s="48"/>
      <c r="AD134" s="48"/>
    </row>
    <row r="135" spans="1:30" s="35" customFormat="1" ht="39">
      <c r="A135" s="59"/>
      <c r="B135" s="59" t="s">
        <v>835</v>
      </c>
      <c r="C135" s="83"/>
      <c r="D135" s="83"/>
      <c r="E135" s="83"/>
      <c r="F135" s="195"/>
      <c r="G135" s="83"/>
      <c r="H135" s="83"/>
      <c r="I135" s="83"/>
      <c r="J135" s="83"/>
      <c r="K135" s="322" t="s">
        <v>534</v>
      </c>
      <c r="L135" s="322" t="s">
        <v>547</v>
      </c>
      <c r="M135" s="308" t="s">
        <v>519</v>
      </c>
      <c r="N135" s="308">
        <v>2013</v>
      </c>
      <c r="O135" s="333" t="s">
        <v>315</v>
      </c>
      <c r="P135" s="49"/>
      <c r="Q135" s="49"/>
      <c r="R135" s="49"/>
      <c r="S135" s="49"/>
      <c r="T135" s="49"/>
      <c r="U135" s="49"/>
      <c r="V135" s="49"/>
      <c r="W135" s="49"/>
      <c r="X135" s="48"/>
      <c r="Y135" s="48"/>
      <c r="Z135" s="48"/>
      <c r="AA135" s="48"/>
      <c r="AB135" s="48"/>
      <c r="AC135" s="48"/>
      <c r="AD135" s="48"/>
    </row>
    <row r="136" spans="1:30" s="35" customFormat="1" ht="9.75">
      <c r="A136" s="313" t="s">
        <v>167</v>
      </c>
      <c r="B136" s="313"/>
      <c r="C136" s="83">
        <f>D136+E136+F136</f>
        <v>102475.0296079798</v>
      </c>
      <c r="D136" s="83">
        <f>D138/99%</f>
        <v>6397.979797979798</v>
      </c>
      <c r="E136" s="83">
        <f>E137+E138+E139+E140+E141</f>
        <v>47929.318620000005</v>
      </c>
      <c r="F136" s="195">
        <f>F137+F138+F139+F140+F141</f>
        <v>48147.73119</v>
      </c>
      <c r="G136" s="83">
        <f>G137+G138+G139+G140+G141</f>
        <v>14784.53003</v>
      </c>
      <c r="H136" s="83">
        <f>H137+H138+H139+H140+H141</f>
        <v>0</v>
      </c>
      <c r="I136" s="83"/>
      <c r="J136" s="83"/>
      <c r="K136" s="322"/>
      <c r="L136" s="322"/>
      <c r="M136" s="308"/>
      <c r="N136" s="308"/>
      <c r="O136" s="333"/>
      <c r="P136" s="49"/>
      <c r="Q136" s="49"/>
      <c r="R136" s="49"/>
      <c r="S136" s="49"/>
      <c r="T136" s="49"/>
      <c r="U136" s="49"/>
      <c r="V136" s="49"/>
      <c r="W136" s="49"/>
      <c r="X136" s="48"/>
      <c r="Y136" s="48"/>
      <c r="Z136" s="48"/>
      <c r="AA136" s="48"/>
      <c r="AB136" s="48"/>
      <c r="AC136" s="48"/>
      <c r="AD136" s="48"/>
    </row>
    <row r="137" spans="1:30" s="35" customFormat="1" ht="9.75">
      <c r="A137" s="313" t="s">
        <v>416</v>
      </c>
      <c r="B137" s="313"/>
      <c r="C137" s="83">
        <v>0</v>
      </c>
      <c r="D137" s="83">
        <v>0</v>
      </c>
      <c r="E137" s="83">
        <v>0</v>
      </c>
      <c r="F137" s="195">
        <v>0</v>
      </c>
      <c r="G137" s="83">
        <v>0</v>
      </c>
      <c r="H137" s="83">
        <v>0</v>
      </c>
      <c r="I137" s="83"/>
      <c r="J137" s="83"/>
      <c r="K137" s="322"/>
      <c r="L137" s="322"/>
      <c r="M137" s="308"/>
      <c r="N137" s="308"/>
      <c r="O137" s="333"/>
      <c r="P137" s="49"/>
      <c r="Q137" s="49"/>
      <c r="R137" s="49"/>
      <c r="S137" s="49"/>
      <c r="T137" s="49"/>
      <c r="U137" s="49"/>
      <c r="V137" s="49"/>
      <c r="W137" s="49"/>
      <c r="X137" s="48"/>
      <c r="Y137" s="48"/>
      <c r="Z137" s="48"/>
      <c r="AA137" s="48"/>
      <c r="AB137" s="48"/>
      <c r="AC137" s="48"/>
      <c r="AD137" s="48"/>
    </row>
    <row r="138" spans="1:30" s="35" customFormat="1" ht="9.75">
      <c r="A138" s="313" t="s">
        <v>424</v>
      </c>
      <c r="B138" s="313"/>
      <c r="C138" s="83">
        <f>D138+E138+F138</f>
        <v>101312.50181</v>
      </c>
      <c r="D138" s="83">
        <v>6334</v>
      </c>
      <c r="E138" s="83">
        <v>47454.77062</v>
      </c>
      <c r="F138" s="204">
        <v>47523.73119</v>
      </c>
      <c r="G138" s="83">
        <v>13706.17003</v>
      </c>
      <c r="H138" s="83">
        <v>0</v>
      </c>
      <c r="I138" s="83"/>
      <c r="J138" s="83"/>
      <c r="K138" s="322"/>
      <c r="L138" s="322"/>
      <c r="M138" s="308"/>
      <c r="N138" s="308"/>
      <c r="O138" s="333"/>
      <c r="P138" s="49"/>
      <c r="Q138" s="49"/>
      <c r="R138" s="49"/>
      <c r="S138" s="49"/>
      <c r="T138" s="49"/>
      <c r="U138" s="49"/>
      <c r="V138" s="49"/>
      <c r="W138" s="49"/>
      <c r="X138" s="48"/>
      <c r="Y138" s="48"/>
      <c r="Z138" s="48"/>
      <c r="AA138" s="48"/>
      <c r="AB138" s="48"/>
      <c r="AC138" s="48"/>
      <c r="AD138" s="48"/>
    </row>
    <row r="139" spans="1:30" s="35" customFormat="1" ht="9.75">
      <c r="A139" s="313" t="s">
        <v>425</v>
      </c>
      <c r="B139" s="313"/>
      <c r="C139" s="83">
        <f>D139+E139+F139</f>
        <v>1162.5277999999998</v>
      </c>
      <c r="D139" s="83">
        <v>63.9798</v>
      </c>
      <c r="E139" s="83">
        <v>474.548</v>
      </c>
      <c r="F139" s="195">
        <v>624</v>
      </c>
      <c r="G139" s="83">
        <v>1078.36</v>
      </c>
      <c r="H139" s="83">
        <v>0</v>
      </c>
      <c r="I139" s="83"/>
      <c r="J139" s="83"/>
      <c r="K139" s="322"/>
      <c r="L139" s="322"/>
      <c r="M139" s="308"/>
      <c r="N139" s="308"/>
      <c r="O139" s="333"/>
      <c r="P139" s="49"/>
      <c r="Q139" s="49"/>
      <c r="R139" s="49"/>
      <c r="S139" s="49"/>
      <c r="T139" s="49"/>
      <c r="U139" s="49"/>
      <c r="V139" s="49"/>
      <c r="W139" s="49"/>
      <c r="X139" s="48"/>
      <c r="Y139" s="48"/>
      <c r="Z139" s="48"/>
      <c r="AA139" s="48"/>
      <c r="AB139" s="48"/>
      <c r="AC139" s="48"/>
      <c r="AD139" s="48"/>
    </row>
    <row r="140" spans="1:30" s="35" customFormat="1" ht="9.75">
      <c r="A140" s="313" t="s">
        <v>426</v>
      </c>
      <c r="B140" s="313"/>
      <c r="C140" s="83">
        <v>0</v>
      </c>
      <c r="D140" s="83">
        <v>0</v>
      </c>
      <c r="E140" s="83">
        <v>0</v>
      </c>
      <c r="F140" s="195">
        <v>0</v>
      </c>
      <c r="G140" s="83">
        <v>0</v>
      </c>
      <c r="H140" s="83">
        <v>0</v>
      </c>
      <c r="I140" s="83"/>
      <c r="J140" s="83"/>
      <c r="K140" s="322"/>
      <c r="L140" s="322"/>
      <c r="M140" s="308"/>
      <c r="N140" s="308"/>
      <c r="O140" s="333"/>
      <c r="P140" s="49"/>
      <c r="Q140" s="49"/>
      <c r="R140" s="49"/>
      <c r="S140" s="49"/>
      <c r="T140" s="49"/>
      <c r="U140" s="49"/>
      <c r="V140" s="49"/>
      <c r="W140" s="49"/>
      <c r="X140" s="48"/>
      <c r="Y140" s="48"/>
      <c r="Z140" s="48"/>
      <c r="AA140" s="48"/>
      <c r="AB140" s="48"/>
      <c r="AC140" s="48"/>
      <c r="AD140" s="48"/>
    </row>
    <row r="141" spans="1:30" s="35" customFormat="1" ht="9.75">
      <c r="A141" s="313" t="s">
        <v>414</v>
      </c>
      <c r="B141" s="313"/>
      <c r="C141" s="83">
        <v>0</v>
      </c>
      <c r="D141" s="83">
        <v>0</v>
      </c>
      <c r="E141" s="83">
        <v>0</v>
      </c>
      <c r="F141" s="195">
        <v>0</v>
      </c>
      <c r="G141" s="83">
        <v>0</v>
      </c>
      <c r="H141" s="83">
        <v>0</v>
      </c>
      <c r="I141" s="83"/>
      <c r="J141" s="83"/>
      <c r="K141" s="322"/>
      <c r="L141" s="322"/>
      <c r="M141" s="308"/>
      <c r="N141" s="308"/>
      <c r="O141" s="333"/>
      <c r="P141" s="49"/>
      <c r="Q141" s="49"/>
      <c r="R141" s="49"/>
      <c r="S141" s="49"/>
      <c r="T141" s="49"/>
      <c r="U141" s="49"/>
      <c r="V141" s="49"/>
      <c r="W141" s="49"/>
      <c r="X141" s="48"/>
      <c r="Y141" s="48"/>
      <c r="Z141" s="48"/>
      <c r="AA141" s="48"/>
      <c r="AB141" s="48"/>
      <c r="AC141" s="48"/>
      <c r="AD141" s="48"/>
    </row>
    <row r="142" spans="1:30" s="35" customFormat="1" ht="44.25" customHeight="1">
      <c r="A142" s="59"/>
      <c r="B142" s="59" t="s">
        <v>118</v>
      </c>
      <c r="C142" s="83"/>
      <c r="D142" s="83"/>
      <c r="E142" s="83"/>
      <c r="F142" s="195"/>
      <c r="G142" s="83"/>
      <c r="H142" s="83"/>
      <c r="I142" s="83"/>
      <c r="J142" s="83"/>
      <c r="K142" s="308"/>
      <c r="L142" s="322" t="s">
        <v>547</v>
      </c>
      <c r="M142" s="308" t="s">
        <v>521</v>
      </c>
      <c r="N142" s="308">
        <v>2013</v>
      </c>
      <c r="O142" s="333" t="s">
        <v>314</v>
      </c>
      <c r="P142" s="49"/>
      <c r="Q142" s="49"/>
      <c r="R142" s="49"/>
      <c r="S142" s="49"/>
      <c r="T142" s="49"/>
      <c r="U142" s="49"/>
      <c r="V142" s="49"/>
      <c r="W142" s="49"/>
      <c r="X142" s="48"/>
      <c r="Y142" s="48"/>
      <c r="Z142" s="48"/>
      <c r="AA142" s="48"/>
      <c r="AB142" s="48"/>
      <c r="AC142" s="48"/>
      <c r="AD142" s="48"/>
    </row>
    <row r="143" spans="1:30" s="35" customFormat="1" ht="12.75" customHeight="1">
      <c r="A143" s="313" t="s">
        <v>167</v>
      </c>
      <c r="B143" s="313"/>
      <c r="C143" s="83">
        <f>D143+E143+F143</f>
        <v>61975.99255030303</v>
      </c>
      <c r="D143" s="83">
        <f>D145/99%</f>
        <v>60971.00303030303</v>
      </c>
      <c r="E143" s="83">
        <f>E144+E145+E146+E147+E148</f>
        <v>1004.98952</v>
      </c>
      <c r="F143" s="195">
        <f>F144+F145+F146+F147+F148</f>
        <v>0</v>
      </c>
      <c r="G143" s="83">
        <f>G144+G145+G146+G147+G148</f>
        <v>0</v>
      </c>
      <c r="H143" s="83">
        <f>H144+H145+H146+H147+H148</f>
        <v>0</v>
      </c>
      <c r="I143" s="83"/>
      <c r="J143" s="83"/>
      <c r="K143" s="308"/>
      <c r="L143" s="322"/>
      <c r="M143" s="308"/>
      <c r="N143" s="308"/>
      <c r="O143" s="333"/>
      <c r="P143" s="49"/>
      <c r="Q143" s="49"/>
      <c r="R143" s="49"/>
      <c r="S143" s="49"/>
      <c r="T143" s="49"/>
      <c r="U143" s="49"/>
      <c r="V143" s="49"/>
      <c r="W143" s="49"/>
      <c r="X143" s="48"/>
      <c r="Y143" s="48"/>
      <c r="Z143" s="48"/>
      <c r="AA143" s="48"/>
      <c r="AB143" s="48"/>
      <c r="AC143" s="48"/>
      <c r="AD143" s="48"/>
    </row>
    <row r="144" spans="1:30" s="35" customFormat="1" ht="13.5" customHeight="1">
      <c r="A144" s="313" t="s">
        <v>416</v>
      </c>
      <c r="B144" s="313"/>
      <c r="C144" s="83">
        <v>0</v>
      </c>
      <c r="D144" s="83">
        <v>0</v>
      </c>
      <c r="E144" s="83">
        <v>0</v>
      </c>
      <c r="F144" s="195">
        <v>0</v>
      </c>
      <c r="G144" s="83">
        <v>0</v>
      </c>
      <c r="H144" s="83">
        <v>0</v>
      </c>
      <c r="I144" s="83"/>
      <c r="J144" s="83"/>
      <c r="K144" s="308"/>
      <c r="L144" s="322"/>
      <c r="M144" s="308"/>
      <c r="N144" s="308"/>
      <c r="O144" s="333"/>
      <c r="P144" s="49"/>
      <c r="Q144" s="49"/>
      <c r="R144" s="49"/>
      <c r="S144" s="49"/>
      <c r="T144" s="49"/>
      <c r="U144" s="49"/>
      <c r="V144" s="49"/>
      <c r="W144" s="49"/>
      <c r="X144" s="48"/>
      <c r="Y144" s="48"/>
      <c r="Z144" s="48"/>
      <c r="AA144" s="48"/>
      <c r="AB144" s="48"/>
      <c r="AC144" s="48"/>
      <c r="AD144" s="48"/>
    </row>
    <row r="145" spans="1:30" s="35" customFormat="1" ht="9.75">
      <c r="A145" s="313" t="s">
        <v>424</v>
      </c>
      <c r="B145" s="313"/>
      <c r="C145" s="83">
        <f>D145+E145+F145</f>
        <v>61061.52252</v>
      </c>
      <c r="D145" s="83">
        <v>60361.293</v>
      </c>
      <c r="E145" s="83">
        <v>700.22952</v>
      </c>
      <c r="F145" s="195">
        <v>0</v>
      </c>
      <c r="G145" s="83">
        <v>0</v>
      </c>
      <c r="H145" s="83">
        <v>0</v>
      </c>
      <c r="I145" s="83"/>
      <c r="J145" s="83"/>
      <c r="K145" s="308"/>
      <c r="L145" s="322"/>
      <c r="M145" s="308"/>
      <c r="N145" s="308"/>
      <c r="O145" s="333"/>
      <c r="P145" s="49"/>
      <c r="Q145" s="49"/>
      <c r="R145" s="49"/>
      <c r="S145" s="49"/>
      <c r="T145" s="49"/>
      <c r="U145" s="49"/>
      <c r="V145" s="49"/>
      <c r="W145" s="49"/>
      <c r="X145" s="48"/>
      <c r="Y145" s="48"/>
      <c r="Z145" s="48"/>
      <c r="AA145" s="48"/>
      <c r="AB145" s="48"/>
      <c r="AC145" s="48"/>
      <c r="AD145" s="48"/>
    </row>
    <row r="146" spans="1:30" s="35" customFormat="1" ht="12.75" customHeight="1">
      <c r="A146" s="313" t="s">
        <v>425</v>
      </c>
      <c r="B146" s="313"/>
      <c r="C146" s="83">
        <f>D146+E146+F146</f>
        <v>914.4700303030303</v>
      </c>
      <c r="D146" s="83">
        <f>D143*1%</f>
        <v>609.7100303030303</v>
      </c>
      <c r="E146" s="83">
        <v>304.76</v>
      </c>
      <c r="F146" s="195">
        <v>0</v>
      </c>
      <c r="G146" s="83">
        <v>0</v>
      </c>
      <c r="H146" s="83">
        <v>0</v>
      </c>
      <c r="I146" s="83"/>
      <c r="J146" s="83"/>
      <c r="K146" s="308"/>
      <c r="L146" s="322"/>
      <c r="M146" s="308"/>
      <c r="N146" s="308"/>
      <c r="O146" s="333"/>
      <c r="P146" s="49"/>
      <c r="Q146" s="49"/>
      <c r="R146" s="49"/>
      <c r="S146" s="49"/>
      <c r="T146" s="49"/>
      <c r="U146" s="49"/>
      <c r="V146" s="49"/>
      <c r="W146" s="49"/>
      <c r="X146" s="48"/>
      <c r="Y146" s="48"/>
      <c r="Z146" s="48"/>
      <c r="AA146" s="48"/>
      <c r="AB146" s="48"/>
      <c r="AC146" s="48"/>
      <c r="AD146" s="48"/>
    </row>
    <row r="147" spans="1:30" s="35" customFormat="1" ht="9.75">
      <c r="A147" s="313" t="s">
        <v>426</v>
      </c>
      <c r="B147" s="313"/>
      <c r="C147" s="83">
        <v>0</v>
      </c>
      <c r="D147" s="83">
        <v>0</v>
      </c>
      <c r="E147" s="83">
        <v>0</v>
      </c>
      <c r="F147" s="195">
        <v>0</v>
      </c>
      <c r="G147" s="83">
        <v>0</v>
      </c>
      <c r="H147" s="83">
        <v>0</v>
      </c>
      <c r="I147" s="83"/>
      <c r="J147" s="83"/>
      <c r="K147" s="308"/>
      <c r="L147" s="322"/>
      <c r="M147" s="308"/>
      <c r="N147" s="308"/>
      <c r="O147" s="333"/>
      <c r="P147" s="49"/>
      <c r="Q147" s="49"/>
      <c r="R147" s="49"/>
      <c r="S147" s="49"/>
      <c r="T147" s="49"/>
      <c r="U147" s="49"/>
      <c r="V147" s="49"/>
      <c r="W147" s="49"/>
      <c r="X147" s="48"/>
      <c r="Y147" s="48"/>
      <c r="Z147" s="48"/>
      <c r="AA147" s="48"/>
      <c r="AB147" s="48"/>
      <c r="AC147" s="48"/>
      <c r="AD147" s="48"/>
    </row>
    <row r="148" spans="1:30" s="35" customFormat="1" ht="9.75">
      <c r="A148" s="313" t="s">
        <v>414</v>
      </c>
      <c r="B148" s="313"/>
      <c r="C148" s="83">
        <v>0</v>
      </c>
      <c r="D148" s="83">
        <v>0</v>
      </c>
      <c r="E148" s="83">
        <v>0</v>
      </c>
      <c r="F148" s="195">
        <v>0</v>
      </c>
      <c r="G148" s="83">
        <v>0</v>
      </c>
      <c r="H148" s="83">
        <v>0</v>
      </c>
      <c r="I148" s="83"/>
      <c r="J148" s="83"/>
      <c r="K148" s="308"/>
      <c r="L148" s="322"/>
      <c r="M148" s="308"/>
      <c r="N148" s="308"/>
      <c r="O148" s="333"/>
      <c r="P148" s="49"/>
      <c r="Q148" s="49"/>
      <c r="R148" s="49"/>
      <c r="S148" s="49"/>
      <c r="T148" s="49"/>
      <c r="U148" s="49"/>
      <c r="V148" s="49"/>
      <c r="W148" s="49"/>
      <c r="X148" s="48"/>
      <c r="Y148" s="48"/>
      <c r="Z148" s="48"/>
      <c r="AA148" s="48"/>
      <c r="AB148" s="48"/>
      <c r="AC148" s="48"/>
      <c r="AD148" s="48"/>
    </row>
    <row r="149" spans="1:30" s="35" customFormat="1" ht="57.75" customHeight="1">
      <c r="A149" s="59"/>
      <c r="B149" s="59" t="s">
        <v>539</v>
      </c>
      <c r="C149" s="83"/>
      <c r="D149" s="83"/>
      <c r="E149" s="83"/>
      <c r="F149" s="195"/>
      <c r="G149" s="83"/>
      <c r="H149" s="83"/>
      <c r="I149" s="83"/>
      <c r="J149" s="83"/>
      <c r="K149" s="42"/>
      <c r="L149" s="51" t="s">
        <v>341</v>
      </c>
      <c r="M149" s="42"/>
      <c r="N149" s="42"/>
      <c r="O149" s="62" t="s">
        <v>448</v>
      </c>
      <c r="P149" s="49"/>
      <c r="Q149" s="49"/>
      <c r="R149" s="49"/>
      <c r="S149" s="49"/>
      <c r="T149" s="49"/>
      <c r="U149" s="49"/>
      <c r="V149" s="49"/>
      <c r="W149" s="49"/>
      <c r="X149" s="48"/>
      <c r="Y149" s="48"/>
      <c r="Z149" s="48"/>
      <c r="AA149" s="48"/>
      <c r="AB149" s="48"/>
      <c r="AC149" s="48"/>
      <c r="AD149" s="48"/>
    </row>
    <row r="150" spans="1:30" s="35" customFormat="1" ht="77.25" customHeight="1">
      <c r="A150" s="59"/>
      <c r="B150" s="59" t="s">
        <v>119</v>
      </c>
      <c r="C150" s="83"/>
      <c r="D150" s="83"/>
      <c r="E150" s="83"/>
      <c r="F150" s="195"/>
      <c r="G150" s="83"/>
      <c r="H150" s="83"/>
      <c r="I150" s="164"/>
      <c r="J150" s="164"/>
      <c r="K150" s="317"/>
      <c r="L150" s="322" t="s">
        <v>547</v>
      </c>
      <c r="M150" s="308" t="s">
        <v>549</v>
      </c>
      <c r="N150" s="308">
        <v>2013</v>
      </c>
      <c r="O150" s="333" t="s">
        <v>314</v>
      </c>
      <c r="P150" s="49"/>
      <c r="Q150" s="49"/>
      <c r="R150" s="49"/>
      <c r="S150" s="49"/>
      <c r="T150" s="49"/>
      <c r="U150" s="49"/>
      <c r="V150" s="49"/>
      <c r="W150" s="49"/>
      <c r="X150" s="48"/>
      <c r="Y150" s="48"/>
      <c r="Z150" s="48"/>
      <c r="AA150" s="48"/>
      <c r="AB150" s="48"/>
      <c r="AC150" s="48"/>
      <c r="AD150" s="48"/>
    </row>
    <row r="151" spans="1:15" s="35" customFormat="1" ht="9.75">
      <c r="A151" s="313" t="s">
        <v>167</v>
      </c>
      <c r="B151" s="313"/>
      <c r="C151" s="83">
        <f>C152+C153+C154+C155+C156</f>
        <v>22900.69783939394</v>
      </c>
      <c r="D151" s="83">
        <f>D153/99%</f>
        <v>18052.39393939394</v>
      </c>
      <c r="E151" s="83">
        <f>E153/99%</f>
        <v>4849.287878787879</v>
      </c>
      <c r="F151" s="195">
        <f>F153/99%</f>
        <v>0</v>
      </c>
      <c r="G151" s="83">
        <f>G153/99%</f>
        <v>0</v>
      </c>
      <c r="H151" s="83">
        <f>H153/99%</f>
        <v>0</v>
      </c>
      <c r="I151" s="165"/>
      <c r="J151" s="165"/>
      <c r="K151" s="318"/>
      <c r="L151" s="322"/>
      <c r="M151" s="308"/>
      <c r="N151" s="308"/>
      <c r="O151" s="333"/>
    </row>
    <row r="152" spans="1:15" s="35" customFormat="1" ht="11.25" customHeight="1">
      <c r="A152" s="313" t="s">
        <v>416</v>
      </c>
      <c r="B152" s="313"/>
      <c r="C152" s="83">
        <v>0</v>
      </c>
      <c r="D152" s="83">
        <v>0</v>
      </c>
      <c r="E152" s="83">
        <v>0</v>
      </c>
      <c r="F152" s="195">
        <v>0</v>
      </c>
      <c r="G152" s="83">
        <v>0</v>
      </c>
      <c r="H152" s="83">
        <v>0</v>
      </c>
      <c r="I152" s="165"/>
      <c r="J152" s="165"/>
      <c r="K152" s="318"/>
      <c r="L152" s="322"/>
      <c r="M152" s="308"/>
      <c r="N152" s="308"/>
      <c r="O152" s="333"/>
    </row>
    <row r="153" spans="1:15" s="35" customFormat="1" ht="9.75" customHeight="1">
      <c r="A153" s="313" t="s">
        <v>424</v>
      </c>
      <c r="B153" s="313"/>
      <c r="C153" s="83">
        <f>D153+E153+F153</f>
        <v>22672.665</v>
      </c>
      <c r="D153" s="83">
        <v>17871.87</v>
      </c>
      <c r="E153" s="83">
        <v>4800.795</v>
      </c>
      <c r="F153" s="195">
        <v>0</v>
      </c>
      <c r="G153" s="83">
        <v>0</v>
      </c>
      <c r="H153" s="83">
        <v>0</v>
      </c>
      <c r="I153" s="165"/>
      <c r="J153" s="165"/>
      <c r="K153" s="318"/>
      <c r="L153" s="322"/>
      <c r="M153" s="308"/>
      <c r="N153" s="308"/>
      <c r="O153" s="333"/>
    </row>
    <row r="154" spans="1:15" s="35" customFormat="1" ht="9.75">
      <c r="A154" s="313" t="s">
        <v>425</v>
      </c>
      <c r="B154" s="313"/>
      <c r="C154" s="83">
        <f>D154+E154+F154</f>
        <v>228.0328393939394</v>
      </c>
      <c r="D154" s="83">
        <f>D151*1%</f>
        <v>180.5239393939394</v>
      </c>
      <c r="E154" s="83">
        <v>47.5089</v>
      </c>
      <c r="F154" s="195">
        <v>0</v>
      </c>
      <c r="G154" s="83">
        <v>0</v>
      </c>
      <c r="H154" s="83">
        <v>0</v>
      </c>
      <c r="I154" s="165"/>
      <c r="J154" s="165"/>
      <c r="K154" s="318"/>
      <c r="L154" s="322"/>
      <c r="M154" s="308"/>
      <c r="N154" s="308"/>
      <c r="O154" s="333"/>
    </row>
    <row r="155" spans="1:15" s="35" customFormat="1" ht="9.75" customHeight="1">
      <c r="A155" s="313" t="s">
        <v>426</v>
      </c>
      <c r="B155" s="313"/>
      <c r="C155" s="83">
        <v>0</v>
      </c>
      <c r="D155" s="83">
        <v>0</v>
      </c>
      <c r="E155" s="83">
        <v>0</v>
      </c>
      <c r="F155" s="195">
        <v>0</v>
      </c>
      <c r="G155" s="83">
        <v>0</v>
      </c>
      <c r="H155" s="83">
        <v>0</v>
      </c>
      <c r="I155" s="165"/>
      <c r="J155" s="165"/>
      <c r="K155" s="318"/>
      <c r="L155" s="322"/>
      <c r="M155" s="308"/>
      <c r="N155" s="308"/>
      <c r="O155" s="333"/>
    </row>
    <row r="156" spans="1:15" s="35" customFormat="1" ht="9.75">
      <c r="A156" s="313" t="s">
        <v>414</v>
      </c>
      <c r="B156" s="313"/>
      <c r="C156" s="83">
        <v>0</v>
      </c>
      <c r="D156" s="83">
        <v>0</v>
      </c>
      <c r="E156" s="83">
        <v>0</v>
      </c>
      <c r="F156" s="195">
        <v>0</v>
      </c>
      <c r="G156" s="83">
        <v>0</v>
      </c>
      <c r="H156" s="83">
        <v>0</v>
      </c>
      <c r="I156" s="152"/>
      <c r="J156" s="152"/>
      <c r="K156" s="324"/>
      <c r="L156" s="322"/>
      <c r="M156" s="308"/>
      <c r="N156" s="308"/>
      <c r="O156" s="333"/>
    </row>
    <row r="157" spans="1:15" s="35" customFormat="1" ht="69.75" customHeight="1">
      <c r="A157" s="59"/>
      <c r="B157" s="59" t="s">
        <v>120</v>
      </c>
      <c r="C157" s="83"/>
      <c r="D157" s="83"/>
      <c r="E157" s="83"/>
      <c r="F157" s="195"/>
      <c r="G157" s="83"/>
      <c r="H157" s="83"/>
      <c r="I157" s="83"/>
      <c r="J157" s="83"/>
      <c r="K157" s="308"/>
      <c r="L157" s="322" t="s">
        <v>547</v>
      </c>
      <c r="M157" s="308" t="s">
        <v>549</v>
      </c>
      <c r="N157" s="308">
        <v>2014</v>
      </c>
      <c r="O157" s="333" t="s">
        <v>314</v>
      </c>
    </row>
    <row r="158" spans="1:15" s="35" customFormat="1" ht="9.75" customHeight="1">
      <c r="A158" s="313" t="s">
        <v>167</v>
      </c>
      <c r="B158" s="313"/>
      <c r="C158" s="83">
        <f>C159+C160+C161+C162+C163</f>
        <v>5033.8550101010105</v>
      </c>
      <c r="D158" s="83">
        <f>D160/99%</f>
        <v>1010.1010101010102</v>
      </c>
      <c r="E158" s="83">
        <f>E160/99%</f>
        <v>4019.2383838383835</v>
      </c>
      <c r="F158" s="195">
        <f>F160/99%</f>
        <v>0</v>
      </c>
      <c r="G158" s="83">
        <f>G160/99%</f>
        <v>0</v>
      </c>
      <c r="H158" s="83">
        <f>H160/99%</f>
        <v>0</v>
      </c>
      <c r="I158" s="83"/>
      <c r="J158" s="83"/>
      <c r="K158" s="308"/>
      <c r="L158" s="322"/>
      <c r="M158" s="308"/>
      <c r="N158" s="308"/>
      <c r="O158" s="333"/>
    </row>
    <row r="159" spans="1:15" s="35" customFormat="1" ht="9.75">
      <c r="A159" s="313" t="s">
        <v>416</v>
      </c>
      <c r="B159" s="313"/>
      <c r="C159" s="83">
        <v>0</v>
      </c>
      <c r="D159" s="83">
        <v>0</v>
      </c>
      <c r="E159" s="83">
        <v>0</v>
      </c>
      <c r="F159" s="195">
        <v>0</v>
      </c>
      <c r="G159" s="83">
        <v>0</v>
      </c>
      <c r="H159" s="83">
        <v>0</v>
      </c>
      <c r="I159" s="83"/>
      <c r="J159" s="83"/>
      <c r="K159" s="308"/>
      <c r="L159" s="322"/>
      <c r="M159" s="308"/>
      <c r="N159" s="308"/>
      <c r="O159" s="333"/>
    </row>
    <row r="160" spans="1:15" s="35" customFormat="1" ht="9.75" customHeight="1">
      <c r="A160" s="313" t="s">
        <v>424</v>
      </c>
      <c r="B160" s="313"/>
      <c r="C160" s="83">
        <f>D160+E160+F160</f>
        <v>4979.046</v>
      </c>
      <c r="D160" s="83">
        <v>1000</v>
      </c>
      <c r="E160" s="83">
        <v>3979.046</v>
      </c>
      <c r="F160" s="195">
        <v>0</v>
      </c>
      <c r="G160" s="83">
        <v>0</v>
      </c>
      <c r="H160" s="83">
        <v>0</v>
      </c>
      <c r="I160" s="83"/>
      <c r="J160" s="83"/>
      <c r="K160" s="308"/>
      <c r="L160" s="322"/>
      <c r="M160" s="308"/>
      <c r="N160" s="308"/>
      <c r="O160" s="333"/>
    </row>
    <row r="161" spans="1:15" s="35" customFormat="1" ht="9.75">
      <c r="A161" s="313" t="s">
        <v>425</v>
      </c>
      <c r="B161" s="313"/>
      <c r="C161" s="83">
        <f>D161+E161+F161</f>
        <v>54.8090101010101</v>
      </c>
      <c r="D161" s="83">
        <f>D158*1%</f>
        <v>10.101010101010102</v>
      </c>
      <c r="E161" s="83">
        <v>44.708</v>
      </c>
      <c r="F161" s="195">
        <v>0</v>
      </c>
      <c r="G161" s="83">
        <v>0</v>
      </c>
      <c r="H161" s="83">
        <v>0</v>
      </c>
      <c r="I161" s="83"/>
      <c r="J161" s="83"/>
      <c r="K161" s="308"/>
      <c r="L161" s="322"/>
      <c r="M161" s="308"/>
      <c r="N161" s="308"/>
      <c r="O161" s="333"/>
    </row>
    <row r="162" spans="1:15" s="35" customFormat="1" ht="9.75">
      <c r="A162" s="313" t="s">
        <v>426</v>
      </c>
      <c r="B162" s="313"/>
      <c r="C162" s="83">
        <v>0</v>
      </c>
      <c r="D162" s="83">
        <v>0</v>
      </c>
      <c r="E162" s="83">
        <v>0</v>
      </c>
      <c r="F162" s="195">
        <v>0</v>
      </c>
      <c r="G162" s="83">
        <v>0</v>
      </c>
      <c r="H162" s="83">
        <v>0</v>
      </c>
      <c r="I162" s="83"/>
      <c r="J162" s="83"/>
      <c r="K162" s="308"/>
      <c r="L162" s="322"/>
      <c r="M162" s="308"/>
      <c r="N162" s="308"/>
      <c r="O162" s="333"/>
    </row>
    <row r="163" spans="1:15" s="35" customFormat="1" ht="9.75">
      <c r="A163" s="313" t="s">
        <v>414</v>
      </c>
      <c r="B163" s="313"/>
      <c r="C163" s="83">
        <v>0</v>
      </c>
      <c r="D163" s="83">
        <v>0</v>
      </c>
      <c r="E163" s="83">
        <v>0</v>
      </c>
      <c r="F163" s="195">
        <v>0</v>
      </c>
      <c r="G163" s="83">
        <v>0</v>
      </c>
      <c r="H163" s="83">
        <v>0</v>
      </c>
      <c r="I163" s="83"/>
      <c r="J163" s="83"/>
      <c r="K163" s="308"/>
      <c r="L163" s="322"/>
      <c r="M163" s="308"/>
      <c r="N163" s="308"/>
      <c r="O163" s="333"/>
    </row>
    <row r="164" spans="1:15" s="35" customFormat="1" ht="55.5" customHeight="1">
      <c r="A164" s="42"/>
      <c r="B164" s="59" t="s">
        <v>499</v>
      </c>
      <c r="C164" s="83"/>
      <c r="D164" s="83"/>
      <c r="E164" s="83"/>
      <c r="F164" s="195"/>
      <c r="G164" s="83"/>
      <c r="H164" s="83"/>
      <c r="I164" s="83"/>
      <c r="J164" s="83"/>
      <c r="K164" s="42"/>
      <c r="L164" s="51" t="s">
        <v>341</v>
      </c>
      <c r="M164" s="42"/>
      <c r="N164" s="42"/>
      <c r="O164" s="62" t="s">
        <v>434</v>
      </c>
    </row>
    <row r="165" spans="1:15" s="35" customFormat="1" ht="36" customHeight="1">
      <c r="A165" s="42"/>
      <c r="B165" s="59" t="s">
        <v>352</v>
      </c>
      <c r="C165" s="83"/>
      <c r="D165" s="83"/>
      <c r="E165" s="83"/>
      <c r="F165" s="195"/>
      <c r="G165" s="83"/>
      <c r="H165" s="83"/>
      <c r="I165" s="83"/>
      <c r="J165" s="83"/>
      <c r="K165" s="42"/>
      <c r="L165" s="51" t="s">
        <v>341</v>
      </c>
      <c r="M165" s="42"/>
      <c r="N165" s="42"/>
      <c r="O165" s="62" t="s">
        <v>449</v>
      </c>
    </row>
    <row r="166" spans="1:15" s="35" customFormat="1" ht="58.5" customHeight="1">
      <c r="A166" s="42"/>
      <c r="B166" s="59" t="s">
        <v>498</v>
      </c>
      <c r="C166" s="83"/>
      <c r="D166" s="83"/>
      <c r="E166" s="83"/>
      <c r="F166" s="195"/>
      <c r="G166" s="83"/>
      <c r="H166" s="83"/>
      <c r="I166" s="83"/>
      <c r="J166" s="83"/>
      <c r="K166" s="42"/>
      <c r="L166" s="51" t="s">
        <v>341</v>
      </c>
      <c r="M166" s="42"/>
      <c r="N166" s="42"/>
      <c r="O166" s="62" t="s">
        <v>515</v>
      </c>
    </row>
    <row r="167" spans="1:15" s="35" customFormat="1" ht="58.5" customHeight="1">
      <c r="A167" s="42"/>
      <c r="B167" s="59" t="s">
        <v>518</v>
      </c>
      <c r="C167" s="83"/>
      <c r="D167" s="83"/>
      <c r="E167" s="83"/>
      <c r="F167" s="195"/>
      <c r="G167" s="83"/>
      <c r="H167" s="83"/>
      <c r="I167" s="83"/>
      <c r="J167" s="83"/>
      <c r="K167" s="42"/>
      <c r="L167" s="51" t="s">
        <v>341</v>
      </c>
      <c r="M167" s="42"/>
      <c r="N167" s="42"/>
      <c r="O167" s="62" t="s">
        <v>612</v>
      </c>
    </row>
    <row r="168" spans="1:15" s="35" customFormat="1" ht="69" customHeight="1">
      <c r="A168" s="59"/>
      <c r="B168" s="59" t="s">
        <v>121</v>
      </c>
      <c r="C168" s="83"/>
      <c r="D168" s="83"/>
      <c r="E168" s="83"/>
      <c r="F168" s="195"/>
      <c r="G168" s="83"/>
      <c r="H168" s="83"/>
      <c r="I168" s="83"/>
      <c r="J168" s="83"/>
      <c r="K168" s="308"/>
      <c r="L168" s="322" t="s">
        <v>547</v>
      </c>
      <c r="M168" s="308" t="s">
        <v>549</v>
      </c>
      <c r="N168" s="308">
        <v>2013</v>
      </c>
      <c r="O168" s="333" t="s">
        <v>315</v>
      </c>
    </row>
    <row r="169" spans="1:15" s="35" customFormat="1" ht="9.75" customHeight="1">
      <c r="A169" s="313" t="s">
        <v>167</v>
      </c>
      <c r="B169" s="313"/>
      <c r="C169" s="83">
        <f>C170+C171+C172+C173+C174</f>
        <v>20189.17677</v>
      </c>
      <c r="D169" s="83">
        <f>D171/99%</f>
        <v>20189.176767676767</v>
      </c>
      <c r="E169" s="83">
        <f>E171/99%</f>
        <v>0</v>
      </c>
      <c r="F169" s="195">
        <f>F171/99%</f>
        <v>0</v>
      </c>
      <c r="G169" s="83">
        <f>G171/99%</f>
        <v>0</v>
      </c>
      <c r="H169" s="83">
        <f>H171/99%</f>
        <v>0</v>
      </c>
      <c r="I169" s="83"/>
      <c r="J169" s="83"/>
      <c r="K169" s="308"/>
      <c r="L169" s="322"/>
      <c r="M169" s="308"/>
      <c r="N169" s="308"/>
      <c r="O169" s="333"/>
    </row>
    <row r="170" spans="1:15" s="35" customFormat="1" ht="9.75">
      <c r="A170" s="313" t="s">
        <v>416</v>
      </c>
      <c r="B170" s="313"/>
      <c r="C170" s="83">
        <v>0</v>
      </c>
      <c r="D170" s="83">
        <v>0</v>
      </c>
      <c r="E170" s="83">
        <v>0</v>
      </c>
      <c r="F170" s="195">
        <v>0</v>
      </c>
      <c r="G170" s="83">
        <v>0</v>
      </c>
      <c r="H170" s="83">
        <v>0</v>
      </c>
      <c r="I170" s="83"/>
      <c r="J170" s="83"/>
      <c r="K170" s="308"/>
      <c r="L170" s="322"/>
      <c r="M170" s="308"/>
      <c r="N170" s="308"/>
      <c r="O170" s="333"/>
    </row>
    <row r="171" spans="1:15" s="35" customFormat="1" ht="14.25" customHeight="1">
      <c r="A171" s="313" t="s">
        <v>424</v>
      </c>
      <c r="B171" s="313"/>
      <c r="C171" s="83">
        <f>D171+E171+F171</f>
        <v>19987.285</v>
      </c>
      <c r="D171" s="83">
        <v>19987.285</v>
      </c>
      <c r="E171" s="83">
        <v>0</v>
      </c>
      <c r="F171" s="195">
        <v>0</v>
      </c>
      <c r="G171" s="83">
        <v>0</v>
      </c>
      <c r="H171" s="83">
        <v>0</v>
      </c>
      <c r="I171" s="83"/>
      <c r="J171" s="83"/>
      <c r="K171" s="308"/>
      <c r="L171" s="322"/>
      <c r="M171" s="308"/>
      <c r="N171" s="308"/>
      <c r="O171" s="333"/>
    </row>
    <row r="172" spans="1:15" s="35" customFormat="1" ht="9.75">
      <c r="A172" s="313" t="s">
        <v>425</v>
      </c>
      <c r="B172" s="313"/>
      <c r="C172" s="83">
        <f>D172+E172+F172</f>
        <v>201.89177</v>
      </c>
      <c r="D172" s="83">
        <v>201.89177</v>
      </c>
      <c r="E172" s="83">
        <v>0</v>
      </c>
      <c r="F172" s="195">
        <v>0</v>
      </c>
      <c r="G172" s="83">
        <v>0</v>
      </c>
      <c r="H172" s="83">
        <v>0</v>
      </c>
      <c r="I172" s="83"/>
      <c r="J172" s="83"/>
      <c r="K172" s="308"/>
      <c r="L172" s="322"/>
      <c r="M172" s="308"/>
      <c r="N172" s="308"/>
      <c r="O172" s="333"/>
    </row>
    <row r="173" spans="1:15" s="35" customFormat="1" ht="9.75">
      <c r="A173" s="313" t="s">
        <v>426</v>
      </c>
      <c r="B173" s="313"/>
      <c r="C173" s="83">
        <v>0</v>
      </c>
      <c r="D173" s="83">
        <v>0</v>
      </c>
      <c r="E173" s="83">
        <v>0</v>
      </c>
      <c r="F173" s="195">
        <v>0</v>
      </c>
      <c r="G173" s="83">
        <v>0</v>
      </c>
      <c r="H173" s="83">
        <v>0</v>
      </c>
      <c r="I173" s="83"/>
      <c r="J173" s="83"/>
      <c r="K173" s="308"/>
      <c r="L173" s="322"/>
      <c r="M173" s="308"/>
      <c r="N173" s="308"/>
      <c r="O173" s="333"/>
    </row>
    <row r="174" spans="1:15" s="35" customFormat="1" ht="13.5" customHeight="1">
      <c r="A174" s="313" t="s">
        <v>414</v>
      </c>
      <c r="B174" s="313"/>
      <c r="C174" s="83">
        <v>0</v>
      </c>
      <c r="D174" s="83">
        <v>0</v>
      </c>
      <c r="E174" s="83">
        <v>0</v>
      </c>
      <c r="F174" s="195">
        <v>0</v>
      </c>
      <c r="G174" s="83">
        <v>0</v>
      </c>
      <c r="H174" s="83">
        <v>0</v>
      </c>
      <c r="I174" s="83"/>
      <c r="J174" s="83"/>
      <c r="K174" s="308"/>
      <c r="L174" s="322"/>
      <c r="M174" s="308"/>
      <c r="N174" s="308"/>
      <c r="O174" s="333"/>
    </row>
    <row r="175" spans="1:15" s="35" customFormat="1" ht="54.75" customHeight="1">
      <c r="A175" s="42"/>
      <c r="B175" s="59" t="s">
        <v>352</v>
      </c>
      <c r="C175" s="83"/>
      <c r="D175" s="83"/>
      <c r="E175" s="83"/>
      <c r="F175" s="195"/>
      <c r="G175" s="83"/>
      <c r="H175" s="83"/>
      <c r="I175" s="83"/>
      <c r="J175" s="83"/>
      <c r="K175" s="42"/>
      <c r="L175" s="51" t="s">
        <v>341</v>
      </c>
      <c r="M175" s="42"/>
      <c r="N175" s="42"/>
      <c r="O175" s="62" t="s">
        <v>434</v>
      </c>
    </row>
    <row r="176" spans="1:15" s="35" customFormat="1" ht="57" customHeight="1">
      <c r="A176" s="42"/>
      <c r="B176" s="59" t="s">
        <v>498</v>
      </c>
      <c r="C176" s="83"/>
      <c r="D176" s="83"/>
      <c r="E176" s="83"/>
      <c r="F176" s="195"/>
      <c r="G176" s="83"/>
      <c r="H176" s="83"/>
      <c r="I176" s="83"/>
      <c r="J176" s="83"/>
      <c r="K176" s="42"/>
      <c r="L176" s="51" t="s">
        <v>341</v>
      </c>
      <c r="M176" s="42"/>
      <c r="N176" s="42"/>
      <c r="O176" s="62" t="s">
        <v>592</v>
      </c>
    </row>
    <row r="177" spans="1:15" s="35" customFormat="1" ht="53.25" customHeight="1">
      <c r="A177" s="42"/>
      <c r="B177" s="59" t="s">
        <v>518</v>
      </c>
      <c r="C177" s="83"/>
      <c r="D177" s="83"/>
      <c r="E177" s="83"/>
      <c r="F177" s="195"/>
      <c r="G177" s="83"/>
      <c r="H177" s="83"/>
      <c r="I177" s="83"/>
      <c r="J177" s="83"/>
      <c r="K177" s="42"/>
      <c r="L177" s="51" t="s">
        <v>341</v>
      </c>
      <c r="M177" s="42"/>
      <c r="N177" s="42"/>
      <c r="O177" s="62" t="s">
        <v>430</v>
      </c>
    </row>
    <row r="178" spans="1:15" s="35" customFormat="1" ht="76.5" customHeight="1">
      <c r="A178" s="59"/>
      <c r="B178" s="59" t="s">
        <v>122</v>
      </c>
      <c r="C178" s="83"/>
      <c r="D178" s="83"/>
      <c r="E178" s="83"/>
      <c r="F178" s="195"/>
      <c r="G178" s="83"/>
      <c r="H178" s="83"/>
      <c r="I178" s="83"/>
      <c r="J178" s="83"/>
      <c r="K178" s="308"/>
      <c r="L178" s="322" t="s">
        <v>547</v>
      </c>
      <c r="M178" s="308" t="s">
        <v>550</v>
      </c>
      <c r="N178" s="308">
        <v>2013</v>
      </c>
      <c r="O178" s="333" t="s">
        <v>287</v>
      </c>
    </row>
    <row r="179" spans="1:15" s="35" customFormat="1" ht="9.75">
      <c r="A179" s="313" t="s">
        <v>167</v>
      </c>
      <c r="B179" s="313"/>
      <c r="C179" s="83">
        <f aca="true" t="shared" si="25" ref="C179:H179">C180+C181+C182+C183+C184</f>
        <v>18477.524242424242</v>
      </c>
      <c r="D179" s="83">
        <f t="shared" si="25"/>
        <v>18477.524242424242</v>
      </c>
      <c r="E179" s="83">
        <f t="shared" si="25"/>
        <v>0</v>
      </c>
      <c r="F179" s="195">
        <f t="shared" si="25"/>
        <v>0</v>
      </c>
      <c r="G179" s="83">
        <f t="shared" si="25"/>
        <v>0</v>
      </c>
      <c r="H179" s="83">
        <f t="shared" si="25"/>
        <v>0</v>
      </c>
      <c r="I179" s="83"/>
      <c r="J179" s="83"/>
      <c r="K179" s="308"/>
      <c r="L179" s="322"/>
      <c r="M179" s="308"/>
      <c r="N179" s="308"/>
      <c r="O179" s="333"/>
    </row>
    <row r="180" spans="1:15" s="35" customFormat="1" ht="14.25" customHeight="1">
      <c r="A180" s="313" t="s">
        <v>416</v>
      </c>
      <c r="B180" s="313"/>
      <c r="C180" s="83">
        <f>D180+E180+F180+G180+H180</f>
        <v>0</v>
      </c>
      <c r="D180" s="83">
        <v>0</v>
      </c>
      <c r="E180" s="83">
        <v>0</v>
      </c>
      <c r="F180" s="195">
        <v>0</v>
      </c>
      <c r="G180" s="83">
        <v>0</v>
      </c>
      <c r="H180" s="83">
        <v>0</v>
      </c>
      <c r="I180" s="83"/>
      <c r="J180" s="83"/>
      <c r="K180" s="308"/>
      <c r="L180" s="322"/>
      <c r="M180" s="308"/>
      <c r="N180" s="308"/>
      <c r="O180" s="333"/>
    </row>
    <row r="181" spans="1:15" s="35" customFormat="1" ht="9.75">
      <c r="A181" s="313" t="s">
        <v>424</v>
      </c>
      <c r="B181" s="313"/>
      <c r="C181" s="83">
        <f>D181+E181+F181+G181+H181</f>
        <v>18292.749</v>
      </c>
      <c r="D181" s="83">
        <v>18292.749</v>
      </c>
      <c r="E181" s="83">
        <v>0</v>
      </c>
      <c r="F181" s="195">
        <v>0</v>
      </c>
      <c r="G181" s="83">
        <v>0</v>
      </c>
      <c r="H181" s="83">
        <v>0</v>
      </c>
      <c r="I181" s="83"/>
      <c r="J181" s="83"/>
      <c r="K181" s="308"/>
      <c r="L181" s="322"/>
      <c r="M181" s="308"/>
      <c r="N181" s="308"/>
      <c r="O181" s="333"/>
    </row>
    <row r="182" spans="1:15" s="35" customFormat="1" ht="9.75">
      <c r="A182" s="313" t="s">
        <v>425</v>
      </c>
      <c r="B182" s="313"/>
      <c r="C182" s="83">
        <f>D182+E182+F182+G182+H182</f>
        <v>184.77524242424244</v>
      </c>
      <c r="D182" s="83">
        <v>184.77524242424244</v>
      </c>
      <c r="E182" s="83">
        <v>0</v>
      </c>
      <c r="F182" s="195">
        <v>0</v>
      </c>
      <c r="G182" s="83">
        <v>0</v>
      </c>
      <c r="H182" s="83">
        <v>0</v>
      </c>
      <c r="I182" s="83"/>
      <c r="J182" s="83"/>
      <c r="K182" s="308"/>
      <c r="L182" s="322"/>
      <c r="M182" s="308"/>
      <c r="N182" s="308"/>
      <c r="O182" s="333"/>
    </row>
    <row r="183" spans="1:15" s="35" customFormat="1" ht="9.75">
      <c r="A183" s="313" t="s">
        <v>426</v>
      </c>
      <c r="B183" s="313"/>
      <c r="C183" s="83">
        <f>D183+E183+F183+G183+H183</f>
        <v>0</v>
      </c>
      <c r="D183" s="83">
        <v>0</v>
      </c>
      <c r="E183" s="83">
        <v>0</v>
      </c>
      <c r="F183" s="195">
        <v>0</v>
      </c>
      <c r="G183" s="83">
        <v>0</v>
      </c>
      <c r="H183" s="83">
        <v>0</v>
      </c>
      <c r="I183" s="83"/>
      <c r="J183" s="83"/>
      <c r="K183" s="308"/>
      <c r="L183" s="322"/>
      <c r="M183" s="308"/>
      <c r="N183" s="308"/>
      <c r="O183" s="333"/>
    </row>
    <row r="184" spans="1:15" s="35" customFormat="1" ht="13.5" customHeight="1">
      <c r="A184" s="313" t="s">
        <v>414</v>
      </c>
      <c r="B184" s="313"/>
      <c r="C184" s="83">
        <f>D184+E184+F184+G184+H184</f>
        <v>0</v>
      </c>
      <c r="D184" s="83">
        <v>0</v>
      </c>
      <c r="E184" s="83">
        <v>0</v>
      </c>
      <c r="F184" s="195">
        <v>0</v>
      </c>
      <c r="G184" s="83">
        <v>0</v>
      </c>
      <c r="H184" s="83">
        <v>0</v>
      </c>
      <c r="I184" s="83"/>
      <c r="J184" s="83"/>
      <c r="K184" s="308"/>
      <c r="L184" s="322"/>
      <c r="M184" s="308"/>
      <c r="N184" s="308"/>
      <c r="O184" s="333"/>
    </row>
    <row r="185" spans="1:15" s="35" customFormat="1" ht="57.75" customHeight="1">
      <c r="A185" s="42"/>
      <c r="B185" s="59" t="s">
        <v>518</v>
      </c>
      <c r="C185" s="83"/>
      <c r="D185" s="83"/>
      <c r="E185" s="83"/>
      <c r="F185" s="195"/>
      <c r="G185" s="83"/>
      <c r="H185" s="83"/>
      <c r="I185" s="83"/>
      <c r="J185" s="83"/>
      <c r="K185" s="42"/>
      <c r="L185" s="51" t="s">
        <v>341</v>
      </c>
      <c r="M185" s="42"/>
      <c r="N185" s="42"/>
      <c r="O185" s="62" t="s">
        <v>434</v>
      </c>
    </row>
    <row r="186" spans="1:15" s="35" customFormat="1" ht="10.5" customHeight="1">
      <c r="A186" s="308"/>
      <c r="B186" s="313" t="s">
        <v>123</v>
      </c>
      <c r="C186" s="321"/>
      <c r="D186" s="321"/>
      <c r="E186" s="321"/>
      <c r="F186" s="325"/>
      <c r="G186" s="310"/>
      <c r="H186" s="310"/>
      <c r="I186" s="161"/>
      <c r="J186" s="161"/>
      <c r="K186" s="321"/>
      <c r="L186" s="321" t="s">
        <v>547</v>
      </c>
      <c r="M186" s="321" t="s">
        <v>665</v>
      </c>
      <c r="N186" s="321">
        <v>2015</v>
      </c>
      <c r="O186" s="321">
        <v>2017</v>
      </c>
    </row>
    <row r="187" spans="1:15" s="35" customFormat="1" ht="10.5" customHeight="1">
      <c r="A187" s="308"/>
      <c r="B187" s="313"/>
      <c r="C187" s="321"/>
      <c r="D187" s="321"/>
      <c r="E187" s="321"/>
      <c r="F187" s="325"/>
      <c r="G187" s="311"/>
      <c r="H187" s="311"/>
      <c r="I187" s="150"/>
      <c r="J187" s="150"/>
      <c r="K187" s="321"/>
      <c r="L187" s="321"/>
      <c r="M187" s="321"/>
      <c r="N187" s="321"/>
      <c r="O187" s="321"/>
    </row>
    <row r="188" spans="1:15" s="35" customFormat="1" ht="45" customHeight="1">
      <c r="A188" s="308"/>
      <c r="B188" s="313"/>
      <c r="C188" s="321"/>
      <c r="D188" s="321"/>
      <c r="E188" s="321"/>
      <c r="F188" s="325"/>
      <c r="G188" s="312"/>
      <c r="H188" s="312"/>
      <c r="I188" s="151"/>
      <c r="J188" s="151"/>
      <c r="K188" s="321"/>
      <c r="L188" s="321"/>
      <c r="M188" s="321"/>
      <c r="N188" s="321"/>
      <c r="O188" s="321"/>
    </row>
    <row r="189" spans="1:15" s="35" customFormat="1" ht="10.5" customHeight="1">
      <c r="A189" s="313" t="s">
        <v>167</v>
      </c>
      <c r="B189" s="313"/>
      <c r="C189" s="83">
        <f aca="true" t="shared" si="26" ref="C189:H189">C190+C191+C192+C193+C194</f>
        <v>0</v>
      </c>
      <c r="D189" s="83">
        <f t="shared" si="26"/>
        <v>0</v>
      </c>
      <c r="E189" s="83">
        <f t="shared" si="26"/>
        <v>0</v>
      </c>
      <c r="F189" s="195">
        <f t="shared" si="26"/>
        <v>0</v>
      </c>
      <c r="G189" s="83">
        <f t="shared" si="26"/>
        <v>0</v>
      </c>
      <c r="H189" s="83">
        <f t="shared" si="26"/>
        <v>0</v>
      </c>
      <c r="I189" s="83"/>
      <c r="J189" s="83"/>
      <c r="K189" s="321"/>
      <c r="L189" s="321"/>
      <c r="M189" s="321"/>
      <c r="N189" s="321"/>
      <c r="O189" s="321"/>
    </row>
    <row r="190" spans="1:15" s="35" customFormat="1" ht="10.5" customHeight="1">
      <c r="A190" s="313" t="s">
        <v>416</v>
      </c>
      <c r="B190" s="313"/>
      <c r="C190" s="83">
        <f>D190+E190+F190+G190+H190</f>
        <v>0</v>
      </c>
      <c r="D190" s="83">
        <v>0</v>
      </c>
      <c r="E190" s="83">
        <v>0</v>
      </c>
      <c r="F190" s="195">
        <v>0</v>
      </c>
      <c r="G190" s="83">
        <v>0</v>
      </c>
      <c r="H190" s="83">
        <v>0</v>
      </c>
      <c r="I190" s="83"/>
      <c r="J190" s="83"/>
      <c r="K190" s="321"/>
      <c r="L190" s="321"/>
      <c r="M190" s="321"/>
      <c r="N190" s="321"/>
      <c r="O190" s="321"/>
    </row>
    <row r="191" spans="1:15" s="35" customFormat="1" ht="10.5" customHeight="1">
      <c r="A191" s="313" t="s">
        <v>424</v>
      </c>
      <c r="B191" s="313"/>
      <c r="C191" s="83">
        <f>D191+E191+F191+G191+H191</f>
        <v>0</v>
      </c>
      <c r="D191" s="83">
        <v>0</v>
      </c>
      <c r="E191" s="83">
        <v>0</v>
      </c>
      <c r="F191" s="195">
        <v>0</v>
      </c>
      <c r="G191" s="83">
        <v>0</v>
      </c>
      <c r="H191" s="83">
        <v>0</v>
      </c>
      <c r="I191" s="83"/>
      <c r="J191" s="83"/>
      <c r="K191" s="321"/>
      <c r="L191" s="321"/>
      <c r="M191" s="321"/>
      <c r="N191" s="321"/>
      <c r="O191" s="321"/>
    </row>
    <row r="192" spans="1:15" s="35" customFormat="1" ht="10.5" customHeight="1">
      <c r="A192" s="313" t="s">
        <v>425</v>
      </c>
      <c r="B192" s="313"/>
      <c r="C192" s="83">
        <f>D192+E192+F192+G192+H192</f>
        <v>0</v>
      </c>
      <c r="D192" s="83">
        <v>0</v>
      </c>
      <c r="E192" s="83">
        <v>0</v>
      </c>
      <c r="F192" s="195">
        <v>0</v>
      </c>
      <c r="G192" s="83">
        <v>0</v>
      </c>
      <c r="H192" s="83">
        <v>0</v>
      </c>
      <c r="I192" s="83"/>
      <c r="J192" s="83"/>
      <c r="K192" s="321"/>
      <c r="L192" s="321"/>
      <c r="M192" s="321"/>
      <c r="N192" s="321"/>
      <c r="O192" s="321"/>
    </row>
    <row r="193" spans="1:15" s="35" customFormat="1" ht="10.5" customHeight="1">
      <c r="A193" s="313" t="s">
        <v>426</v>
      </c>
      <c r="B193" s="313"/>
      <c r="C193" s="83">
        <f>D193+E193+F193+G193+H193</f>
        <v>0</v>
      </c>
      <c r="D193" s="83">
        <v>0</v>
      </c>
      <c r="E193" s="83">
        <v>0</v>
      </c>
      <c r="F193" s="195">
        <v>0</v>
      </c>
      <c r="G193" s="83">
        <v>0</v>
      </c>
      <c r="H193" s="83">
        <v>0</v>
      </c>
      <c r="I193" s="83"/>
      <c r="J193" s="83"/>
      <c r="K193" s="321"/>
      <c r="L193" s="321"/>
      <c r="M193" s="321"/>
      <c r="N193" s="321"/>
      <c r="O193" s="321"/>
    </row>
    <row r="194" spans="1:15" s="35" customFormat="1" ht="10.5" customHeight="1">
      <c r="A194" s="313" t="s">
        <v>414</v>
      </c>
      <c r="B194" s="313"/>
      <c r="C194" s="83">
        <f>D194+E194+F194+G194+H194</f>
        <v>0</v>
      </c>
      <c r="D194" s="83">
        <v>0</v>
      </c>
      <c r="E194" s="83">
        <v>0</v>
      </c>
      <c r="F194" s="195">
        <v>0</v>
      </c>
      <c r="G194" s="83">
        <v>0</v>
      </c>
      <c r="H194" s="83">
        <v>0</v>
      </c>
      <c r="I194" s="83"/>
      <c r="J194" s="83"/>
      <c r="K194" s="321"/>
      <c r="L194" s="321"/>
      <c r="M194" s="321"/>
      <c r="N194" s="321"/>
      <c r="O194" s="321"/>
    </row>
    <row r="195" spans="1:15" s="35" customFormat="1" ht="57" customHeight="1">
      <c r="A195" s="59"/>
      <c r="B195" s="59" t="s">
        <v>499</v>
      </c>
      <c r="C195" s="83"/>
      <c r="D195" s="83"/>
      <c r="E195" s="83"/>
      <c r="F195" s="195"/>
      <c r="G195" s="83"/>
      <c r="H195" s="83"/>
      <c r="I195" s="83"/>
      <c r="J195" s="83"/>
      <c r="K195" s="69"/>
      <c r="L195" s="69" t="s">
        <v>341</v>
      </c>
      <c r="M195" s="69"/>
      <c r="N195" s="69"/>
      <c r="O195" s="69" t="s">
        <v>445</v>
      </c>
    </row>
    <row r="196" spans="1:15" s="35" customFormat="1" ht="57" customHeight="1">
      <c r="A196" s="59"/>
      <c r="B196" s="59" t="s">
        <v>352</v>
      </c>
      <c r="C196" s="83"/>
      <c r="D196" s="83"/>
      <c r="E196" s="83"/>
      <c r="F196" s="195"/>
      <c r="G196" s="83"/>
      <c r="H196" s="83"/>
      <c r="I196" s="83"/>
      <c r="J196" s="83"/>
      <c r="K196" s="69"/>
      <c r="L196" s="69" t="s">
        <v>341</v>
      </c>
      <c r="M196" s="69"/>
      <c r="N196" s="69"/>
      <c r="O196" s="69" t="s">
        <v>612</v>
      </c>
    </row>
    <row r="197" spans="1:15" s="35" customFormat="1" ht="57" customHeight="1">
      <c r="A197" s="59"/>
      <c r="B197" s="59" t="s">
        <v>498</v>
      </c>
      <c r="C197" s="83"/>
      <c r="D197" s="83"/>
      <c r="E197" s="83"/>
      <c r="F197" s="195"/>
      <c r="G197" s="83"/>
      <c r="H197" s="83"/>
      <c r="I197" s="83"/>
      <c r="J197" s="83"/>
      <c r="K197" s="69"/>
      <c r="L197" s="69" t="s">
        <v>341</v>
      </c>
      <c r="M197" s="69"/>
      <c r="N197" s="69"/>
      <c r="O197" s="69" t="s">
        <v>610</v>
      </c>
    </row>
    <row r="198" spans="1:15" s="35" customFormat="1" ht="57" customHeight="1">
      <c r="A198" s="59"/>
      <c r="B198" s="59" t="s">
        <v>518</v>
      </c>
      <c r="C198" s="83"/>
      <c r="D198" s="83"/>
      <c r="E198" s="83"/>
      <c r="F198" s="195"/>
      <c r="G198" s="83"/>
      <c r="H198" s="83"/>
      <c r="I198" s="83"/>
      <c r="J198" s="83"/>
      <c r="K198" s="69"/>
      <c r="L198" s="69" t="s">
        <v>341</v>
      </c>
      <c r="M198" s="69"/>
      <c r="N198" s="69"/>
      <c r="O198" s="69" t="s">
        <v>638</v>
      </c>
    </row>
    <row r="199" spans="1:15" s="35" customFormat="1" ht="66.75" customHeight="1">
      <c r="A199" s="59"/>
      <c r="B199" s="59" t="s">
        <v>124</v>
      </c>
      <c r="C199" s="69"/>
      <c r="D199" s="83"/>
      <c r="E199" s="83"/>
      <c r="F199" s="195"/>
      <c r="G199" s="83"/>
      <c r="H199" s="83"/>
      <c r="I199" s="83"/>
      <c r="J199" s="83"/>
      <c r="K199" s="308"/>
      <c r="L199" s="322" t="s">
        <v>547</v>
      </c>
      <c r="M199" s="308" t="s">
        <v>621</v>
      </c>
      <c r="N199" s="308">
        <v>2013</v>
      </c>
      <c r="O199" s="333" t="s">
        <v>314</v>
      </c>
    </row>
    <row r="200" spans="1:15" s="35" customFormat="1" ht="9.75">
      <c r="A200" s="313" t="s">
        <v>167</v>
      </c>
      <c r="B200" s="313"/>
      <c r="C200" s="83">
        <f aca="true" t="shared" si="27" ref="C200:H200">C201+C202+C203+C204+C205</f>
        <v>86890.71786</v>
      </c>
      <c r="D200" s="83">
        <f t="shared" si="27"/>
        <v>45571.29091</v>
      </c>
      <c r="E200" s="83">
        <f t="shared" si="27"/>
        <v>41319.42695</v>
      </c>
      <c r="F200" s="195">
        <f t="shared" si="27"/>
        <v>0</v>
      </c>
      <c r="G200" s="83">
        <f t="shared" si="27"/>
        <v>0</v>
      </c>
      <c r="H200" s="83">
        <f t="shared" si="27"/>
        <v>0</v>
      </c>
      <c r="I200" s="83"/>
      <c r="J200" s="83"/>
      <c r="K200" s="308"/>
      <c r="L200" s="322"/>
      <c r="M200" s="308"/>
      <c r="N200" s="308"/>
      <c r="O200" s="333"/>
    </row>
    <row r="201" spans="1:15" s="35" customFormat="1" ht="13.5" customHeight="1">
      <c r="A201" s="313" t="s">
        <v>416</v>
      </c>
      <c r="B201" s="313"/>
      <c r="C201" s="83">
        <f>D201+E201+F201+G201+H201</f>
        <v>0</v>
      </c>
      <c r="D201" s="83">
        <v>0</v>
      </c>
      <c r="E201" s="83">
        <v>0</v>
      </c>
      <c r="F201" s="195">
        <v>0</v>
      </c>
      <c r="G201" s="83">
        <v>0</v>
      </c>
      <c r="H201" s="83">
        <v>0</v>
      </c>
      <c r="I201" s="83"/>
      <c r="J201" s="83"/>
      <c r="K201" s="308"/>
      <c r="L201" s="322"/>
      <c r="M201" s="308"/>
      <c r="N201" s="308"/>
      <c r="O201" s="333"/>
    </row>
    <row r="202" spans="1:15" s="35" customFormat="1" ht="9.75">
      <c r="A202" s="313" t="s">
        <v>424</v>
      </c>
      <c r="B202" s="313"/>
      <c r="C202" s="83">
        <f>D202+E202+F202+G202+H202</f>
        <v>85971.74795</v>
      </c>
      <c r="D202" s="83">
        <v>45115.578</v>
      </c>
      <c r="E202" s="83">
        <v>40856.16995</v>
      </c>
      <c r="F202" s="195">
        <v>0</v>
      </c>
      <c r="G202" s="83">
        <v>0</v>
      </c>
      <c r="H202" s="83">
        <v>0</v>
      </c>
      <c r="I202" s="83"/>
      <c r="J202" s="83"/>
      <c r="K202" s="308"/>
      <c r="L202" s="322"/>
      <c r="M202" s="308"/>
      <c r="N202" s="308"/>
      <c r="O202" s="333"/>
    </row>
    <row r="203" spans="1:15" s="35" customFormat="1" ht="9.75">
      <c r="A203" s="313" t="s">
        <v>425</v>
      </c>
      <c r="B203" s="313"/>
      <c r="C203" s="83">
        <f>D203+E203+F203+G203+H203</f>
        <v>918.96991</v>
      </c>
      <c r="D203" s="83">
        <v>455.71291</v>
      </c>
      <c r="E203" s="83">
        <v>463.257</v>
      </c>
      <c r="F203" s="195">
        <v>0</v>
      </c>
      <c r="G203" s="83">
        <v>0</v>
      </c>
      <c r="H203" s="83">
        <v>0</v>
      </c>
      <c r="I203" s="83"/>
      <c r="J203" s="83"/>
      <c r="K203" s="308"/>
      <c r="L203" s="322"/>
      <c r="M203" s="308"/>
      <c r="N203" s="308"/>
      <c r="O203" s="333"/>
    </row>
    <row r="204" spans="1:15" s="35" customFormat="1" ht="11.25" customHeight="1">
      <c r="A204" s="313" t="s">
        <v>426</v>
      </c>
      <c r="B204" s="313"/>
      <c r="C204" s="83">
        <f>D204+E204+F204+G204+H204</f>
        <v>0</v>
      </c>
      <c r="D204" s="83">
        <v>0</v>
      </c>
      <c r="E204" s="83">
        <v>0</v>
      </c>
      <c r="F204" s="195">
        <v>0</v>
      </c>
      <c r="G204" s="83">
        <v>0</v>
      </c>
      <c r="H204" s="83">
        <v>0</v>
      </c>
      <c r="I204" s="83"/>
      <c r="J204" s="83"/>
      <c r="K204" s="308"/>
      <c r="L204" s="322"/>
      <c r="M204" s="308"/>
      <c r="N204" s="308"/>
      <c r="O204" s="333"/>
    </row>
    <row r="205" spans="1:15" s="35" customFormat="1" ht="9.75">
      <c r="A205" s="313" t="s">
        <v>414</v>
      </c>
      <c r="B205" s="313"/>
      <c r="C205" s="83">
        <f>D205+E205+F205+G205+H205</f>
        <v>0</v>
      </c>
      <c r="D205" s="83">
        <v>0</v>
      </c>
      <c r="E205" s="83">
        <v>0</v>
      </c>
      <c r="F205" s="195">
        <v>0</v>
      </c>
      <c r="G205" s="83">
        <v>0</v>
      </c>
      <c r="H205" s="83">
        <v>0</v>
      </c>
      <c r="I205" s="83"/>
      <c r="J205" s="83"/>
      <c r="K205" s="308"/>
      <c r="L205" s="322"/>
      <c r="M205" s="308"/>
      <c r="N205" s="308"/>
      <c r="O205" s="333"/>
    </row>
    <row r="206" spans="1:15" s="35" customFormat="1" ht="57" customHeight="1">
      <c r="A206" s="42"/>
      <c r="B206" s="59" t="s">
        <v>498</v>
      </c>
      <c r="C206" s="83"/>
      <c r="D206" s="83"/>
      <c r="E206" s="83"/>
      <c r="F206" s="195"/>
      <c r="G206" s="83"/>
      <c r="H206" s="83"/>
      <c r="I206" s="83"/>
      <c r="J206" s="83"/>
      <c r="K206" s="42"/>
      <c r="L206" s="51" t="s">
        <v>341</v>
      </c>
      <c r="M206" s="42"/>
      <c r="N206" s="42"/>
      <c r="O206" s="62" t="s">
        <v>593</v>
      </c>
    </row>
    <row r="207" spans="1:15" s="35" customFormat="1" ht="57" customHeight="1">
      <c r="A207" s="42"/>
      <c r="B207" s="59" t="s">
        <v>518</v>
      </c>
      <c r="C207" s="83"/>
      <c r="D207" s="83"/>
      <c r="E207" s="83"/>
      <c r="F207" s="195"/>
      <c r="G207" s="83"/>
      <c r="H207" s="83"/>
      <c r="I207" s="83"/>
      <c r="J207" s="83"/>
      <c r="K207" s="42"/>
      <c r="L207" s="51" t="s">
        <v>341</v>
      </c>
      <c r="M207" s="42"/>
      <c r="N207" s="42"/>
      <c r="O207" s="62" t="s">
        <v>612</v>
      </c>
    </row>
    <row r="208" spans="1:15" s="35" customFormat="1" ht="120" customHeight="1">
      <c r="A208" s="42"/>
      <c r="B208" s="59" t="s">
        <v>834</v>
      </c>
      <c r="C208" s="83"/>
      <c r="D208" s="83"/>
      <c r="E208" s="83"/>
      <c r="F208" s="195"/>
      <c r="G208" s="83"/>
      <c r="H208" s="83"/>
      <c r="I208" s="164"/>
      <c r="J208" s="164"/>
      <c r="K208" s="317"/>
      <c r="L208" s="328" t="s">
        <v>547</v>
      </c>
      <c r="M208" s="317" t="s">
        <v>667</v>
      </c>
      <c r="N208" s="317">
        <v>2016</v>
      </c>
      <c r="O208" s="317">
        <v>2017</v>
      </c>
    </row>
    <row r="209" spans="1:15" s="35" customFormat="1" ht="9.75" customHeight="1">
      <c r="A209" s="367" t="s">
        <v>167</v>
      </c>
      <c r="B209" s="368"/>
      <c r="C209" s="83">
        <f aca="true" t="shared" si="28" ref="C209:H209">C210+C211+C212+C213+C214</f>
        <v>19815.04522</v>
      </c>
      <c r="D209" s="83">
        <f t="shared" si="28"/>
        <v>0</v>
      </c>
      <c r="E209" s="83">
        <f t="shared" si="28"/>
        <v>0</v>
      </c>
      <c r="F209" s="195">
        <f t="shared" si="28"/>
        <v>10017.06522</v>
      </c>
      <c r="G209" s="83">
        <f t="shared" si="28"/>
        <v>9797.98</v>
      </c>
      <c r="H209" s="83">
        <f t="shared" si="28"/>
        <v>0</v>
      </c>
      <c r="I209" s="165"/>
      <c r="J209" s="165"/>
      <c r="K209" s="318"/>
      <c r="L209" s="329"/>
      <c r="M209" s="318"/>
      <c r="N209" s="318"/>
      <c r="O209" s="318"/>
    </row>
    <row r="210" spans="1:15" s="35" customFormat="1" ht="9.75" customHeight="1">
      <c r="A210" s="367" t="s">
        <v>416</v>
      </c>
      <c r="B210" s="368"/>
      <c r="C210" s="83">
        <f>D210+E210+F210+G210+H210</f>
        <v>0</v>
      </c>
      <c r="D210" s="83">
        <v>0</v>
      </c>
      <c r="E210" s="83">
        <v>0</v>
      </c>
      <c r="F210" s="195">
        <v>0</v>
      </c>
      <c r="G210" s="83">
        <v>0</v>
      </c>
      <c r="H210" s="83">
        <v>0</v>
      </c>
      <c r="I210" s="165"/>
      <c r="J210" s="165"/>
      <c r="K210" s="318"/>
      <c r="L210" s="329"/>
      <c r="M210" s="318"/>
      <c r="N210" s="318"/>
      <c r="O210" s="318"/>
    </row>
    <row r="211" spans="1:15" s="35" customFormat="1" ht="9.75" customHeight="1">
      <c r="A211" s="367" t="s">
        <v>424</v>
      </c>
      <c r="B211" s="368"/>
      <c r="C211" s="83">
        <f>D211+E211+F211+G211+H211</f>
        <v>19617.06522</v>
      </c>
      <c r="D211" s="83">
        <v>0</v>
      </c>
      <c r="E211" s="83">
        <v>0</v>
      </c>
      <c r="F211" s="204">
        <v>9917.06522</v>
      </c>
      <c r="G211" s="83">
        <v>9700</v>
      </c>
      <c r="H211" s="83">
        <v>0</v>
      </c>
      <c r="I211" s="165"/>
      <c r="J211" s="165"/>
      <c r="K211" s="318"/>
      <c r="L211" s="329"/>
      <c r="M211" s="318"/>
      <c r="N211" s="318"/>
      <c r="O211" s="318"/>
    </row>
    <row r="212" spans="1:15" s="35" customFormat="1" ht="9.75" customHeight="1">
      <c r="A212" s="367" t="s">
        <v>425</v>
      </c>
      <c r="B212" s="368"/>
      <c r="C212" s="83">
        <f>D212+E212+F212+G212+H212</f>
        <v>197.98000000000002</v>
      </c>
      <c r="D212" s="83">
        <v>0</v>
      </c>
      <c r="E212" s="83">
        <v>0</v>
      </c>
      <c r="F212" s="195">
        <v>100</v>
      </c>
      <c r="G212" s="83">
        <v>97.98</v>
      </c>
      <c r="H212" s="83">
        <v>0</v>
      </c>
      <c r="I212" s="165"/>
      <c r="J212" s="165"/>
      <c r="K212" s="318"/>
      <c r="L212" s="329"/>
      <c r="M212" s="318"/>
      <c r="N212" s="318"/>
      <c r="O212" s="318"/>
    </row>
    <row r="213" spans="1:15" s="35" customFormat="1" ht="9.75" customHeight="1">
      <c r="A213" s="367" t="s">
        <v>426</v>
      </c>
      <c r="B213" s="368"/>
      <c r="C213" s="83">
        <f>D213+E213+F213+G213+H213</f>
        <v>0</v>
      </c>
      <c r="D213" s="83">
        <v>0</v>
      </c>
      <c r="E213" s="83">
        <v>0</v>
      </c>
      <c r="F213" s="195">
        <v>0</v>
      </c>
      <c r="G213" s="83">
        <v>0</v>
      </c>
      <c r="H213" s="83">
        <v>0</v>
      </c>
      <c r="I213" s="165"/>
      <c r="J213" s="165"/>
      <c r="K213" s="318"/>
      <c r="L213" s="329"/>
      <c r="M213" s="318"/>
      <c r="N213" s="318"/>
      <c r="O213" s="318"/>
    </row>
    <row r="214" spans="1:15" s="35" customFormat="1" ht="9.75">
      <c r="A214" s="367" t="s">
        <v>414</v>
      </c>
      <c r="B214" s="368"/>
      <c r="C214" s="83">
        <f>D214+E214+F214+G214+H214</f>
        <v>0</v>
      </c>
      <c r="D214" s="83">
        <v>0</v>
      </c>
      <c r="E214" s="83">
        <v>0</v>
      </c>
      <c r="F214" s="195">
        <v>0</v>
      </c>
      <c r="G214" s="83">
        <v>0</v>
      </c>
      <c r="H214" s="83">
        <v>0</v>
      </c>
      <c r="I214" s="152"/>
      <c r="J214" s="152"/>
      <c r="K214" s="324"/>
      <c r="L214" s="330"/>
      <c r="M214" s="324"/>
      <c r="N214" s="324"/>
      <c r="O214" s="324"/>
    </row>
    <row r="215" spans="1:15" s="35" customFormat="1" ht="57" customHeight="1">
      <c r="A215" s="42"/>
      <c r="B215" s="59" t="s">
        <v>499</v>
      </c>
      <c r="C215" s="83"/>
      <c r="D215" s="83"/>
      <c r="E215" s="83"/>
      <c r="F215" s="195"/>
      <c r="G215" s="83"/>
      <c r="H215" s="83"/>
      <c r="I215" s="83"/>
      <c r="J215" s="83"/>
      <c r="K215" s="42"/>
      <c r="L215" s="51" t="s">
        <v>341</v>
      </c>
      <c r="M215" s="42"/>
      <c r="N215" s="42"/>
      <c r="O215" s="62" t="s">
        <v>610</v>
      </c>
    </row>
    <row r="216" spans="1:15" s="35" customFormat="1" ht="45" customHeight="1">
      <c r="A216" s="42"/>
      <c r="B216" s="59" t="s">
        <v>352</v>
      </c>
      <c r="C216" s="83"/>
      <c r="D216" s="83"/>
      <c r="E216" s="83"/>
      <c r="F216" s="195"/>
      <c r="G216" s="83"/>
      <c r="H216" s="83"/>
      <c r="I216" s="83"/>
      <c r="J216" s="83"/>
      <c r="K216" s="42"/>
      <c r="L216" s="51" t="s">
        <v>341</v>
      </c>
      <c r="M216" s="42"/>
      <c r="N216" s="42"/>
      <c r="O216" s="62" t="s">
        <v>666</v>
      </c>
    </row>
    <row r="217" spans="1:15" s="35" customFormat="1" ht="56.25" customHeight="1">
      <c r="A217" s="42"/>
      <c r="B217" s="59" t="s">
        <v>498</v>
      </c>
      <c r="C217" s="83"/>
      <c r="D217" s="83"/>
      <c r="E217" s="83"/>
      <c r="F217" s="195"/>
      <c r="G217" s="83"/>
      <c r="H217" s="83"/>
      <c r="I217" s="83"/>
      <c r="J217" s="83"/>
      <c r="K217" s="42"/>
      <c r="L217" s="51" t="s">
        <v>341</v>
      </c>
      <c r="M217" s="42"/>
      <c r="N217" s="42"/>
      <c r="O217" s="62" t="s">
        <v>430</v>
      </c>
    </row>
    <row r="218" spans="1:15" s="35" customFormat="1" ht="52.5" customHeight="1">
      <c r="A218" s="42"/>
      <c r="B218" s="59" t="s">
        <v>518</v>
      </c>
      <c r="C218" s="83"/>
      <c r="D218" s="83"/>
      <c r="E218" s="83"/>
      <c r="F218" s="195"/>
      <c r="G218" s="83"/>
      <c r="H218" s="83"/>
      <c r="I218" s="83"/>
      <c r="J218" s="83"/>
      <c r="K218" s="42"/>
      <c r="L218" s="51" t="s">
        <v>341</v>
      </c>
      <c r="M218" s="42"/>
      <c r="N218" s="42"/>
      <c r="O218" s="62" t="s">
        <v>638</v>
      </c>
    </row>
    <row r="219" spans="1:30" s="35" customFormat="1" ht="66" customHeight="1">
      <c r="A219" s="67" t="s">
        <v>266</v>
      </c>
      <c r="B219" s="100" t="s">
        <v>674</v>
      </c>
      <c r="C219" s="82"/>
      <c r="D219" s="82"/>
      <c r="E219" s="82"/>
      <c r="F219" s="193"/>
      <c r="G219" s="82"/>
      <c r="H219" s="82"/>
      <c r="I219" s="82"/>
      <c r="J219" s="82"/>
      <c r="K219" s="308"/>
      <c r="L219" s="322" t="s">
        <v>551</v>
      </c>
      <c r="M219" s="334" t="s">
        <v>350</v>
      </c>
      <c r="N219" s="333" t="s">
        <v>287</v>
      </c>
      <c r="O219" s="333" t="s">
        <v>288</v>
      </c>
      <c r="P219" s="49"/>
      <c r="Q219" s="49"/>
      <c r="R219" s="49"/>
      <c r="S219" s="49"/>
      <c r="T219" s="49"/>
      <c r="U219" s="49"/>
      <c r="V219" s="49"/>
      <c r="W219" s="49"/>
      <c r="X219" s="48"/>
      <c r="Y219" s="48"/>
      <c r="Z219" s="48"/>
      <c r="AA219" s="48"/>
      <c r="AB219" s="48"/>
      <c r="AC219" s="48"/>
      <c r="AD219" s="48"/>
    </row>
    <row r="220" spans="1:30" s="35" customFormat="1" ht="9.75">
      <c r="A220" s="374" t="s">
        <v>167</v>
      </c>
      <c r="B220" s="375"/>
      <c r="C220" s="81">
        <f aca="true" t="shared" si="29" ref="C220:C225">SUM(D220:H220)</f>
        <v>396216.8382010101</v>
      </c>
      <c r="D220" s="81">
        <f aca="true" t="shared" si="30" ref="D220:J220">D221+D222+D223+D224+D225</f>
        <v>238246.3637210101</v>
      </c>
      <c r="E220" s="81">
        <f t="shared" si="30"/>
        <v>102419.09686</v>
      </c>
      <c r="F220" s="192">
        <f t="shared" si="30"/>
        <v>37426.4205</v>
      </c>
      <c r="G220" s="81">
        <f t="shared" si="30"/>
        <v>18124.95712</v>
      </c>
      <c r="H220" s="81">
        <f t="shared" si="30"/>
        <v>0</v>
      </c>
      <c r="I220" s="81">
        <f t="shared" si="30"/>
        <v>0</v>
      </c>
      <c r="J220" s="81">
        <f t="shared" si="30"/>
        <v>0</v>
      </c>
      <c r="K220" s="308"/>
      <c r="L220" s="322"/>
      <c r="M220" s="308"/>
      <c r="N220" s="333"/>
      <c r="O220" s="333"/>
      <c r="P220" s="49"/>
      <c r="Q220" s="49"/>
      <c r="R220" s="49"/>
      <c r="S220" s="49"/>
      <c r="T220" s="49"/>
      <c r="U220" s="49"/>
      <c r="V220" s="49"/>
      <c r="W220" s="49"/>
      <c r="X220" s="48"/>
      <c r="Y220" s="48"/>
      <c r="Z220" s="48"/>
      <c r="AA220" s="48"/>
      <c r="AB220" s="48"/>
      <c r="AC220" s="48"/>
      <c r="AD220" s="48"/>
    </row>
    <row r="221" spans="1:30" s="35" customFormat="1" ht="9.75" customHeight="1">
      <c r="A221" s="313" t="s">
        <v>416</v>
      </c>
      <c r="B221" s="313"/>
      <c r="C221" s="81">
        <f t="shared" si="29"/>
        <v>0</v>
      </c>
      <c r="D221" s="81">
        <f>D228+D237+D246+D255+D264+D273+D282+D337+D292+D305+D318</f>
        <v>0</v>
      </c>
      <c r="E221" s="81">
        <f>E228+E237+E246+E255+E264+E273+E282+E337+E292+E305+E318</f>
        <v>0</v>
      </c>
      <c r="F221" s="192">
        <f>F228+F237+F246+F255+F264+F273+F282+F337+F292+F305+F318</f>
        <v>0</v>
      </c>
      <c r="G221" s="81">
        <f>G228+G237+G246+G255+G264+G273+G282+G337+G292+G305+G318</f>
        <v>0</v>
      </c>
      <c r="H221" s="81">
        <f>H228+H237+H246+H255+H264+H273+H282+H337+H292+H305+H318</f>
        <v>0</v>
      </c>
      <c r="I221" s="81"/>
      <c r="J221" s="81"/>
      <c r="K221" s="308"/>
      <c r="L221" s="322"/>
      <c r="M221" s="308"/>
      <c r="N221" s="333"/>
      <c r="O221" s="333"/>
      <c r="P221" s="49"/>
      <c r="Q221" s="49"/>
      <c r="R221" s="49"/>
      <c r="S221" s="49"/>
      <c r="T221" s="49"/>
      <c r="U221" s="49"/>
      <c r="V221" s="49"/>
      <c r="W221" s="49"/>
      <c r="X221" s="48"/>
      <c r="Y221" s="48"/>
      <c r="Z221" s="48"/>
      <c r="AA221" s="48"/>
      <c r="AB221" s="48"/>
      <c r="AC221" s="48"/>
      <c r="AD221" s="48"/>
    </row>
    <row r="222" spans="1:30" s="35" customFormat="1" ht="9.75">
      <c r="A222" s="313" t="s">
        <v>424</v>
      </c>
      <c r="B222" s="313"/>
      <c r="C222" s="81">
        <f t="shared" si="29"/>
        <v>395932.16226</v>
      </c>
      <c r="D222" s="81">
        <f aca="true" t="shared" si="31" ref="D222:F225">D229+D238+D247+D256+D265+D274+D283+D338+D293+D306+D319</f>
        <v>238071.5599</v>
      </c>
      <c r="E222" s="81">
        <f t="shared" si="31"/>
        <v>102404.12986</v>
      </c>
      <c r="F222" s="192">
        <f t="shared" si="31"/>
        <v>37346.4205</v>
      </c>
      <c r="G222" s="81">
        <f>G229+G238+G247+G256+G265+G274+G283+G338+G293+G306+G319+G330</f>
        <v>18110.052</v>
      </c>
      <c r="H222" s="81">
        <f aca="true" t="shared" si="32" ref="H222:J223">H229+H238+H247+H256+H265+H274+H283+H338+H293+H306+H319</f>
        <v>0</v>
      </c>
      <c r="I222" s="81">
        <f t="shared" si="32"/>
        <v>0</v>
      </c>
      <c r="J222" s="81">
        <f t="shared" si="32"/>
        <v>0</v>
      </c>
      <c r="K222" s="308"/>
      <c r="L222" s="322"/>
      <c r="M222" s="308"/>
      <c r="N222" s="333"/>
      <c r="O222" s="333"/>
      <c r="P222" s="49"/>
      <c r="Q222" s="49"/>
      <c r="R222" s="49"/>
      <c r="S222" s="49"/>
      <c r="T222" s="49"/>
      <c r="U222" s="49"/>
      <c r="V222" s="49"/>
      <c r="W222" s="49"/>
      <c r="X222" s="48"/>
      <c r="Y222" s="48"/>
      <c r="Z222" s="48"/>
      <c r="AA222" s="48"/>
      <c r="AB222" s="48"/>
      <c r="AC222" s="48"/>
      <c r="AD222" s="48"/>
    </row>
    <row r="223" spans="1:30" s="35" customFormat="1" ht="9.75">
      <c r="A223" s="313" t="s">
        <v>425</v>
      </c>
      <c r="B223" s="313"/>
      <c r="C223" s="81">
        <f t="shared" si="29"/>
        <v>284.67594101010104</v>
      </c>
      <c r="D223" s="81">
        <f t="shared" si="31"/>
        <v>174.803821010101</v>
      </c>
      <c r="E223" s="81">
        <f t="shared" si="31"/>
        <v>14.967</v>
      </c>
      <c r="F223" s="192">
        <f t="shared" si="31"/>
        <v>80</v>
      </c>
      <c r="G223" s="81">
        <f>G230+G239+G248+G257+G266+G275+G284+G339+G294+G307+G320+G331</f>
        <v>14.90512</v>
      </c>
      <c r="H223" s="81">
        <f t="shared" si="32"/>
        <v>0</v>
      </c>
      <c r="I223" s="81">
        <f t="shared" si="32"/>
        <v>0</v>
      </c>
      <c r="J223" s="81">
        <f t="shared" si="32"/>
        <v>0</v>
      </c>
      <c r="K223" s="308"/>
      <c r="L223" s="322"/>
      <c r="M223" s="308"/>
      <c r="N223" s="333"/>
      <c r="O223" s="333"/>
      <c r="P223" s="49"/>
      <c r="Q223" s="49"/>
      <c r="R223" s="49"/>
      <c r="S223" s="49"/>
      <c r="T223" s="49"/>
      <c r="U223" s="49"/>
      <c r="V223" s="49"/>
      <c r="W223" s="49"/>
      <c r="X223" s="48"/>
      <c r="Y223" s="48"/>
      <c r="Z223" s="48"/>
      <c r="AA223" s="48"/>
      <c r="AB223" s="48"/>
      <c r="AC223" s="48"/>
      <c r="AD223" s="48"/>
    </row>
    <row r="224" spans="1:30" s="35" customFormat="1" ht="9.75">
      <c r="A224" s="313" t="s">
        <v>426</v>
      </c>
      <c r="B224" s="313"/>
      <c r="C224" s="81">
        <f t="shared" si="29"/>
        <v>0</v>
      </c>
      <c r="D224" s="81">
        <f t="shared" si="31"/>
        <v>0</v>
      </c>
      <c r="E224" s="81">
        <f t="shared" si="31"/>
        <v>0</v>
      </c>
      <c r="F224" s="192">
        <f t="shared" si="31"/>
        <v>0</v>
      </c>
      <c r="G224" s="81">
        <f>G231+G240+G249+G258+G267+G276+G285+G340+G295+G308+G321</f>
        <v>0</v>
      </c>
      <c r="H224" s="81">
        <f>H231+H240+H249+H258+H267+H276+H285+H340+H295+H308+H321</f>
        <v>0</v>
      </c>
      <c r="I224" s="81"/>
      <c r="J224" s="81"/>
      <c r="K224" s="308"/>
      <c r="L224" s="322"/>
      <c r="M224" s="308"/>
      <c r="N224" s="333"/>
      <c r="O224" s="333"/>
      <c r="P224" s="49"/>
      <c r="Q224" s="49"/>
      <c r="R224" s="49"/>
      <c r="S224" s="49"/>
      <c r="T224" s="49"/>
      <c r="U224" s="49"/>
      <c r="V224" s="49"/>
      <c r="W224" s="49"/>
      <c r="X224" s="48"/>
      <c r="Y224" s="48"/>
      <c r="Z224" s="48"/>
      <c r="AA224" s="48"/>
      <c r="AB224" s="48"/>
      <c r="AC224" s="48"/>
      <c r="AD224" s="48"/>
    </row>
    <row r="225" spans="1:30" s="35" customFormat="1" ht="15" customHeight="1">
      <c r="A225" s="313" t="s">
        <v>414</v>
      </c>
      <c r="B225" s="313"/>
      <c r="C225" s="81">
        <f t="shared" si="29"/>
        <v>0</v>
      </c>
      <c r="D225" s="81">
        <f t="shared" si="31"/>
        <v>0</v>
      </c>
      <c r="E225" s="81">
        <f t="shared" si="31"/>
        <v>0</v>
      </c>
      <c r="F225" s="192">
        <f t="shared" si="31"/>
        <v>0</v>
      </c>
      <c r="G225" s="81">
        <f>G232+G241+G250+G259+G268+G277+G286+G341+G296+G309+G322</f>
        <v>0</v>
      </c>
      <c r="H225" s="81">
        <f>H232+H241+H250+H259+H268+H277+H286+H341+H296+H309+H322</f>
        <v>0</v>
      </c>
      <c r="I225" s="81"/>
      <c r="J225" s="81"/>
      <c r="K225" s="308"/>
      <c r="L225" s="322"/>
      <c r="M225" s="308"/>
      <c r="N225" s="333"/>
      <c r="O225" s="333"/>
      <c r="P225" s="49"/>
      <c r="Q225" s="49"/>
      <c r="R225" s="49"/>
      <c r="S225" s="49"/>
      <c r="T225" s="49"/>
      <c r="U225" s="49"/>
      <c r="V225" s="49"/>
      <c r="W225" s="49"/>
      <c r="X225" s="48"/>
      <c r="Y225" s="48"/>
      <c r="Z225" s="48"/>
      <c r="AA225" s="48"/>
      <c r="AB225" s="48"/>
      <c r="AC225" s="48"/>
      <c r="AD225" s="48"/>
    </row>
    <row r="226" spans="1:15" s="35" customFormat="1" ht="111" customHeight="1">
      <c r="A226" s="44"/>
      <c r="B226" s="134" t="s">
        <v>722</v>
      </c>
      <c r="C226" s="82"/>
      <c r="D226" s="82"/>
      <c r="E226" s="82"/>
      <c r="F226" s="193"/>
      <c r="G226" s="82"/>
      <c r="H226" s="82"/>
      <c r="I226" s="82"/>
      <c r="J226" s="82"/>
      <c r="K226" s="322" t="s">
        <v>535</v>
      </c>
      <c r="L226" s="322" t="s">
        <v>547</v>
      </c>
      <c r="M226" s="308" t="s">
        <v>676</v>
      </c>
      <c r="N226" s="333" t="s">
        <v>316</v>
      </c>
      <c r="O226" s="333" t="s">
        <v>314</v>
      </c>
    </row>
    <row r="227" spans="1:15" s="35" customFormat="1" ht="9.75">
      <c r="A227" s="313" t="s">
        <v>167</v>
      </c>
      <c r="B227" s="313"/>
      <c r="C227" s="83">
        <f aca="true" t="shared" si="33" ref="C227:C232">D227+E227+F227+G227+H227</f>
        <v>97356.47868999999</v>
      </c>
      <c r="D227" s="83">
        <f>D228+D229+D230+D231+D232</f>
        <v>16289.17583</v>
      </c>
      <c r="E227" s="83">
        <f>E228+E229+E230+E231+E232</f>
        <v>81067.30286</v>
      </c>
      <c r="F227" s="195">
        <f>F228+F229+F230+F231+F232</f>
        <v>0</v>
      </c>
      <c r="G227" s="83">
        <f>G228+G229+G230+G231+G232</f>
        <v>0</v>
      </c>
      <c r="H227" s="83">
        <f>H228+H229+H230+H231+H232</f>
        <v>0</v>
      </c>
      <c r="I227" s="83"/>
      <c r="J227" s="83"/>
      <c r="K227" s="322"/>
      <c r="L227" s="322"/>
      <c r="M227" s="308"/>
      <c r="N227" s="333"/>
      <c r="O227" s="333"/>
    </row>
    <row r="228" spans="1:15" s="35" customFormat="1" ht="9.75">
      <c r="A228" s="313" t="s">
        <v>416</v>
      </c>
      <c r="B228" s="313"/>
      <c r="C228" s="83">
        <f t="shared" si="33"/>
        <v>0</v>
      </c>
      <c r="D228" s="83">
        <v>0</v>
      </c>
      <c r="E228" s="83">
        <v>0</v>
      </c>
      <c r="F228" s="195">
        <v>0</v>
      </c>
      <c r="G228" s="83">
        <v>0</v>
      </c>
      <c r="H228" s="83">
        <v>0</v>
      </c>
      <c r="I228" s="83"/>
      <c r="J228" s="83"/>
      <c r="K228" s="322"/>
      <c r="L228" s="322"/>
      <c r="M228" s="308"/>
      <c r="N228" s="333"/>
      <c r="O228" s="333"/>
    </row>
    <row r="229" spans="1:15" s="35" customFormat="1" ht="9.75">
      <c r="A229" s="374" t="s">
        <v>424</v>
      </c>
      <c r="B229" s="375"/>
      <c r="C229" s="83">
        <f t="shared" si="33"/>
        <v>97356.47868999999</v>
      </c>
      <c r="D229" s="83">
        <v>16289.17583</v>
      </c>
      <c r="E229" s="83">
        <v>81067.30286</v>
      </c>
      <c r="F229" s="195">
        <v>0</v>
      </c>
      <c r="G229" s="83">
        <v>0</v>
      </c>
      <c r="H229" s="83">
        <v>0</v>
      </c>
      <c r="I229" s="83"/>
      <c r="J229" s="83"/>
      <c r="K229" s="322"/>
      <c r="L229" s="322"/>
      <c r="M229" s="308"/>
      <c r="N229" s="333"/>
      <c r="O229" s="333"/>
    </row>
    <row r="230" spans="1:15" s="35" customFormat="1" ht="9.75">
      <c r="A230" s="313" t="s">
        <v>425</v>
      </c>
      <c r="B230" s="313"/>
      <c r="C230" s="83">
        <f t="shared" si="33"/>
        <v>0</v>
      </c>
      <c r="D230" s="83">
        <v>0</v>
      </c>
      <c r="E230" s="83">
        <v>0</v>
      </c>
      <c r="F230" s="195">
        <v>0</v>
      </c>
      <c r="G230" s="83">
        <v>0</v>
      </c>
      <c r="H230" s="83">
        <v>0</v>
      </c>
      <c r="I230" s="83"/>
      <c r="J230" s="83"/>
      <c r="K230" s="322"/>
      <c r="L230" s="322"/>
      <c r="M230" s="308"/>
      <c r="N230" s="333"/>
      <c r="O230" s="333"/>
    </row>
    <row r="231" spans="1:15" s="35" customFormat="1" ht="9.75">
      <c r="A231" s="313" t="s">
        <v>426</v>
      </c>
      <c r="B231" s="313"/>
      <c r="C231" s="83">
        <f t="shared" si="33"/>
        <v>0</v>
      </c>
      <c r="D231" s="83">
        <v>0</v>
      </c>
      <c r="E231" s="83">
        <v>0</v>
      </c>
      <c r="F231" s="195">
        <v>0</v>
      </c>
      <c r="G231" s="83">
        <v>0</v>
      </c>
      <c r="H231" s="83">
        <v>0</v>
      </c>
      <c r="I231" s="83"/>
      <c r="J231" s="83"/>
      <c r="K231" s="322"/>
      <c r="L231" s="322"/>
      <c r="M231" s="308"/>
      <c r="N231" s="333"/>
      <c r="O231" s="333"/>
    </row>
    <row r="232" spans="1:15" s="35" customFormat="1" ht="9.75">
      <c r="A232" s="313" t="s">
        <v>414</v>
      </c>
      <c r="B232" s="313"/>
      <c r="C232" s="83">
        <f t="shared" si="33"/>
        <v>0</v>
      </c>
      <c r="D232" s="83">
        <v>0</v>
      </c>
      <c r="E232" s="83">
        <v>0</v>
      </c>
      <c r="F232" s="195">
        <v>0</v>
      </c>
      <c r="G232" s="83">
        <v>0</v>
      </c>
      <c r="H232" s="83">
        <v>0</v>
      </c>
      <c r="I232" s="83"/>
      <c r="J232" s="83"/>
      <c r="K232" s="322"/>
      <c r="L232" s="322"/>
      <c r="M232" s="308"/>
      <c r="N232" s="333"/>
      <c r="O232" s="333"/>
    </row>
    <row r="233" spans="1:15" s="35" customFormat="1" ht="44.25" customHeight="1">
      <c r="A233" s="59"/>
      <c r="B233" s="64" t="s">
        <v>522</v>
      </c>
      <c r="C233" s="83"/>
      <c r="D233" s="83"/>
      <c r="E233" s="83"/>
      <c r="F233" s="195"/>
      <c r="G233" s="83"/>
      <c r="H233" s="83"/>
      <c r="I233" s="83"/>
      <c r="J233" s="83"/>
      <c r="K233" s="44"/>
      <c r="L233" s="44" t="s">
        <v>547</v>
      </c>
      <c r="M233" s="42"/>
      <c r="N233" s="62"/>
      <c r="O233" s="62" t="s">
        <v>446</v>
      </c>
    </row>
    <row r="234" spans="1:15" s="35" customFormat="1" ht="42" customHeight="1">
      <c r="A234" s="44"/>
      <c r="B234" s="64" t="s">
        <v>351</v>
      </c>
      <c r="C234" s="69"/>
      <c r="D234" s="69"/>
      <c r="E234" s="69"/>
      <c r="F234" s="196"/>
      <c r="G234" s="69"/>
      <c r="H234" s="69"/>
      <c r="I234" s="69"/>
      <c r="J234" s="69"/>
      <c r="K234" s="60"/>
      <c r="L234" s="44" t="s">
        <v>547</v>
      </c>
      <c r="M234" s="42" t="s">
        <v>412</v>
      </c>
      <c r="N234" s="42" t="s">
        <v>412</v>
      </c>
      <c r="O234" s="62" t="s">
        <v>612</v>
      </c>
    </row>
    <row r="235" spans="1:15" s="35" customFormat="1" ht="81" customHeight="1">
      <c r="A235" s="44"/>
      <c r="B235" s="134" t="s">
        <v>125</v>
      </c>
      <c r="C235" s="82"/>
      <c r="D235" s="82"/>
      <c r="E235" s="82"/>
      <c r="F235" s="193"/>
      <c r="G235" s="82"/>
      <c r="H235" s="82"/>
      <c r="I235" s="82"/>
      <c r="J235" s="82"/>
      <c r="K235" s="322" t="s">
        <v>535</v>
      </c>
      <c r="L235" s="322" t="s">
        <v>547</v>
      </c>
      <c r="M235" s="308" t="s">
        <v>317</v>
      </c>
      <c r="N235" s="333" t="s">
        <v>316</v>
      </c>
      <c r="O235" s="333" t="s">
        <v>287</v>
      </c>
    </row>
    <row r="236" spans="1:15" s="35" customFormat="1" ht="9.75">
      <c r="A236" s="313" t="s">
        <v>167</v>
      </c>
      <c r="B236" s="313"/>
      <c r="C236" s="84">
        <f aca="true" t="shared" si="34" ref="C236:C241">D236+E236+F236+G236+H236</f>
        <v>36257</v>
      </c>
      <c r="D236" s="84">
        <f>D237+D238+D239+D240+D241</f>
        <v>36257</v>
      </c>
      <c r="E236" s="84">
        <f>E237+E238+E239+E240+E241</f>
        <v>0</v>
      </c>
      <c r="F236" s="197">
        <f>F237+F238+F239+F240+F241</f>
        <v>0</v>
      </c>
      <c r="G236" s="84">
        <f>G237+G238+G239+G240+G241</f>
        <v>0</v>
      </c>
      <c r="H236" s="84">
        <f>H237+H238+H239+H240+H241</f>
        <v>0</v>
      </c>
      <c r="I236" s="84"/>
      <c r="J236" s="84"/>
      <c r="K236" s="322"/>
      <c r="L236" s="322"/>
      <c r="M236" s="308"/>
      <c r="N236" s="333"/>
      <c r="O236" s="333"/>
    </row>
    <row r="237" spans="1:15" s="35" customFormat="1" ht="9.75">
      <c r="A237" s="313" t="s">
        <v>416</v>
      </c>
      <c r="B237" s="313"/>
      <c r="C237" s="84">
        <f t="shared" si="34"/>
        <v>0</v>
      </c>
      <c r="D237" s="84">
        <v>0</v>
      </c>
      <c r="E237" s="84">
        <v>0</v>
      </c>
      <c r="F237" s="197">
        <v>0</v>
      </c>
      <c r="G237" s="84">
        <v>0</v>
      </c>
      <c r="H237" s="84">
        <v>0</v>
      </c>
      <c r="I237" s="84"/>
      <c r="J237" s="84"/>
      <c r="K237" s="322"/>
      <c r="L237" s="322"/>
      <c r="M237" s="308"/>
      <c r="N237" s="333"/>
      <c r="O237" s="333"/>
    </row>
    <row r="238" spans="1:15" s="35" customFormat="1" ht="9.75">
      <c r="A238" s="313" t="s">
        <v>424</v>
      </c>
      <c r="B238" s="313"/>
      <c r="C238" s="84">
        <f t="shared" si="34"/>
        <v>36257</v>
      </c>
      <c r="D238" s="84">
        <v>36257</v>
      </c>
      <c r="E238" s="84">
        <v>0</v>
      </c>
      <c r="F238" s="197">
        <v>0</v>
      </c>
      <c r="G238" s="84">
        <v>0</v>
      </c>
      <c r="H238" s="84">
        <v>0</v>
      </c>
      <c r="I238" s="84"/>
      <c r="J238" s="84"/>
      <c r="K238" s="322"/>
      <c r="L238" s="322"/>
      <c r="M238" s="308"/>
      <c r="N238" s="333"/>
      <c r="O238" s="333"/>
    </row>
    <row r="239" spans="1:15" s="35" customFormat="1" ht="9.75">
      <c r="A239" s="313" t="s">
        <v>425</v>
      </c>
      <c r="B239" s="313"/>
      <c r="C239" s="84">
        <f t="shared" si="34"/>
        <v>0</v>
      </c>
      <c r="D239" s="84">
        <v>0</v>
      </c>
      <c r="E239" s="84">
        <v>0</v>
      </c>
      <c r="F239" s="197">
        <v>0</v>
      </c>
      <c r="G239" s="84">
        <v>0</v>
      </c>
      <c r="H239" s="84">
        <v>0</v>
      </c>
      <c r="I239" s="84"/>
      <c r="J239" s="84"/>
      <c r="K239" s="322"/>
      <c r="L239" s="322"/>
      <c r="M239" s="308"/>
      <c r="N239" s="333"/>
      <c r="O239" s="333"/>
    </row>
    <row r="240" spans="1:15" s="35" customFormat="1" ht="11.25" customHeight="1">
      <c r="A240" s="313" t="s">
        <v>426</v>
      </c>
      <c r="B240" s="313"/>
      <c r="C240" s="84">
        <f t="shared" si="34"/>
        <v>0</v>
      </c>
      <c r="D240" s="84">
        <v>0</v>
      </c>
      <c r="E240" s="84">
        <v>0</v>
      </c>
      <c r="F240" s="197">
        <v>0</v>
      </c>
      <c r="G240" s="84">
        <v>0</v>
      </c>
      <c r="H240" s="84">
        <v>0</v>
      </c>
      <c r="I240" s="84"/>
      <c r="J240" s="84"/>
      <c r="K240" s="322"/>
      <c r="L240" s="322"/>
      <c r="M240" s="308"/>
      <c r="N240" s="333"/>
      <c r="O240" s="333"/>
    </row>
    <row r="241" spans="1:15" s="35" customFormat="1" ht="9.75">
      <c r="A241" s="313" t="s">
        <v>414</v>
      </c>
      <c r="B241" s="313"/>
      <c r="C241" s="84">
        <f t="shared" si="34"/>
        <v>0</v>
      </c>
      <c r="D241" s="84">
        <v>0</v>
      </c>
      <c r="E241" s="84">
        <v>0</v>
      </c>
      <c r="F241" s="197">
        <v>0</v>
      </c>
      <c r="G241" s="84">
        <v>0</v>
      </c>
      <c r="H241" s="84">
        <v>0</v>
      </c>
      <c r="I241" s="84"/>
      <c r="J241" s="84"/>
      <c r="K241" s="322"/>
      <c r="L241" s="322"/>
      <c r="M241" s="308"/>
      <c r="N241" s="333"/>
      <c r="O241" s="333"/>
    </row>
    <row r="242" spans="1:15" s="35" customFormat="1" ht="45" customHeight="1">
      <c r="A242" s="59"/>
      <c r="B242" s="64" t="s">
        <v>522</v>
      </c>
      <c r="C242" s="84"/>
      <c r="D242" s="84"/>
      <c r="E242" s="84"/>
      <c r="F242" s="197"/>
      <c r="G242" s="84"/>
      <c r="H242" s="84"/>
      <c r="I242" s="84"/>
      <c r="J242" s="84"/>
      <c r="K242" s="44"/>
      <c r="L242" s="44" t="s">
        <v>547</v>
      </c>
      <c r="M242" s="42"/>
      <c r="N242" s="62"/>
      <c r="O242" s="62" t="s">
        <v>514</v>
      </c>
    </row>
    <row r="243" spans="1:30" s="101" customFormat="1" ht="49.5" customHeight="1">
      <c r="A243" s="44"/>
      <c r="B243" s="64" t="s">
        <v>351</v>
      </c>
      <c r="C243" s="69"/>
      <c r="D243" s="69"/>
      <c r="E243" s="69"/>
      <c r="F243" s="196"/>
      <c r="G243" s="69"/>
      <c r="H243" s="69"/>
      <c r="I243" s="69"/>
      <c r="J243" s="69"/>
      <c r="K243" s="60"/>
      <c r="L243" s="44" t="s">
        <v>547</v>
      </c>
      <c r="M243" s="42" t="s">
        <v>412</v>
      </c>
      <c r="N243" s="42" t="s">
        <v>412</v>
      </c>
      <c r="O243" s="62" t="s">
        <v>434</v>
      </c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</row>
    <row r="244" spans="1:15" s="35" customFormat="1" ht="37.5" customHeight="1">
      <c r="A244" s="44"/>
      <c r="B244" s="134" t="s">
        <v>126</v>
      </c>
      <c r="C244" s="84"/>
      <c r="D244" s="84"/>
      <c r="E244" s="84"/>
      <c r="F244" s="197"/>
      <c r="G244" s="84"/>
      <c r="H244" s="84"/>
      <c r="I244" s="84"/>
      <c r="J244" s="84"/>
      <c r="K244" s="322" t="s">
        <v>535</v>
      </c>
      <c r="L244" s="322" t="s">
        <v>547</v>
      </c>
      <c r="M244" s="308" t="s">
        <v>318</v>
      </c>
      <c r="N244" s="333" t="s">
        <v>316</v>
      </c>
      <c r="O244" s="333" t="s">
        <v>314</v>
      </c>
    </row>
    <row r="245" spans="1:15" s="35" customFormat="1" ht="9.75">
      <c r="A245" s="313" t="s">
        <v>167</v>
      </c>
      <c r="B245" s="313"/>
      <c r="C245" s="84">
        <f aca="true" t="shared" si="35" ref="C245:C250">D245+E245+F245+G245+H245</f>
        <v>1102.119</v>
      </c>
      <c r="D245" s="84">
        <f>D246+D247+D248+D249+D250</f>
        <v>75</v>
      </c>
      <c r="E245" s="84">
        <f>E246+E247+E248+E249+E250</f>
        <v>1027.119</v>
      </c>
      <c r="F245" s="197">
        <f>F246+F247+F248+F249+F250</f>
        <v>0</v>
      </c>
      <c r="G245" s="84">
        <f>G246+G247+G248+G249+G250</f>
        <v>0</v>
      </c>
      <c r="H245" s="84">
        <f>H246+H247+H248+H249+H250</f>
        <v>0</v>
      </c>
      <c r="I245" s="84"/>
      <c r="J245" s="84"/>
      <c r="K245" s="322"/>
      <c r="L245" s="322"/>
      <c r="M245" s="308"/>
      <c r="N245" s="333"/>
      <c r="O245" s="333"/>
    </row>
    <row r="246" spans="1:15" s="35" customFormat="1" ht="9.75">
      <c r="A246" s="313" t="s">
        <v>416</v>
      </c>
      <c r="B246" s="313"/>
      <c r="C246" s="84">
        <f t="shared" si="35"/>
        <v>0</v>
      </c>
      <c r="D246" s="84">
        <v>0</v>
      </c>
      <c r="E246" s="84">
        <v>0</v>
      </c>
      <c r="F246" s="197">
        <v>0</v>
      </c>
      <c r="G246" s="84">
        <v>0</v>
      </c>
      <c r="H246" s="84">
        <v>0</v>
      </c>
      <c r="I246" s="84"/>
      <c r="J246" s="84"/>
      <c r="K246" s="322"/>
      <c r="L246" s="322"/>
      <c r="M246" s="308"/>
      <c r="N246" s="333"/>
      <c r="O246" s="333"/>
    </row>
    <row r="247" spans="1:15" s="35" customFormat="1" ht="12" customHeight="1">
      <c r="A247" s="313" t="s">
        <v>424</v>
      </c>
      <c r="B247" s="313"/>
      <c r="C247" s="84">
        <f t="shared" si="35"/>
        <v>1102.119</v>
      </c>
      <c r="D247" s="84">
        <v>75</v>
      </c>
      <c r="E247" s="84">
        <v>1027.119</v>
      </c>
      <c r="F247" s="197">
        <v>0</v>
      </c>
      <c r="G247" s="84">
        <v>0</v>
      </c>
      <c r="H247" s="84">
        <v>0</v>
      </c>
      <c r="I247" s="84"/>
      <c r="J247" s="84"/>
      <c r="K247" s="322"/>
      <c r="L247" s="322"/>
      <c r="M247" s="308"/>
      <c r="N247" s="333"/>
      <c r="O247" s="333"/>
    </row>
    <row r="248" spans="1:15" s="35" customFormat="1" ht="9.75">
      <c r="A248" s="313" t="s">
        <v>425</v>
      </c>
      <c r="B248" s="313"/>
      <c r="C248" s="84">
        <f t="shared" si="35"/>
        <v>0</v>
      </c>
      <c r="D248" s="84">
        <v>0</v>
      </c>
      <c r="E248" s="84">
        <v>0</v>
      </c>
      <c r="F248" s="197">
        <v>0</v>
      </c>
      <c r="G248" s="84">
        <v>0</v>
      </c>
      <c r="H248" s="84">
        <v>0</v>
      </c>
      <c r="I248" s="84"/>
      <c r="J248" s="84"/>
      <c r="K248" s="322"/>
      <c r="L248" s="322"/>
      <c r="M248" s="308"/>
      <c r="N248" s="333"/>
      <c r="O248" s="333"/>
    </row>
    <row r="249" spans="1:15" s="35" customFormat="1" ht="12" customHeight="1">
      <c r="A249" s="313" t="s">
        <v>426</v>
      </c>
      <c r="B249" s="313"/>
      <c r="C249" s="84">
        <f t="shared" si="35"/>
        <v>0</v>
      </c>
      <c r="D249" s="84">
        <v>0</v>
      </c>
      <c r="E249" s="84">
        <v>0</v>
      </c>
      <c r="F249" s="197">
        <v>0</v>
      </c>
      <c r="G249" s="84">
        <v>0</v>
      </c>
      <c r="H249" s="84">
        <v>0</v>
      </c>
      <c r="I249" s="84"/>
      <c r="J249" s="84"/>
      <c r="K249" s="322"/>
      <c r="L249" s="322"/>
      <c r="M249" s="308"/>
      <c r="N249" s="333"/>
      <c r="O249" s="333"/>
    </row>
    <row r="250" spans="1:15" s="35" customFormat="1" ht="9.75">
      <c r="A250" s="313" t="s">
        <v>414</v>
      </c>
      <c r="B250" s="313"/>
      <c r="C250" s="84">
        <f t="shared" si="35"/>
        <v>0</v>
      </c>
      <c r="D250" s="84">
        <v>0</v>
      </c>
      <c r="E250" s="84">
        <v>0</v>
      </c>
      <c r="F250" s="197">
        <v>0</v>
      </c>
      <c r="G250" s="84">
        <v>0</v>
      </c>
      <c r="H250" s="84">
        <v>0</v>
      </c>
      <c r="I250" s="84"/>
      <c r="J250" s="84"/>
      <c r="K250" s="322"/>
      <c r="L250" s="322"/>
      <c r="M250" s="308"/>
      <c r="N250" s="333"/>
      <c r="O250" s="333"/>
    </row>
    <row r="251" spans="1:15" s="35" customFormat="1" ht="49.5" customHeight="1">
      <c r="A251" s="59"/>
      <c r="B251" s="64" t="s">
        <v>552</v>
      </c>
      <c r="C251" s="84"/>
      <c r="D251" s="84"/>
      <c r="E251" s="84"/>
      <c r="F251" s="197"/>
      <c r="G251" s="84"/>
      <c r="H251" s="84"/>
      <c r="I251" s="84"/>
      <c r="J251" s="84"/>
      <c r="K251" s="44"/>
      <c r="L251" s="44" t="s">
        <v>547</v>
      </c>
      <c r="M251" s="42"/>
      <c r="N251" s="62"/>
      <c r="O251" s="62" t="s">
        <v>514</v>
      </c>
    </row>
    <row r="252" spans="1:15" s="35" customFormat="1" ht="46.5" customHeight="1">
      <c r="A252" s="44"/>
      <c r="B252" s="64" t="s">
        <v>352</v>
      </c>
      <c r="C252" s="69"/>
      <c r="D252" s="69"/>
      <c r="E252" s="69"/>
      <c r="F252" s="196"/>
      <c r="G252" s="69"/>
      <c r="H252" s="69"/>
      <c r="I252" s="69"/>
      <c r="J252" s="69"/>
      <c r="K252" s="60"/>
      <c r="L252" s="44" t="s">
        <v>547</v>
      </c>
      <c r="M252" s="42" t="s">
        <v>412</v>
      </c>
      <c r="N252" s="42" t="s">
        <v>412</v>
      </c>
      <c r="O252" s="62" t="s">
        <v>612</v>
      </c>
    </row>
    <row r="253" spans="1:15" s="35" customFormat="1" ht="41.25" customHeight="1">
      <c r="A253" s="44"/>
      <c r="B253" s="134" t="s">
        <v>127</v>
      </c>
      <c r="C253" s="82"/>
      <c r="D253" s="82"/>
      <c r="E253" s="82"/>
      <c r="F253" s="193"/>
      <c r="G253" s="82"/>
      <c r="H253" s="82"/>
      <c r="I253" s="82"/>
      <c r="J253" s="82"/>
      <c r="K253" s="322" t="s">
        <v>535</v>
      </c>
      <c r="L253" s="322" t="s">
        <v>547</v>
      </c>
      <c r="M253" s="308" t="s">
        <v>318</v>
      </c>
      <c r="N253" s="333" t="s">
        <v>287</v>
      </c>
      <c r="O253" s="333" t="s">
        <v>314</v>
      </c>
    </row>
    <row r="254" spans="1:15" s="35" customFormat="1" ht="9.75" customHeight="1">
      <c r="A254" s="313" t="s">
        <v>167</v>
      </c>
      <c r="B254" s="313"/>
      <c r="C254" s="84">
        <f aca="true" t="shared" si="36" ref="C254:C259">D254+E254+F254+G254+H254</f>
        <v>37136.43498</v>
      </c>
      <c r="D254" s="84">
        <f>D255+D256+D257+D258+D259</f>
        <v>69.80548</v>
      </c>
      <c r="E254" s="84">
        <f>E255+E256+E257+E258+E259</f>
        <v>18629.805</v>
      </c>
      <c r="F254" s="197">
        <f>F255+F256+F257+F258+F259</f>
        <v>18436.8245</v>
      </c>
      <c r="G254" s="84">
        <f>G255+G256+G257+G258+G259</f>
        <v>0</v>
      </c>
      <c r="H254" s="84">
        <f>H255+H256+H257+H258+H259</f>
        <v>0</v>
      </c>
      <c r="I254" s="84"/>
      <c r="J254" s="84"/>
      <c r="K254" s="322"/>
      <c r="L254" s="322"/>
      <c r="M254" s="308"/>
      <c r="N254" s="333"/>
      <c r="O254" s="333"/>
    </row>
    <row r="255" spans="1:15" s="35" customFormat="1" ht="9.75">
      <c r="A255" s="313" t="s">
        <v>416</v>
      </c>
      <c r="B255" s="313"/>
      <c r="C255" s="84">
        <f t="shared" si="36"/>
        <v>0</v>
      </c>
      <c r="D255" s="84">
        <v>0</v>
      </c>
      <c r="E255" s="84">
        <v>0</v>
      </c>
      <c r="F255" s="197">
        <v>0</v>
      </c>
      <c r="G255" s="84">
        <v>0</v>
      </c>
      <c r="H255" s="84">
        <v>0</v>
      </c>
      <c r="I255" s="84"/>
      <c r="J255" s="84"/>
      <c r="K255" s="322"/>
      <c r="L255" s="322"/>
      <c r="M255" s="308"/>
      <c r="N255" s="333"/>
      <c r="O255" s="333"/>
    </row>
    <row r="256" spans="1:15" s="35" customFormat="1" ht="9.75">
      <c r="A256" s="313" t="s">
        <v>424</v>
      </c>
      <c r="B256" s="313"/>
      <c r="C256" s="84">
        <f t="shared" si="36"/>
        <v>37136.43498</v>
      </c>
      <c r="D256" s="84">
        <v>69.80548</v>
      </c>
      <c r="E256" s="84">
        <v>18629.805</v>
      </c>
      <c r="F256" s="205">
        <v>18436.8245</v>
      </c>
      <c r="G256" s="84">
        <v>0</v>
      </c>
      <c r="H256" s="84">
        <v>0</v>
      </c>
      <c r="I256" s="84"/>
      <c r="J256" s="84"/>
      <c r="K256" s="322"/>
      <c r="L256" s="322"/>
      <c r="M256" s="308"/>
      <c r="N256" s="333"/>
      <c r="O256" s="333"/>
    </row>
    <row r="257" spans="1:15" s="35" customFormat="1" ht="9.75">
      <c r="A257" s="313" t="s">
        <v>425</v>
      </c>
      <c r="B257" s="313"/>
      <c r="C257" s="84">
        <f t="shared" si="36"/>
        <v>0</v>
      </c>
      <c r="D257" s="84">
        <v>0</v>
      </c>
      <c r="E257" s="84">
        <v>0</v>
      </c>
      <c r="F257" s="197">
        <v>0</v>
      </c>
      <c r="G257" s="84">
        <v>0</v>
      </c>
      <c r="H257" s="84">
        <v>0</v>
      </c>
      <c r="I257" s="84"/>
      <c r="J257" s="84"/>
      <c r="K257" s="322"/>
      <c r="L257" s="322"/>
      <c r="M257" s="308"/>
      <c r="N257" s="333"/>
      <c r="O257" s="333"/>
    </row>
    <row r="258" spans="1:15" s="35" customFormat="1" ht="9.75" customHeight="1">
      <c r="A258" s="313" t="s">
        <v>426</v>
      </c>
      <c r="B258" s="313"/>
      <c r="C258" s="84">
        <f t="shared" si="36"/>
        <v>0</v>
      </c>
      <c r="D258" s="84">
        <v>0</v>
      </c>
      <c r="E258" s="84">
        <v>0</v>
      </c>
      <c r="F258" s="197">
        <v>0</v>
      </c>
      <c r="G258" s="84">
        <v>0</v>
      </c>
      <c r="H258" s="84">
        <v>0</v>
      </c>
      <c r="I258" s="84"/>
      <c r="J258" s="84"/>
      <c r="K258" s="322"/>
      <c r="L258" s="322"/>
      <c r="M258" s="308"/>
      <c r="N258" s="333"/>
      <c r="O258" s="333"/>
    </row>
    <row r="259" spans="1:15" s="35" customFormat="1" ht="9.75">
      <c r="A259" s="313" t="s">
        <v>414</v>
      </c>
      <c r="B259" s="313"/>
      <c r="C259" s="84">
        <f t="shared" si="36"/>
        <v>0</v>
      </c>
      <c r="D259" s="84">
        <v>0</v>
      </c>
      <c r="E259" s="84">
        <v>0</v>
      </c>
      <c r="F259" s="197">
        <v>0</v>
      </c>
      <c r="G259" s="84">
        <v>0</v>
      </c>
      <c r="H259" s="84">
        <v>0</v>
      </c>
      <c r="I259" s="84"/>
      <c r="J259" s="84"/>
      <c r="K259" s="322"/>
      <c r="L259" s="322"/>
      <c r="M259" s="308"/>
      <c r="N259" s="333"/>
      <c r="O259" s="333"/>
    </row>
    <row r="260" spans="1:15" s="35" customFormat="1" ht="45" customHeight="1">
      <c r="A260" s="44"/>
      <c r="B260" s="59" t="s">
        <v>552</v>
      </c>
      <c r="C260" s="69"/>
      <c r="D260" s="69"/>
      <c r="E260" s="69"/>
      <c r="F260" s="196"/>
      <c r="G260" s="69"/>
      <c r="H260" s="69"/>
      <c r="I260" s="69"/>
      <c r="J260" s="69"/>
      <c r="K260" s="60"/>
      <c r="L260" s="44" t="s">
        <v>547</v>
      </c>
      <c r="M260" s="42" t="s">
        <v>412</v>
      </c>
      <c r="N260" s="42" t="s">
        <v>412</v>
      </c>
      <c r="O260" s="62" t="s">
        <v>431</v>
      </c>
    </row>
    <row r="261" spans="1:15" s="35" customFormat="1" ht="45" customHeight="1">
      <c r="A261" s="44"/>
      <c r="B261" s="64" t="s">
        <v>352</v>
      </c>
      <c r="C261" s="69"/>
      <c r="D261" s="69"/>
      <c r="E261" s="69"/>
      <c r="F261" s="196"/>
      <c r="G261" s="69"/>
      <c r="H261" s="69"/>
      <c r="I261" s="69"/>
      <c r="J261" s="69"/>
      <c r="K261" s="60"/>
      <c r="L261" s="44" t="s">
        <v>547</v>
      </c>
      <c r="M261" s="42"/>
      <c r="N261" s="42"/>
      <c r="O261" s="62" t="s">
        <v>429</v>
      </c>
    </row>
    <row r="262" spans="1:15" s="35" customFormat="1" ht="30.75" customHeight="1">
      <c r="A262" s="59"/>
      <c r="B262" s="134" t="s">
        <v>836</v>
      </c>
      <c r="C262" s="82"/>
      <c r="D262" s="82"/>
      <c r="E262" s="82"/>
      <c r="F262" s="193"/>
      <c r="G262" s="82"/>
      <c r="H262" s="82"/>
      <c r="I262" s="82"/>
      <c r="J262" s="82"/>
      <c r="K262" s="322" t="s">
        <v>535</v>
      </c>
      <c r="L262" s="322" t="s">
        <v>547</v>
      </c>
      <c r="M262" s="308" t="s">
        <v>318</v>
      </c>
      <c r="N262" s="333" t="s">
        <v>287</v>
      </c>
      <c r="O262" s="333" t="s">
        <v>315</v>
      </c>
    </row>
    <row r="263" spans="1:15" s="35" customFormat="1" ht="12" customHeight="1">
      <c r="A263" s="376" t="s">
        <v>167</v>
      </c>
      <c r="B263" s="376"/>
      <c r="C263" s="84">
        <f aca="true" t="shared" si="37" ref="C263:H263">C264+C265+C266+C267+C268</f>
        <v>33556.331999999995</v>
      </c>
      <c r="D263" s="84">
        <f t="shared" si="37"/>
        <v>75</v>
      </c>
      <c r="E263" s="84">
        <f t="shared" si="37"/>
        <v>183.228</v>
      </c>
      <c r="F263" s="197">
        <f t="shared" si="37"/>
        <v>16659.052</v>
      </c>
      <c r="G263" s="84">
        <f t="shared" si="37"/>
        <v>16639.052</v>
      </c>
      <c r="H263" s="84">
        <f t="shared" si="37"/>
        <v>0</v>
      </c>
      <c r="I263" s="84"/>
      <c r="J263" s="84"/>
      <c r="K263" s="322"/>
      <c r="L263" s="322"/>
      <c r="M263" s="308"/>
      <c r="N263" s="333"/>
      <c r="O263" s="333"/>
    </row>
    <row r="264" spans="1:15" s="35" customFormat="1" ht="11.25" customHeight="1">
      <c r="A264" s="313" t="s">
        <v>416</v>
      </c>
      <c r="B264" s="313"/>
      <c r="C264" s="84">
        <f>D264+E264+F264+G264+H264</f>
        <v>0</v>
      </c>
      <c r="D264" s="84">
        <v>0</v>
      </c>
      <c r="E264" s="84">
        <v>0</v>
      </c>
      <c r="F264" s="197">
        <v>0</v>
      </c>
      <c r="G264" s="84">
        <v>0</v>
      </c>
      <c r="H264" s="84">
        <v>0</v>
      </c>
      <c r="I264" s="84"/>
      <c r="J264" s="84"/>
      <c r="K264" s="322"/>
      <c r="L264" s="322"/>
      <c r="M264" s="308"/>
      <c r="N264" s="333"/>
      <c r="O264" s="333"/>
    </row>
    <row r="265" spans="1:15" s="35" customFormat="1" ht="13.5" customHeight="1">
      <c r="A265" s="313" t="s">
        <v>424</v>
      </c>
      <c r="B265" s="313"/>
      <c r="C265" s="84">
        <f>D265+E265+F265+G265+H265</f>
        <v>33556.331999999995</v>
      </c>
      <c r="D265" s="84">
        <v>75</v>
      </c>
      <c r="E265" s="84">
        <v>183.228</v>
      </c>
      <c r="F265" s="205">
        <v>16659.052</v>
      </c>
      <c r="G265" s="84">
        <v>16639.052</v>
      </c>
      <c r="H265" s="84">
        <v>0</v>
      </c>
      <c r="I265" s="84"/>
      <c r="J265" s="84"/>
      <c r="K265" s="322"/>
      <c r="L265" s="322"/>
      <c r="M265" s="308"/>
      <c r="N265" s="333"/>
      <c r="O265" s="333"/>
    </row>
    <row r="266" spans="1:15" s="35" customFormat="1" ht="9.75">
      <c r="A266" s="313" t="s">
        <v>425</v>
      </c>
      <c r="B266" s="313"/>
      <c r="C266" s="84">
        <f>D266+E266+F266+G266+H266</f>
        <v>0</v>
      </c>
      <c r="D266" s="84">
        <v>0</v>
      </c>
      <c r="E266" s="84">
        <v>0</v>
      </c>
      <c r="F266" s="197">
        <v>0</v>
      </c>
      <c r="G266" s="84">
        <v>0</v>
      </c>
      <c r="H266" s="84">
        <v>0</v>
      </c>
      <c r="I266" s="84"/>
      <c r="J266" s="84"/>
      <c r="K266" s="322"/>
      <c r="L266" s="322"/>
      <c r="M266" s="308"/>
      <c r="N266" s="333"/>
      <c r="O266" s="333"/>
    </row>
    <row r="267" spans="1:15" s="35" customFormat="1" ht="9.75">
      <c r="A267" s="313" t="s">
        <v>426</v>
      </c>
      <c r="B267" s="313"/>
      <c r="C267" s="84">
        <f>D267+E267+F267+G267+H267</f>
        <v>0</v>
      </c>
      <c r="D267" s="84">
        <v>0</v>
      </c>
      <c r="E267" s="84">
        <v>0</v>
      </c>
      <c r="F267" s="197">
        <v>0</v>
      </c>
      <c r="G267" s="84">
        <v>0</v>
      </c>
      <c r="H267" s="84">
        <v>0</v>
      </c>
      <c r="I267" s="84"/>
      <c r="J267" s="84"/>
      <c r="K267" s="322"/>
      <c r="L267" s="322"/>
      <c r="M267" s="308"/>
      <c r="N267" s="333"/>
      <c r="O267" s="333"/>
    </row>
    <row r="268" spans="1:15" s="35" customFormat="1" ht="9.75">
      <c r="A268" s="313" t="s">
        <v>414</v>
      </c>
      <c r="B268" s="313"/>
      <c r="C268" s="84">
        <f>D268+E268+F268+G268+H268</f>
        <v>0</v>
      </c>
      <c r="D268" s="84">
        <v>0</v>
      </c>
      <c r="E268" s="84">
        <v>0</v>
      </c>
      <c r="F268" s="197">
        <v>0</v>
      </c>
      <c r="G268" s="84">
        <v>0</v>
      </c>
      <c r="H268" s="84">
        <v>0</v>
      </c>
      <c r="I268" s="84"/>
      <c r="J268" s="84"/>
      <c r="K268" s="322"/>
      <c r="L268" s="322"/>
      <c r="M268" s="308"/>
      <c r="N268" s="333"/>
      <c r="O268" s="333"/>
    </row>
    <row r="269" spans="1:15" s="35" customFormat="1" ht="46.5" customHeight="1">
      <c r="A269" s="66"/>
      <c r="B269" s="59" t="s">
        <v>552</v>
      </c>
      <c r="C269" s="84"/>
      <c r="D269" s="84"/>
      <c r="E269" s="84"/>
      <c r="F269" s="197"/>
      <c r="G269" s="84"/>
      <c r="H269" s="84"/>
      <c r="I269" s="84"/>
      <c r="J269" s="84"/>
      <c r="K269" s="44"/>
      <c r="L269" s="44"/>
      <c r="M269" s="42"/>
      <c r="N269" s="62"/>
      <c r="O269" s="62" t="s">
        <v>523</v>
      </c>
    </row>
    <row r="270" spans="1:15" s="35" customFormat="1" ht="45" customHeight="1">
      <c r="A270" s="44"/>
      <c r="B270" s="64" t="s">
        <v>352</v>
      </c>
      <c r="C270" s="69"/>
      <c r="D270" s="69"/>
      <c r="E270" s="69"/>
      <c r="F270" s="196"/>
      <c r="G270" s="69"/>
      <c r="H270" s="69"/>
      <c r="I270" s="69"/>
      <c r="J270" s="69"/>
      <c r="K270" s="60"/>
      <c r="L270" s="44" t="s">
        <v>547</v>
      </c>
      <c r="M270" s="42" t="s">
        <v>412</v>
      </c>
      <c r="N270" s="42" t="s">
        <v>412</v>
      </c>
      <c r="O270" s="62" t="s">
        <v>670</v>
      </c>
    </row>
    <row r="271" spans="1:15" s="35" customFormat="1" ht="71.25" customHeight="1">
      <c r="A271" s="59"/>
      <c r="B271" s="134" t="s">
        <v>128</v>
      </c>
      <c r="C271" s="69"/>
      <c r="D271" s="69"/>
      <c r="E271" s="69"/>
      <c r="F271" s="196"/>
      <c r="G271" s="69"/>
      <c r="H271" s="69"/>
      <c r="I271" s="69"/>
      <c r="J271" s="69"/>
      <c r="K271" s="309"/>
      <c r="L271" s="322" t="s">
        <v>547</v>
      </c>
      <c r="M271" s="308" t="s">
        <v>524</v>
      </c>
      <c r="N271" s="308">
        <v>2014</v>
      </c>
      <c r="O271" s="333" t="s">
        <v>314</v>
      </c>
    </row>
    <row r="272" spans="1:15" s="35" customFormat="1" ht="10.5" customHeight="1">
      <c r="A272" s="376" t="s">
        <v>167</v>
      </c>
      <c r="B272" s="376"/>
      <c r="C272" s="83">
        <f aca="true" t="shared" si="38" ref="C272:C277">D272+E272+F272+G272+H272</f>
        <v>9419.193101010102</v>
      </c>
      <c r="D272" s="83">
        <f>D273+D274+D275+D276+D277</f>
        <v>7907.551101010101</v>
      </c>
      <c r="E272" s="83">
        <f>E273+E274+E275+E276+E277</f>
        <v>1511.642</v>
      </c>
      <c r="F272" s="195">
        <f>F273+F274+F275+F276+F277</f>
        <v>0</v>
      </c>
      <c r="G272" s="83">
        <f>G273+G274+G275+G276+G277</f>
        <v>0</v>
      </c>
      <c r="H272" s="83">
        <f>H273+H274+H275+H276+H277</f>
        <v>0</v>
      </c>
      <c r="I272" s="83"/>
      <c r="J272" s="83"/>
      <c r="K272" s="309"/>
      <c r="L272" s="322"/>
      <c r="M272" s="308"/>
      <c r="N272" s="308"/>
      <c r="O272" s="333"/>
    </row>
    <row r="273" spans="1:15" s="35" customFormat="1" ht="12.75" customHeight="1">
      <c r="A273" s="313" t="s">
        <v>416</v>
      </c>
      <c r="B273" s="313"/>
      <c r="C273" s="83">
        <f t="shared" si="38"/>
        <v>0</v>
      </c>
      <c r="D273" s="83">
        <v>0</v>
      </c>
      <c r="E273" s="83">
        <v>0</v>
      </c>
      <c r="F273" s="195">
        <v>0</v>
      </c>
      <c r="G273" s="83">
        <v>0</v>
      </c>
      <c r="H273" s="83">
        <v>0</v>
      </c>
      <c r="I273" s="83"/>
      <c r="J273" s="83"/>
      <c r="K273" s="309"/>
      <c r="L273" s="322"/>
      <c r="M273" s="308"/>
      <c r="N273" s="308"/>
      <c r="O273" s="333"/>
    </row>
    <row r="274" spans="1:15" s="35" customFormat="1" ht="11.25" customHeight="1">
      <c r="A274" s="313" t="s">
        <v>424</v>
      </c>
      <c r="B274" s="313"/>
      <c r="C274" s="83">
        <f t="shared" si="38"/>
        <v>9325.15059</v>
      </c>
      <c r="D274" s="84">
        <v>7828.47559</v>
      </c>
      <c r="E274" s="84">
        <v>1496.675</v>
      </c>
      <c r="F274" s="195">
        <v>0</v>
      </c>
      <c r="G274" s="83">
        <v>0</v>
      </c>
      <c r="H274" s="83">
        <v>0</v>
      </c>
      <c r="I274" s="83"/>
      <c r="J274" s="83"/>
      <c r="K274" s="309"/>
      <c r="L274" s="322"/>
      <c r="M274" s="308"/>
      <c r="N274" s="308"/>
      <c r="O274" s="333"/>
    </row>
    <row r="275" spans="1:15" s="35" customFormat="1" ht="12.75" customHeight="1">
      <c r="A275" s="313" t="s">
        <v>425</v>
      </c>
      <c r="B275" s="313"/>
      <c r="C275" s="83">
        <f t="shared" si="38"/>
        <v>94.04251101010101</v>
      </c>
      <c r="D275" s="84">
        <v>79.07551101010101</v>
      </c>
      <c r="E275" s="84">
        <v>14.967</v>
      </c>
      <c r="F275" s="195">
        <v>0</v>
      </c>
      <c r="G275" s="83">
        <v>0</v>
      </c>
      <c r="H275" s="83">
        <v>0</v>
      </c>
      <c r="I275" s="83"/>
      <c r="J275" s="83"/>
      <c r="K275" s="309"/>
      <c r="L275" s="322"/>
      <c r="M275" s="308"/>
      <c r="N275" s="308"/>
      <c r="O275" s="333"/>
    </row>
    <row r="276" spans="1:15" s="35" customFormat="1" ht="11.25" customHeight="1">
      <c r="A276" s="313" t="s">
        <v>426</v>
      </c>
      <c r="B276" s="313"/>
      <c r="C276" s="83">
        <f t="shared" si="38"/>
        <v>0</v>
      </c>
      <c r="D276" s="83">
        <v>0</v>
      </c>
      <c r="E276" s="83">
        <v>0</v>
      </c>
      <c r="F276" s="195">
        <v>0</v>
      </c>
      <c r="G276" s="83">
        <v>0</v>
      </c>
      <c r="H276" s="83">
        <v>0</v>
      </c>
      <c r="I276" s="83"/>
      <c r="J276" s="83"/>
      <c r="K276" s="309"/>
      <c r="L276" s="322"/>
      <c r="M276" s="308"/>
      <c r="N276" s="308"/>
      <c r="O276" s="333"/>
    </row>
    <row r="277" spans="1:15" s="35" customFormat="1" ht="9.75">
      <c r="A277" s="313" t="s">
        <v>414</v>
      </c>
      <c r="B277" s="313"/>
      <c r="C277" s="83">
        <f t="shared" si="38"/>
        <v>0</v>
      </c>
      <c r="D277" s="83">
        <v>0</v>
      </c>
      <c r="E277" s="83">
        <v>0</v>
      </c>
      <c r="F277" s="195">
        <v>0</v>
      </c>
      <c r="G277" s="83">
        <v>0</v>
      </c>
      <c r="H277" s="83">
        <v>0</v>
      </c>
      <c r="I277" s="83"/>
      <c r="J277" s="83"/>
      <c r="K277" s="309"/>
      <c r="L277" s="322"/>
      <c r="M277" s="308"/>
      <c r="N277" s="308"/>
      <c r="O277" s="333"/>
    </row>
    <row r="278" spans="1:15" s="35" customFormat="1" ht="57" customHeight="1">
      <c r="A278" s="44"/>
      <c r="B278" s="59" t="s">
        <v>498</v>
      </c>
      <c r="C278" s="69"/>
      <c r="D278" s="69"/>
      <c r="E278" s="69"/>
      <c r="F278" s="196"/>
      <c r="G278" s="69"/>
      <c r="H278" s="69"/>
      <c r="I278" s="69"/>
      <c r="J278" s="69"/>
      <c r="K278" s="60"/>
      <c r="L278" s="51" t="s">
        <v>341</v>
      </c>
      <c r="M278" s="42"/>
      <c r="N278" s="42"/>
      <c r="O278" s="62" t="s">
        <v>446</v>
      </c>
    </row>
    <row r="279" spans="1:15" s="35" customFormat="1" ht="53.25" customHeight="1">
      <c r="A279" s="59"/>
      <c r="B279" s="59" t="s">
        <v>351</v>
      </c>
      <c r="C279" s="69"/>
      <c r="D279" s="69"/>
      <c r="E279" s="69"/>
      <c r="F279" s="196"/>
      <c r="G279" s="69"/>
      <c r="H279" s="69"/>
      <c r="I279" s="69"/>
      <c r="J279" s="69"/>
      <c r="K279" s="60"/>
      <c r="L279" s="51" t="s">
        <v>341</v>
      </c>
      <c r="M279" s="42"/>
      <c r="N279" s="42"/>
      <c r="O279" s="62" t="s">
        <v>612</v>
      </c>
    </row>
    <row r="280" spans="1:15" s="35" customFormat="1" ht="36" customHeight="1">
      <c r="A280" s="59"/>
      <c r="B280" s="59" t="s">
        <v>129</v>
      </c>
      <c r="C280" s="69"/>
      <c r="D280" s="69"/>
      <c r="E280" s="69"/>
      <c r="F280" s="196"/>
      <c r="G280" s="69"/>
      <c r="H280" s="69"/>
      <c r="I280" s="69"/>
      <c r="J280" s="69"/>
      <c r="K280" s="309"/>
      <c r="L280" s="322" t="s">
        <v>547</v>
      </c>
      <c r="M280" s="308" t="s">
        <v>668</v>
      </c>
      <c r="N280" s="308">
        <v>2013</v>
      </c>
      <c r="O280" s="333" t="s">
        <v>287</v>
      </c>
    </row>
    <row r="281" spans="1:15" s="35" customFormat="1" ht="13.5" customHeight="1">
      <c r="A281" s="376" t="s">
        <v>167</v>
      </c>
      <c r="B281" s="376"/>
      <c r="C281" s="83">
        <f aca="true" t="shared" si="39" ref="C281:C286">D281+E281+F281+G281+H281</f>
        <v>9572.83131</v>
      </c>
      <c r="D281" s="83">
        <f>D282+D283+D284+D285+D286</f>
        <v>9572.83131</v>
      </c>
      <c r="E281" s="83">
        <f>E282+E283+E284+E285+E286</f>
        <v>0</v>
      </c>
      <c r="F281" s="195">
        <f>F282+F283+F284+F285+F286</f>
        <v>0</v>
      </c>
      <c r="G281" s="83">
        <f>G282+G283+G284+G285+G286</f>
        <v>0</v>
      </c>
      <c r="H281" s="83">
        <f>H282+H283+H284+H285+H286</f>
        <v>0</v>
      </c>
      <c r="I281" s="83"/>
      <c r="J281" s="83"/>
      <c r="K281" s="309"/>
      <c r="L281" s="322"/>
      <c r="M281" s="308"/>
      <c r="N281" s="308"/>
      <c r="O281" s="333"/>
    </row>
    <row r="282" spans="1:15" s="35" customFormat="1" ht="9.75" customHeight="1">
      <c r="A282" s="313" t="s">
        <v>416</v>
      </c>
      <c r="B282" s="313"/>
      <c r="C282" s="83">
        <f t="shared" si="39"/>
        <v>0</v>
      </c>
      <c r="D282" s="83">
        <v>0</v>
      </c>
      <c r="E282" s="83">
        <v>0</v>
      </c>
      <c r="F282" s="195">
        <v>0</v>
      </c>
      <c r="G282" s="83">
        <v>0</v>
      </c>
      <c r="H282" s="83">
        <v>0</v>
      </c>
      <c r="I282" s="83"/>
      <c r="J282" s="83"/>
      <c r="K282" s="309"/>
      <c r="L282" s="322"/>
      <c r="M282" s="308"/>
      <c r="N282" s="308"/>
      <c r="O282" s="333"/>
    </row>
    <row r="283" spans="1:15" s="35" customFormat="1" ht="9.75" customHeight="1">
      <c r="A283" s="313" t="s">
        <v>424</v>
      </c>
      <c r="B283" s="313"/>
      <c r="C283" s="83">
        <f t="shared" si="39"/>
        <v>9477.103</v>
      </c>
      <c r="D283" s="83">
        <v>9477.103</v>
      </c>
      <c r="E283" s="84">
        <v>0</v>
      </c>
      <c r="F283" s="195">
        <v>0</v>
      </c>
      <c r="G283" s="83">
        <v>0</v>
      </c>
      <c r="H283" s="83">
        <v>0</v>
      </c>
      <c r="I283" s="83"/>
      <c r="J283" s="83"/>
      <c r="K283" s="309"/>
      <c r="L283" s="322"/>
      <c r="M283" s="308"/>
      <c r="N283" s="308"/>
      <c r="O283" s="333"/>
    </row>
    <row r="284" spans="1:15" s="35" customFormat="1" ht="11.25" customHeight="1">
      <c r="A284" s="313" t="s">
        <v>425</v>
      </c>
      <c r="B284" s="313"/>
      <c r="C284" s="83">
        <f t="shared" si="39"/>
        <v>95.72831</v>
      </c>
      <c r="D284" s="83">
        <v>95.72831</v>
      </c>
      <c r="E284" s="84">
        <v>0</v>
      </c>
      <c r="F284" s="195">
        <v>0</v>
      </c>
      <c r="G284" s="83">
        <v>0</v>
      </c>
      <c r="H284" s="83">
        <v>0</v>
      </c>
      <c r="I284" s="83"/>
      <c r="J284" s="83"/>
      <c r="K284" s="309"/>
      <c r="L284" s="322"/>
      <c r="M284" s="308"/>
      <c r="N284" s="308"/>
      <c r="O284" s="333"/>
    </row>
    <row r="285" spans="1:15" s="35" customFormat="1" ht="9.75" customHeight="1">
      <c r="A285" s="313" t="s">
        <v>426</v>
      </c>
      <c r="B285" s="313"/>
      <c r="C285" s="83">
        <f t="shared" si="39"/>
        <v>0</v>
      </c>
      <c r="D285" s="83">
        <v>0</v>
      </c>
      <c r="E285" s="83">
        <v>0</v>
      </c>
      <c r="F285" s="195">
        <v>0</v>
      </c>
      <c r="G285" s="83">
        <v>0</v>
      </c>
      <c r="H285" s="83">
        <v>0</v>
      </c>
      <c r="I285" s="83"/>
      <c r="J285" s="83"/>
      <c r="K285" s="309"/>
      <c r="L285" s="322"/>
      <c r="M285" s="308"/>
      <c r="N285" s="308"/>
      <c r="O285" s="333"/>
    </row>
    <row r="286" spans="1:15" s="35" customFormat="1" ht="13.5" customHeight="1">
      <c r="A286" s="313" t="s">
        <v>414</v>
      </c>
      <c r="B286" s="313"/>
      <c r="C286" s="83">
        <f t="shared" si="39"/>
        <v>0</v>
      </c>
      <c r="D286" s="83">
        <v>0</v>
      </c>
      <c r="E286" s="83">
        <v>0</v>
      </c>
      <c r="F286" s="195">
        <v>0</v>
      </c>
      <c r="G286" s="83">
        <v>0</v>
      </c>
      <c r="H286" s="83">
        <v>0</v>
      </c>
      <c r="I286" s="83"/>
      <c r="J286" s="83"/>
      <c r="K286" s="309"/>
      <c r="L286" s="322"/>
      <c r="M286" s="308"/>
      <c r="N286" s="308"/>
      <c r="O286" s="333"/>
    </row>
    <row r="287" spans="1:15" s="35" customFormat="1" ht="52.5" customHeight="1">
      <c r="A287" s="59"/>
      <c r="B287" s="59" t="s">
        <v>351</v>
      </c>
      <c r="C287" s="69"/>
      <c r="D287" s="69"/>
      <c r="E287" s="69"/>
      <c r="F287" s="196"/>
      <c r="G287" s="69"/>
      <c r="H287" s="69"/>
      <c r="I287" s="69"/>
      <c r="J287" s="69"/>
      <c r="K287" s="60"/>
      <c r="L287" s="51" t="s">
        <v>341</v>
      </c>
      <c r="M287" s="42"/>
      <c r="N287" s="42"/>
      <c r="O287" s="62" t="s">
        <v>434</v>
      </c>
    </row>
    <row r="288" spans="1:15" s="35" customFormat="1" ht="9.75">
      <c r="A288" s="317"/>
      <c r="B288" s="319" t="s">
        <v>130</v>
      </c>
      <c r="C288" s="310"/>
      <c r="D288" s="310"/>
      <c r="E288" s="310"/>
      <c r="F288" s="314"/>
      <c r="G288" s="310"/>
      <c r="H288" s="310"/>
      <c r="I288" s="161"/>
      <c r="J288" s="161"/>
      <c r="K288" s="310"/>
      <c r="L288" s="310" t="s">
        <v>547</v>
      </c>
      <c r="M288" s="310" t="s">
        <v>669</v>
      </c>
      <c r="N288" s="336">
        <v>2016</v>
      </c>
      <c r="O288" s="336">
        <v>2017</v>
      </c>
    </row>
    <row r="289" spans="1:15" s="35" customFormat="1" ht="9.75">
      <c r="A289" s="318"/>
      <c r="B289" s="320"/>
      <c r="C289" s="311"/>
      <c r="D289" s="311"/>
      <c r="E289" s="311"/>
      <c r="F289" s="315"/>
      <c r="G289" s="311"/>
      <c r="H289" s="311"/>
      <c r="I289" s="150"/>
      <c r="J289" s="150"/>
      <c r="K289" s="311"/>
      <c r="L289" s="311"/>
      <c r="M289" s="311"/>
      <c r="N289" s="337"/>
      <c r="O289" s="337"/>
    </row>
    <row r="290" spans="1:15" s="35" customFormat="1" ht="49.5" customHeight="1">
      <c r="A290" s="318"/>
      <c r="B290" s="320"/>
      <c r="C290" s="312"/>
      <c r="D290" s="312"/>
      <c r="E290" s="312"/>
      <c r="F290" s="316"/>
      <c r="G290" s="312"/>
      <c r="H290" s="312"/>
      <c r="I290" s="150"/>
      <c r="J290" s="150"/>
      <c r="K290" s="311"/>
      <c r="L290" s="311"/>
      <c r="M290" s="311"/>
      <c r="N290" s="337"/>
      <c r="O290" s="337"/>
    </row>
    <row r="291" spans="1:15" s="35" customFormat="1" ht="9.75">
      <c r="A291" s="313" t="s">
        <v>167</v>
      </c>
      <c r="B291" s="313"/>
      <c r="C291" s="83">
        <f aca="true" t="shared" si="40" ref="C291:H291">C292+C293+C294+C295+C296</f>
        <v>0</v>
      </c>
      <c r="D291" s="83">
        <f t="shared" si="40"/>
        <v>0</v>
      </c>
      <c r="E291" s="83">
        <f t="shared" si="40"/>
        <v>0</v>
      </c>
      <c r="F291" s="195">
        <f t="shared" si="40"/>
        <v>0</v>
      </c>
      <c r="G291" s="83">
        <f t="shared" si="40"/>
        <v>0</v>
      </c>
      <c r="H291" s="83">
        <f t="shared" si="40"/>
        <v>0</v>
      </c>
      <c r="I291" s="165"/>
      <c r="J291" s="165"/>
      <c r="K291" s="311"/>
      <c r="L291" s="311"/>
      <c r="M291" s="311"/>
      <c r="N291" s="337"/>
      <c r="O291" s="337"/>
    </row>
    <row r="292" spans="1:15" s="35" customFormat="1" ht="9.75">
      <c r="A292" s="313" t="s">
        <v>416</v>
      </c>
      <c r="B292" s="313"/>
      <c r="C292" s="83">
        <f>D292+E292+F292+G292+H292</f>
        <v>0</v>
      </c>
      <c r="D292" s="83">
        <v>0</v>
      </c>
      <c r="E292" s="83">
        <v>0</v>
      </c>
      <c r="F292" s="195">
        <v>0</v>
      </c>
      <c r="G292" s="83">
        <v>0</v>
      </c>
      <c r="H292" s="83">
        <v>0</v>
      </c>
      <c r="I292" s="165"/>
      <c r="J292" s="165"/>
      <c r="K292" s="311"/>
      <c r="L292" s="311"/>
      <c r="M292" s="311"/>
      <c r="N292" s="337"/>
      <c r="O292" s="337"/>
    </row>
    <row r="293" spans="1:15" s="35" customFormat="1" ht="9.75">
      <c r="A293" s="313" t="s">
        <v>424</v>
      </c>
      <c r="B293" s="313"/>
      <c r="C293" s="83">
        <f>D293+E293+F293+G293+H293</f>
        <v>0</v>
      </c>
      <c r="D293" s="83">
        <v>0</v>
      </c>
      <c r="E293" s="83">
        <v>0</v>
      </c>
      <c r="F293" s="195">
        <v>0</v>
      </c>
      <c r="G293" s="83">
        <v>0</v>
      </c>
      <c r="H293" s="83">
        <v>0</v>
      </c>
      <c r="I293" s="165"/>
      <c r="J293" s="165"/>
      <c r="K293" s="311"/>
      <c r="L293" s="311"/>
      <c r="M293" s="311"/>
      <c r="N293" s="337"/>
      <c r="O293" s="337"/>
    </row>
    <row r="294" spans="1:15" s="35" customFormat="1" ht="9.75">
      <c r="A294" s="313" t="s">
        <v>425</v>
      </c>
      <c r="B294" s="313"/>
      <c r="C294" s="83">
        <f>D294+E294+F294+G294+H294</f>
        <v>0</v>
      </c>
      <c r="D294" s="83">
        <v>0</v>
      </c>
      <c r="E294" s="83">
        <v>0</v>
      </c>
      <c r="F294" s="195">
        <v>0</v>
      </c>
      <c r="G294" s="83">
        <v>0</v>
      </c>
      <c r="H294" s="83">
        <v>0</v>
      </c>
      <c r="I294" s="165"/>
      <c r="J294" s="165"/>
      <c r="K294" s="311"/>
      <c r="L294" s="311"/>
      <c r="M294" s="311"/>
      <c r="N294" s="337"/>
      <c r="O294" s="337"/>
    </row>
    <row r="295" spans="1:15" s="35" customFormat="1" ht="9.75">
      <c r="A295" s="313" t="s">
        <v>426</v>
      </c>
      <c r="B295" s="313"/>
      <c r="C295" s="83">
        <f>D295+E295+F295+G295+H295</f>
        <v>0</v>
      </c>
      <c r="D295" s="83">
        <v>0</v>
      </c>
      <c r="E295" s="83">
        <v>0</v>
      </c>
      <c r="F295" s="195">
        <v>0</v>
      </c>
      <c r="G295" s="83">
        <v>0</v>
      </c>
      <c r="H295" s="83">
        <v>0</v>
      </c>
      <c r="I295" s="165"/>
      <c r="J295" s="165"/>
      <c r="K295" s="311"/>
      <c r="L295" s="311"/>
      <c r="M295" s="311"/>
      <c r="N295" s="337"/>
      <c r="O295" s="337"/>
    </row>
    <row r="296" spans="1:15" s="35" customFormat="1" ht="9.75">
      <c r="A296" s="313" t="s">
        <v>414</v>
      </c>
      <c r="B296" s="313"/>
      <c r="C296" s="83">
        <f>D296+E296+F296+G296+H296</f>
        <v>0</v>
      </c>
      <c r="D296" s="83">
        <v>0</v>
      </c>
      <c r="E296" s="83">
        <v>0</v>
      </c>
      <c r="F296" s="195">
        <v>0</v>
      </c>
      <c r="G296" s="83">
        <v>0</v>
      </c>
      <c r="H296" s="83">
        <v>0</v>
      </c>
      <c r="I296" s="152"/>
      <c r="J296" s="152"/>
      <c r="K296" s="312"/>
      <c r="L296" s="312"/>
      <c r="M296" s="312"/>
      <c r="N296" s="338"/>
      <c r="O296" s="338"/>
    </row>
    <row r="297" spans="1:15" s="35" customFormat="1" ht="54" customHeight="1">
      <c r="A297" s="59"/>
      <c r="B297" s="71" t="s">
        <v>499</v>
      </c>
      <c r="C297" s="83"/>
      <c r="D297" s="83"/>
      <c r="E297" s="83"/>
      <c r="F297" s="195"/>
      <c r="G297" s="152"/>
      <c r="H297" s="152"/>
      <c r="I297" s="152"/>
      <c r="J297" s="152"/>
      <c r="K297" s="151"/>
      <c r="L297" s="51" t="s">
        <v>341</v>
      </c>
      <c r="M297" s="151"/>
      <c r="N297" s="151"/>
      <c r="O297" s="62" t="s">
        <v>670</v>
      </c>
    </row>
    <row r="298" spans="1:15" s="35" customFormat="1" ht="51" customHeight="1">
      <c r="A298" s="59"/>
      <c r="B298" s="71" t="s">
        <v>352</v>
      </c>
      <c r="C298" s="83"/>
      <c r="D298" s="83"/>
      <c r="E298" s="83"/>
      <c r="F298" s="195"/>
      <c r="G298" s="152"/>
      <c r="H298" s="152"/>
      <c r="I298" s="152"/>
      <c r="J298" s="152"/>
      <c r="K298" s="151"/>
      <c r="L298" s="51" t="s">
        <v>341</v>
      </c>
      <c r="M298" s="151"/>
      <c r="N298" s="151"/>
      <c r="O298" s="62" t="s">
        <v>513</v>
      </c>
    </row>
    <row r="299" spans="1:15" s="35" customFormat="1" ht="52.5" customHeight="1">
      <c r="A299" s="59"/>
      <c r="B299" s="71" t="s">
        <v>498</v>
      </c>
      <c r="C299" s="83"/>
      <c r="D299" s="83"/>
      <c r="E299" s="83"/>
      <c r="F299" s="195"/>
      <c r="G299" s="152"/>
      <c r="H299" s="152"/>
      <c r="I299" s="152"/>
      <c r="J299" s="152"/>
      <c r="K299" s="151"/>
      <c r="L299" s="51" t="s">
        <v>341</v>
      </c>
      <c r="M299" s="151"/>
      <c r="N299" s="151"/>
      <c r="O299" s="62" t="s">
        <v>603</v>
      </c>
    </row>
    <row r="300" spans="1:15" s="35" customFormat="1" ht="53.25" customHeight="1">
      <c r="A300" s="59"/>
      <c r="B300" s="71" t="s">
        <v>518</v>
      </c>
      <c r="C300" s="83"/>
      <c r="D300" s="83"/>
      <c r="E300" s="83"/>
      <c r="F300" s="195"/>
      <c r="G300" s="152"/>
      <c r="H300" s="152"/>
      <c r="I300" s="152"/>
      <c r="J300" s="152"/>
      <c r="K300" s="151"/>
      <c r="L300" s="51" t="s">
        <v>341</v>
      </c>
      <c r="M300" s="151"/>
      <c r="N300" s="151"/>
      <c r="O300" s="62" t="s">
        <v>638</v>
      </c>
    </row>
    <row r="301" spans="1:15" s="35" customFormat="1" ht="9.75">
      <c r="A301" s="317"/>
      <c r="B301" s="319" t="s">
        <v>709</v>
      </c>
      <c r="C301" s="310"/>
      <c r="D301" s="310"/>
      <c r="E301" s="310"/>
      <c r="F301" s="314"/>
      <c r="G301" s="310"/>
      <c r="H301" s="310"/>
      <c r="I301" s="161"/>
      <c r="J301" s="161"/>
      <c r="K301" s="310"/>
      <c r="L301" s="310" t="s">
        <v>547</v>
      </c>
      <c r="M301" s="310" t="s">
        <v>671</v>
      </c>
      <c r="N301" s="336">
        <v>2016</v>
      </c>
      <c r="O301" s="336">
        <v>2017</v>
      </c>
    </row>
    <row r="302" spans="1:15" s="35" customFormat="1" ht="9.75">
      <c r="A302" s="318"/>
      <c r="B302" s="320"/>
      <c r="C302" s="311"/>
      <c r="D302" s="311"/>
      <c r="E302" s="311"/>
      <c r="F302" s="315"/>
      <c r="G302" s="311"/>
      <c r="H302" s="311"/>
      <c r="I302" s="150"/>
      <c r="J302" s="150"/>
      <c r="K302" s="311"/>
      <c r="L302" s="311"/>
      <c r="M302" s="311"/>
      <c r="N302" s="337"/>
      <c r="O302" s="337"/>
    </row>
    <row r="303" spans="1:15" s="35" customFormat="1" ht="49.5" customHeight="1">
      <c r="A303" s="318"/>
      <c r="B303" s="320"/>
      <c r="C303" s="312"/>
      <c r="D303" s="312"/>
      <c r="E303" s="312"/>
      <c r="F303" s="316"/>
      <c r="G303" s="312"/>
      <c r="H303" s="312"/>
      <c r="I303" s="150"/>
      <c r="J303" s="150"/>
      <c r="K303" s="311"/>
      <c r="L303" s="311"/>
      <c r="M303" s="311"/>
      <c r="N303" s="337"/>
      <c r="O303" s="337"/>
    </row>
    <row r="304" spans="1:15" s="35" customFormat="1" ht="9.75">
      <c r="A304" s="313" t="s">
        <v>167</v>
      </c>
      <c r="B304" s="313"/>
      <c r="C304" s="83">
        <f aca="true" t="shared" si="41" ref="C304:H304">C305+C306+C307+C308+C309</f>
        <v>2330.544</v>
      </c>
      <c r="D304" s="83">
        <f t="shared" si="41"/>
        <v>0</v>
      </c>
      <c r="E304" s="83">
        <f t="shared" si="41"/>
        <v>0</v>
      </c>
      <c r="F304" s="195">
        <f t="shared" si="41"/>
        <v>2330.544</v>
      </c>
      <c r="G304" s="83">
        <f t="shared" si="41"/>
        <v>0</v>
      </c>
      <c r="H304" s="83">
        <f t="shared" si="41"/>
        <v>0</v>
      </c>
      <c r="I304" s="165"/>
      <c r="J304" s="165"/>
      <c r="K304" s="311"/>
      <c r="L304" s="311"/>
      <c r="M304" s="311"/>
      <c r="N304" s="337"/>
      <c r="O304" s="337"/>
    </row>
    <row r="305" spans="1:15" s="35" customFormat="1" ht="9.75">
      <c r="A305" s="313" t="s">
        <v>416</v>
      </c>
      <c r="B305" s="313"/>
      <c r="C305" s="83">
        <f>D305+E305+F305+G305+H305</f>
        <v>0</v>
      </c>
      <c r="D305" s="83">
        <v>0</v>
      </c>
      <c r="E305" s="83">
        <v>0</v>
      </c>
      <c r="F305" s="195">
        <v>0</v>
      </c>
      <c r="G305" s="83">
        <v>0</v>
      </c>
      <c r="H305" s="83">
        <v>0</v>
      </c>
      <c r="I305" s="165"/>
      <c r="J305" s="165"/>
      <c r="K305" s="311"/>
      <c r="L305" s="311"/>
      <c r="M305" s="311"/>
      <c r="N305" s="337"/>
      <c r="O305" s="337"/>
    </row>
    <row r="306" spans="1:15" s="35" customFormat="1" ht="9.75">
      <c r="A306" s="313" t="s">
        <v>424</v>
      </c>
      <c r="B306" s="313"/>
      <c r="C306" s="83">
        <f>D306+E306+F306+G306+H306</f>
        <v>2250.544</v>
      </c>
      <c r="D306" s="83">
        <v>0</v>
      </c>
      <c r="E306" s="83">
        <v>0</v>
      </c>
      <c r="F306" s="204">
        <v>2250.544</v>
      </c>
      <c r="G306" s="83">
        <v>0</v>
      </c>
      <c r="H306" s="83">
        <v>0</v>
      </c>
      <c r="I306" s="165"/>
      <c r="J306" s="165"/>
      <c r="K306" s="311"/>
      <c r="L306" s="311"/>
      <c r="M306" s="311"/>
      <c r="N306" s="337"/>
      <c r="O306" s="337"/>
    </row>
    <row r="307" spans="1:15" s="35" customFormat="1" ht="9.75">
      <c r="A307" s="313" t="s">
        <v>425</v>
      </c>
      <c r="B307" s="313"/>
      <c r="C307" s="83">
        <f>D307+E307+F307+G307+H307</f>
        <v>80</v>
      </c>
      <c r="D307" s="83">
        <v>0</v>
      </c>
      <c r="E307" s="83">
        <v>0</v>
      </c>
      <c r="F307" s="195">
        <v>80</v>
      </c>
      <c r="G307" s="83">
        <v>0</v>
      </c>
      <c r="H307" s="83">
        <v>0</v>
      </c>
      <c r="I307" s="165"/>
      <c r="J307" s="165"/>
      <c r="K307" s="311"/>
      <c r="L307" s="311"/>
      <c r="M307" s="311"/>
      <c r="N307" s="337"/>
      <c r="O307" s="337"/>
    </row>
    <row r="308" spans="1:15" s="35" customFormat="1" ht="9.75">
      <c r="A308" s="313" t="s">
        <v>426</v>
      </c>
      <c r="B308" s="313"/>
      <c r="C308" s="83">
        <f>D308+E308+F308+G308+H308</f>
        <v>0</v>
      </c>
      <c r="D308" s="83">
        <v>0</v>
      </c>
      <c r="E308" s="83">
        <v>0</v>
      </c>
      <c r="F308" s="195">
        <v>0</v>
      </c>
      <c r="G308" s="83">
        <v>0</v>
      </c>
      <c r="H308" s="83">
        <v>0</v>
      </c>
      <c r="I308" s="165"/>
      <c r="J308" s="165"/>
      <c r="K308" s="311"/>
      <c r="L308" s="311"/>
      <c r="M308" s="311"/>
      <c r="N308" s="337"/>
      <c r="O308" s="337"/>
    </row>
    <row r="309" spans="1:15" s="35" customFormat="1" ht="9.75">
      <c r="A309" s="313" t="s">
        <v>414</v>
      </c>
      <c r="B309" s="313"/>
      <c r="C309" s="83">
        <f>D309+E309+F309+G309+H309</f>
        <v>0</v>
      </c>
      <c r="D309" s="83">
        <v>0</v>
      </c>
      <c r="E309" s="83">
        <v>0</v>
      </c>
      <c r="F309" s="195">
        <v>0</v>
      </c>
      <c r="G309" s="83">
        <v>0</v>
      </c>
      <c r="H309" s="83">
        <v>0</v>
      </c>
      <c r="I309" s="152"/>
      <c r="J309" s="152"/>
      <c r="K309" s="312"/>
      <c r="L309" s="312"/>
      <c r="M309" s="312"/>
      <c r="N309" s="338"/>
      <c r="O309" s="338"/>
    </row>
    <row r="310" spans="1:15" s="35" customFormat="1" ht="53.25" customHeight="1">
      <c r="A310" s="59"/>
      <c r="B310" s="71" t="s">
        <v>499</v>
      </c>
      <c r="C310" s="83"/>
      <c r="D310" s="83"/>
      <c r="E310" s="83"/>
      <c r="F310" s="195"/>
      <c r="G310" s="152"/>
      <c r="H310" s="152"/>
      <c r="I310" s="152"/>
      <c r="J310" s="152"/>
      <c r="K310" s="151"/>
      <c r="L310" s="51" t="s">
        <v>341</v>
      </c>
      <c r="M310" s="151"/>
      <c r="N310" s="151"/>
      <c r="O310" s="62" t="s">
        <v>670</v>
      </c>
    </row>
    <row r="311" spans="1:15" s="35" customFormat="1" ht="52.5" customHeight="1">
      <c r="A311" s="59"/>
      <c r="B311" s="71" t="s">
        <v>352</v>
      </c>
      <c r="C311" s="83"/>
      <c r="D311" s="83"/>
      <c r="E311" s="83"/>
      <c r="F311" s="195"/>
      <c r="G311" s="152"/>
      <c r="H311" s="152"/>
      <c r="I311" s="152"/>
      <c r="J311" s="152"/>
      <c r="K311" s="151"/>
      <c r="L311" s="51" t="s">
        <v>341</v>
      </c>
      <c r="M311" s="151"/>
      <c r="N311" s="151"/>
      <c r="O311" s="62" t="s">
        <v>513</v>
      </c>
    </row>
    <row r="312" spans="1:15" s="35" customFormat="1" ht="53.25" customHeight="1">
      <c r="A312" s="59"/>
      <c r="B312" s="71" t="s">
        <v>498</v>
      </c>
      <c r="C312" s="83"/>
      <c r="D312" s="83"/>
      <c r="E312" s="83"/>
      <c r="F312" s="195"/>
      <c r="G312" s="152"/>
      <c r="H312" s="152"/>
      <c r="I312" s="152"/>
      <c r="J312" s="152"/>
      <c r="K312" s="151"/>
      <c r="L312" s="51" t="s">
        <v>341</v>
      </c>
      <c r="M312" s="151"/>
      <c r="N312" s="151"/>
      <c r="O312" s="62" t="s">
        <v>603</v>
      </c>
    </row>
    <row r="313" spans="1:15" s="35" customFormat="1" ht="54" customHeight="1">
      <c r="A313" s="59"/>
      <c r="B313" s="71" t="s">
        <v>518</v>
      </c>
      <c r="C313" s="83"/>
      <c r="D313" s="83"/>
      <c r="E313" s="83"/>
      <c r="F313" s="195"/>
      <c r="G313" s="152"/>
      <c r="H313" s="152"/>
      <c r="I313" s="152"/>
      <c r="J313" s="152"/>
      <c r="K313" s="151"/>
      <c r="L313" s="51" t="s">
        <v>341</v>
      </c>
      <c r="M313" s="151"/>
      <c r="N313" s="151"/>
      <c r="O313" s="62" t="s">
        <v>638</v>
      </c>
    </row>
    <row r="314" spans="1:15" s="35" customFormat="1" ht="9.75">
      <c r="A314" s="317"/>
      <c r="B314" s="319" t="s">
        <v>710</v>
      </c>
      <c r="C314" s="310"/>
      <c r="D314" s="310"/>
      <c r="E314" s="310"/>
      <c r="F314" s="314"/>
      <c r="G314" s="310"/>
      <c r="H314" s="310"/>
      <c r="I314" s="161"/>
      <c r="J314" s="161"/>
      <c r="K314" s="310"/>
      <c r="L314" s="310" t="s">
        <v>547</v>
      </c>
      <c r="M314" s="310" t="s">
        <v>673</v>
      </c>
      <c r="N314" s="336">
        <v>2017</v>
      </c>
      <c r="O314" s="336">
        <v>2018</v>
      </c>
    </row>
    <row r="315" spans="1:15" s="35" customFormat="1" ht="9.75">
      <c r="A315" s="318"/>
      <c r="B315" s="320"/>
      <c r="C315" s="311"/>
      <c r="D315" s="311"/>
      <c r="E315" s="311"/>
      <c r="F315" s="315"/>
      <c r="G315" s="311"/>
      <c r="H315" s="311"/>
      <c r="I315" s="150"/>
      <c r="J315" s="150"/>
      <c r="K315" s="311"/>
      <c r="L315" s="311"/>
      <c r="M315" s="311"/>
      <c r="N315" s="337"/>
      <c r="O315" s="337"/>
    </row>
    <row r="316" spans="1:15" s="35" customFormat="1" ht="66" customHeight="1">
      <c r="A316" s="318"/>
      <c r="B316" s="320"/>
      <c r="C316" s="312"/>
      <c r="D316" s="312"/>
      <c r="E316" s="312"/>
      <c r="F316" s="316"/>
      <c r="G316" s="312"/>
      <c r="H316" s="312"/>
      <c r="I316" s="150"/>
      <c r="J316" s="150"/>
      <c r="K316" s="311"/>
      <c r="L316" s="311"/>
      <c r="M316" s="311"/>
      <c r="N316" s="337"/>
      <c r="O316" s="337"/>
    </row>
    <row r="317" spans="1:15" s="35" customFormat="1" ht="9.75">
      <c r="A317" s="313" t="s">
        <v>167</v>
      </c>
      <c r="B317" s="313"/>
      <c r="C317" s="83">
        <f aca="true" t="shared" si="42" ref="C317:H317">C318+C319+C320+C321+C322</f>
        <v>0</v>
      </c>
      <c r="D317" s="83">
        <f t="shared" si="42"/>
        <v>0</v>
      </c>
      <c r="E317" s="83">
        <f t="shared" si="42"/>
        <v>0</v>
      </c>
      <c r="F317" s="195">
        <f t="shared" si="42"/>
        <v>0</v>
      </c>
      <c r="G317" s="83">
        <f t="shared" si="42"/>
        <v>0</v>
      </c>
      <c r="H317" s="83">
        <f t="shared" si="42"/>
        <v>0</v>
      </c>
      <c r="I317" s="165"/>
      <c r="J317" s="165"/>
      <c r="K317" s="311"/>
      <c r="L317" s="311"/>
      <c r="M317" s="311"/>
      <c r="N317" s="337"/>
      <c r="O317" s="337"/>
    </row>
    <row r="318" spans="1:15" s="35" customFormat="1" ht="9.75">
      <c r="A318" s="313" t="s">
        <v>416</v>
      </c>
      <c r="B318" s="313"/>
      <c r="C318" s="83">
        <f>D318+E318+F318+G318+H318</f>
        <v>0</v>
      </c>
      <c r="D318" s="83">
        <v>0</v>
      </c>
      <c r="E318" s="83">
        <v>0</v>
      </c>
      <c r="F318" s="195">
        <v>0</v>
      </c>
      <c r="G318" s="83">
        <v>0</v>
      </c>
      <c r="H318" s="83">
        <v>0</v>
      </c>
      <c r="I318" s="165"/>
      <c r="J318" s="165"/>
      <c r="K318" s="311"/>
      <c r="L318" s="311"/>
      <c r="M318" s="311"/>
      <c r="N318" s="337"/>
      <c r="O318" s="337"/>
    </row>
    <row r="319" spans="1:15" s="35" customFormat="1" ht="9.75">
      <c r="A319" s="313" t="s">
        <v>424</v>
      </c>
      <c r="B319" s="313"/>
      <c r="C319" s="83">
        <f>D319+E319+F319+G319+H319</f>
        <v>0</v>
      </c>
      <c r="D319" s="83">
        <v>0</v>
      </c>
      <c r="E319" s="83">
        <v>0</v>
      </c>
      <c r="F319" s="195">
        <v>0</v>
      </c>
      <c r="G319" s="83">
        <v>0</v>
      </c>
      <c r="H319" s="83">
        <v>0</v>
      </c>
      <c r="I319" s="165"/>
      <c r="J319" s="165"/>
      <c r="K319" s="311"/>
      <c r="L319" s="311"/>
      <c r="M319" s="311"/>
      <c r="N319" s="337"/>
      <c r="O319" s="337"/>
    </row>
    <row r="320" spans="1:15" s="35" customFormat="1" ht="9.75">
      <c r="A320" s="313" t="s">
        <v>425</v>
      </c>
      <c r="B320" s="313"/>
      <c r="C320" s="83">
        <f>D320+E320+F320+G320+H320</f>
        <v>0</v>
      </c>
      <c r="D320" s="83">
        <v>0</v>
      </c>
      <c r="E320" s="83">
        <v>0</v>
      </c>
      <c r="F320" s="195">
        <v>0</v>
      </c>
      <c r="G320" s="83">
        <v>0</v>
      </c>
      <c r="H320" s="83">
        <v>0</v>
      </c>
      <c r="I320" s="165"/>
      <c r="J320" s="165"/>
      <c r="K320" s="311"/>
      <c r="L320" s="311"/>
      <c r="M320" s="311"/>
      <c r="N320" s="337"/>
      <c r="O320" s="337"/>
    </row>
    <row r="321" spans="1:15" s="35" customFormat="1" ht="9.75">
      <c r="A321" s="313" t="s">
        <v>426</v>
      </c>
      <c r="B321" s="313"/>
      <c r="C321" s="83">
        <f>D321+E321+F321+G321+H321</f>
        <v>0</v>
      </c>
      <c r="D321" s="83">
        <v>0</v>
      </c>
      <c r="E321" s="83">
        <v>0</v>
      </c>
      <c r="F321" s="195">
        <v>0</v>
      </c>
      <c r="G321" s="83">
        <v>0</v>
      </c>
      <c r="H321" s="83">
        <v>0</v>
      </c>
      <c r="I321" s="165"/>
      <c r="J321" s="165"/>
      <c r="K321" s="311"/>
      <c r="L321" s="311"/>
      <c r="M321" s="311"/>
      <c r="N321" s="337"/>
      <c r="O321" s="337"/>
    </row>
    <row r="322" spans="1:15" s="35" customFormat="1" ht="9.75">
      <c r="A322" s="313" t="s">
        <v>414</v>
      </c>
      <c r="B322" s="313"/>
      <c r="C322" s="83">
        <f>D322+E322+F322+G322+H322</f>
        <v>0</v>
      </c>
      <c r="D322" s="83">
        <v>0</v>
      </c>
      <c r="E322" s="83">
        <v>0</v>
      </c>
      <c r="F322" s="195">
        <v>0</v>
      </c>
      <c r="G322" s="83">
        <v>0</v>
      </c>
      <c r="H322" s="83">
        <v>0</v>
      </c>
      <c r="I322" s="152"/>
      <c r="J322" s="152"/>
      <c r="K322" s="312"/>
      <c r="L322" s="312"/>
      <c r="M322" s="312"/>
      <c r="N322" s="338"/>
      <c r="O322" s="338"/>
    </row>
    <row r="323" spans="1:15" s="35" customFormat="1" ht="54.75" customHeight="1">
      <c r="A323" s="59"/>
      <c r="B323" s="71" t="s">
        <v>499</v>
      </c>
      <c r="C323" s="83"/>
      <c r="D323" s="83"/>
      <c r="E323" s="83"/>
      <c r="F323" s="195"/>
      <c r="G323" s="152"/>
      <c r="H323" s="152"/>
      <c r="I323" s="152"/>
      <c r="J323" s="152"/>
      <c r="K323" s="151"/>
      <c r="L323" s="51" t="s">
        <v>341</v>
      </c>
      <c r="M323" s="151"/>
      <c r="N323" s="151"/>
      <c r="O323" s="62" t="s">
        <v>439</v>
      </c>
    </row>
    <row r="324" spans="1:15" s="35" customFormat="1" ht="54" customHeight="1">
      <c r="A324" s="59"/>
      <c r="B324" s="71" t="s">
        <v>352</v>
      </c>
      <c r="C324" s="83"/>
      <c r="D324" s="83"/>
      <c r="E324" s="83"/>
      <c r="F324" s="195"/>
      <c r="G324" s="152"/>
      <c r="H324" s="152"/>
      <c r="I324" s="152"/>
      <c r="J324" s="152"/>
      <c r="K324" s="151"/>
      <c r="L324" s="51" t="s">
        <v>341</v>
      </c>
      <c r="M324" s="151"/>
      <c r="N324" s="151"/>
      <c r="O324" s="62" t="s">
        <v>440</v>
      </c>
    </row>
    <row r="325" spans="1:15" ht="54" customHeight="1">
      <c r="A325" s="59"/>
      <c r="B325" s="71" t="s">
        <v>498</v>
      </c>
      <c r="C325" s="83"/>
      <c r="D325" s="83"/>
      <c r="E325" s="83"/>
      <c r="F325" s="195"/>
      <c r="G325" s="152"/>
      <c r="H325" s="152"/>
      <c r="I325" s="152"/>
      <c r="J325" s="152"/>
      <c r="K325" s="151"/>
      <c r="L325" s="51" t="s">
        <v>341</v>
      </c>
      <c r="M325" s="151"/>
      <c r="N325" s="151"/>
      <c r="O325" s="62" t="s">
        <v>672</v>
      </c>
    </row>
    <row r="326" spans="1:15" ht="54" customHeight="1">
      <c r="A326" s="59"/>
      <c r="B326" s="71" t="s">
        <v>518</v>
      </c>
      <c r="C326" s="83"/>
      <c r="D326" s="83"/>
      <c r="E326" s="83"/>
      <c r="F326" s="195"/>
      <c r="G326" s="152"/>
      <c r="H326" s="152"/>
      <c r="I326" s="152"/>
      <c r="J326" s="152"/>
      <c r="K326" s="151"/>
      <c r="L326" s="51" t="s">
        <v>341</v>
      </c>
      <c r="M326" s="151"/>
      <c r="N326" s="151"/>
      <c r="O326" s="62" t="s">
        <v>438</v>
      </c>
    </row>
    <row r="327" spans="1:15" s="35" customFormat="1" ht="82.5" customHeight="1">
      <c r="A327" s="42"/>
      <c r="B327" s="59" t="s">
        <v>483</v>
      </c>
      <c r="C327" s="83"/>
      <c r="D327" s="83"/>
      <c r="E327" s="83"/>
      <c r="F327" s="195"/>
      <c r="G327" s="83"/>
      <c r="H327" s="83"/>
      <c r="I327" s="164"/>
      <c r="J327" s="164"/>
      <c r="K327" s="317"/>
      <c r="L327" s="328" t="s">
        <v>547</v>
      </c>
      <c r="M327" s="317" t="s">
        <v>667</v>
      </c>
      <c r="N327" s="317">
        <v>2016</v>
      </c>
      <c r="O327" s="317">
        <v>2017</v>
      </c>
    </row>
    <row r="328" spans="1:15" s="35" customFormat="1" ht="9.75" customHeight="1">
      <c r="A328" s="367" t="s">
        <v>167</v>
      </c>
      <c r="B328" s="368"/>
      <c r="C328" s="83">
        <f aca="true" t="shared" si="43" ref="C328:H328">C329+C330+C331+C332+C333</f>
        <v>1485.90512</v>
      </c>
      <c r="D328" s="83">
        <f t="shared" si="43"/>
        <v>0</v>
      </c>
      <c r="E328" s="83">
        <f t="shared" si="43"/>
        <v>0</v>
      </c>
      <c r="F328" s="195">
        <f t="shared" si="43"/>
        <v>0</v>
      </c>
      <c r="G328" s="83">
        <f>G329+G330+G331+G332+G333</f>
        <v>1485.90512</v>
      </c>
      <c r="H328" s="83">
        <f t="shared" si="43"/>
        <v>0</v>
      </c>
      <c r="I328" s="165"/>
      <c r="J328" s="165"/>
      <c r="K328" s="318"/>
      <c r="L328" s="329"/>
      <c r="M328" s="318"/>
      <c r="N328" s="318"/>
      <c r="O328" s="318"/>
    </row>
    <row r="329" spans="1:15" s="35" customFormat="1" ht="9.75" customHeight="1">
      <c r="A329" s="367" t="s">
        <v>416</v>
      </c>
      <c r="B329" s="368"/>
      <c r="C329" s="83">
        <f>D329+E329+F329+G329+H329</f>
        <v>0</v>
      </c>
      <c r="D329" s="83">
        <v>0</v>
      </c>
      <c r="E329" s="83">
        <v>0</v>
      </c>
      <c r="F329" s="195">
        <v>0</v>
      </c>
      <c r="G329" s="83">
        <v>0</v>
      </c>
      <c r="H329" s="83">
        <v>0</v>
      </c>
      <c r="I329" s="165"/>
      <c r="J329" s="165"/>
      <c r="K329" s="318"/>
      <c r="L329" s="329"/>
      <c r="M329" s="318"/>
      <c r="N329" s="318"/>
      <c r="O329" s="318"/>
    </row>
    <row r="330" spans="1:15" s="35" customFormat="1" ht="9.75" customHeight="1">
      <c r="A330" s="367" t="s">
        <v>424</v>
      </c>
      <c r="B330" s="368"/>
      <c r="C330" s="83">
        <f>D330+E330+F330+G330+H330</f>
        <v>1471</v>
      </c>
      <c r="D330" s="83">
        <v>0</v>
      </c>
      <c r="E330" s="83">
        <v>0</v>
      </c>
      <c r="F330" s="195">
        <v>0</v>
      </c>
      <c r="G330" s="83">
        <v>1471</v>
      </c>
      <c r="H330" s="83">
        <v>0</v>
      </c>
      <c r="I330" s="165"/>
      <c r="J330" s="165"/>
      <c r="K330" s="318"/>
      <c r="L330" s="329"/>
      <c r="M330" s="318"/>
      <c r="N330" s="318"/>
      <c r="O330" s="318"/>
    </row>
    <row r="331" spans="1:15" s="35" customFormat="1" ht="9.75" customHeight="1">
      <c r="A331" s="367" t="s">
        <v>425</v>
      </c>
      <c r="B331" s="368"/>
      <c r="C331" s="83">
        <f>D331+E331+F331+G331+H331</f>
        <v>14.90512</v>
      </c>
      <c r="D331" s="83">
        <v>0</v>
      </c>
      <c r="E331" s="83">
        <v>0</v>
      </c>
      <c r="F331" s="195">
        <v>0</v>
      </c>
      <c r="G331" s="83">
        <v>14.90512</v>
      </c>
      <c r="H331" s="83">
        <v>0</v>
      </c>
      <c r="I331" s="165"/>
      <c r="J331" s="165"/>
      <c r="K331" s="318"/>
      <c r="L331" s="329"/>
      <c r="M331" s="318"/>
      <c r="N331" s="318"/>
      <c r="O331" s="318"/>
    </row>
    <row r="332" spans="1:15" s="35" customFormat="1" ht="9.75" customHeight="1">
      <c r="A332" s="367" t="s">
        <v>426</v>
      </c>
      <c r="B332" s="368"/>
      <c r="C332" s="83">
        <f>D332+E332+F332+G332+H332</f>
        <v>0</v>
      </c>
      <c r="D332" s="83">
        <v>0</v>
      </c>
      <c r="E332" s="83">
        <v>0</v>
      </c>
      <c r="F332" s="195">
        <v>0</v>
      </c>
      <c r="G332" s="83">
        <v>0</v>
      </c>
      <c r="H332" s="83">
        <v>0</v>
      </c>
      <c r="I332" s="165"/>
      <c r="J332" s="165"/>
      <c r="K332" s="318"/>
      <c r="L332" s="329"/>
      <c r="M332" s="318"/>
      <c r="N332" s="318"/>
      <c r="O332" s="318"/>
    </row>
    <row r="333" spans="1:15" s="35" customFormat="1" ht="9.75">
      <c r="A333" s="367" t="s">
        <v>414</v>
      </c>
      <c r="B333" s="368"/>
      <c r="C333" s="83">
        <f>D333+E333+F333+G333+H333</f>
        <v>0</v>
      </c>
      <c r="D333" s="83">
        <v>0</v>
      </c>
      <c r="E333" s="83">
        <v>0</v>
      </c>
      <c r="F333" s="195">
        <v>0</v>
      </c>
      <c r="G333" s="83">
        <v>0</v>
      </c>
      <c r="H333" s="83">
        <v>0</v>
      </c>
      <c r="I333" s="152"/>
      <c r="J333" s="152"/>
      <c r="K333" s="324"/>
      <c r="L333" s="330"/>
      <c r="M333" s="324"/>
      <c r="N333" s="324"/>
      <c r="O333" s="324"/>
    </row>
    <row r="334" spans="1:15" s="35" customFormat="1" ht="9.75">
      <c r="A334" s="42"/>
      <c r="B334" s="59"/>
      <c r="C334" s="83"/>
      <c r="D334" s="83"/>
      <c r="E334" s="83"/>
      <c r="F334" s="195"/>
      <c r="G334" s="83"/>
      <c r="H334" s="83"/>
      <c r="I334" s="83"/>
      <c r="J334" s="83"/>
      <c r="K334" s="42"/>
      <c r="L334" s="51"/>
      <c r="M334" s="42"/>
      <c r="N334" s="42"/>
      <c r="O334" s="62"/>
    </row>
    <row r="335" spans="1:15" s="35" customFormat="1" ht="34.5" customHeight="1">
      <c r="A335" s="59"/>
      <c r="B335" s="134" t="s">
        <v>711</v>
      </c>
      <c r="C335" s="84"/>
      <c r="D335" s="84"/>
      <c r="E335" s="84"/>
      <c r="F335" s="197"/>
      <c r="G335" s="84"/>
      <c r="H335" s="84"/>
      <c r="I335" s="84"/>
      <c r="J335" s="84"/>
      <c r="K335" s="322" t="s">
        <v>435</v>
      </c>
      <c r="L335" s="322" t="s">
        <v>450</v>
      </c>
      <c r="M335" s="308" t="s">
        <v>346</v>
      </c>
      <c r="N335" s="333" t="s">
        <v>345</v>
      </c>
      <c r="O335" s="333" t="s">
        <v>287</v>
      </c>
    </row>
    <row r="336" spans="1:15" s="35" customFormat="1" ht="9.75" customHeight="1">
      <c r="A336" s="376" t="s">
        <v>167</v>
      </c>
      <c r="B336" s="376"/>
      <c r="C336" s="84">
        <f>SUM(D336:F336)</f>
        <v>168000</v>
      </c>
      <c r="D336" s="84">
        <f>D337+D338+D339+D340+D341</f>
        <v>168000</v>
      </c>
      <c r="E336" s="84">
        <f>E337+E338+E339+E340+E341</f>
        <v>0</v>
      </c>
      <c r="F336" s="197">
        <f>F337+F338+F339+F340+F341</f>
        <v>0</v>
      </c>
      <c r="G336" s="84">
        <f>G337+G338+G339+G340+G341</f>
        <v>0</v>
      </c>
      <c r="H336" s="84">
        <f>H337+H338+H339+H340+H341</f>
        <v>0</v>
      </c>
      <c r="I336" s="84"/>
      <c r="J336" s="84"/>
      <c r="K336" s="322"/>
      <c r="L336" s="322"/>
      <c r="M336" s="308"/>
      <c r="N336" s="333"/>
      <c r="O336" s="333"/>
    </row>
    <row r="337" spans="1:15" s="35" customFormat="1" ht="11.25" customHeight="1">
      <c r="A337" s="313" t="s">
        <v>416</v>
      </c>
      <c r="B337" s="313"/>
      <c r="C337" s="84">
        <f>SUM(D337:H337)</f>
        <v>0</v>
      </c>
      <c r="D337" s="84">
        <v>0</v>
      </c>
      <c r="E337" s="84">
        <v>0</v>
      </c>
      <c r="F337" s="197">
        <v>0</v>
      </c>
      <c r="G337" s="84">
        <v>0</v>
      </c>
      <c r="H337" s="84">
        <v>0</v>
      </c>
      <c r="I337" s="84"/>
      <c r="J337" s="84"/>
      <c r="K337" s="322"/>
      <c r="L337" s="322"/>
      <c r="M337" s="308"/>
      <c r="N337" s="333"/>
      <c r="O337" s="333"/>
    </row>
    <row r="338" spans="1:15" s="35" customFormat="1" ht="9.75" customHeight="1">
      <c r="A338" s="313" t="s">
        <v>424</v>
      </c>
      <c r="B338" s="313"/>
      <c r="C338" s="84">
        <f>SUM(D338:H338)</f>
        <v>168000</v>
      </c>
      <c r="D338" s="84">
        <v>168000</v>
      </c>
      <c r="E338" s="84">
        <v>0</v>
      </c>
      <c r="F338" s="197">
        <v>0</v>
      </c>
      <c r="G338" s="84">
        <v>0</v>
      </c>
      <c r="H338" s="84">
        <v>0</v>
      </c>
      <c r="I338" s="84"/>
      <c r="J338" s="84"/>
      <c r="K338" s="322"/>
      <c r="L338" s="322"/>
      <c r="M338" s="308"/>
      <c r="N338" s="333"/>
      <c r="O338" s="333"/>
    </row>
    <row r="339" spans="1:15" s="35" customFormat="1" ht="9.75">
      <c r="A339" s="313" t="s">
        <v>425</v>
      </c>
      <c r="B339" s="313"/>
      <c r="C339" s="84">
        <f>SUM(D339:H339)</f>
        <v>0</v>
      </c>
      <c r="D339" s="84">
        <v>0</v>
      </c>
      <c r="E339" s="84">
        <v>0</v>
      </c>
      <c r="F339" s="197">
        <v>0</v>
      </c>
      <c r="G339" s="84">
        <v>0</v>
      </c>
      <c r="H339" s="84">
        <v>0</v>
      </c>
      <c r="I339" s="84"/>
      <c r="J339" s="84"/>
      <c r="K339" s="322"/>
      <c r="L339" s="322"/>
      <c r="M339" s="308"/>
      <c r="N339" s="333"/>
      <c r="O339" s="333"/>
    </row>
    <row r="340" spans="1:15" s="35" customFormat="1" ht="10.5" customHeight="1">
      <c r="A340" s="313" t="s">
        <v>426</v>
      </c>
      <c r="B340" s="313"/>
      <c r="C340" s="84">
        <f>SUM(D340:H340)</f>
        <v>0</v>
      </c>
      <c r="D340" s="84">
        <v>0</v>
      </c>
      <c r="E340" s="84">
        <v>0</v>
      </c>
      <c r="F340" s="197">
        <v>0</v>
      </c>
      <c r="G340" s="84">
        <v>0</v>
      </c>
      <c r="H340" s="84">
        <v>0</v>
      </c>
      <c r="I340" s="84"/>
      <c r="J340" s="84"/>
      <c r="K340" s="322"/>
      <c r="L340" s="322"/>
      <c r="M340" s="308"/>
      <c r="N340" s="333"/>
      <c r="O340" s="333"/>
    </row>
    <row r="341" spans="1:15" s="35" customFormat="1" ht="9.75">
      <c r="A341" s="313" t="s">
        <v>414</v>
      </c>
      <c r="B341" s="313"/>
      <c r="C341" s="84">
        <f>SUM(D341:H341)</f>
        <v>0</v>
      </c>
      <c r="D341" s="84">
        <v>0</v>
      </c>
      <c r="E341" s="84">
        <v>0</v>
      </c>
      <c r="F341" s="197">
        <v>0</v>
      </c>
      <c r="G341" s="84">
        <v>0</v>
      </c>
      <c r="H341" s="84">
        <v>0</v>
      </c>
      <c r="I341" s="84"/>
      <c r="J341" s="84"/>
      <c r="K341" s="322"/>
      <c r="L341" s="322"/>
      <c r="M341" s="308"/>
      <c r="N341" s="333"/>
      <c r="O341" s="333"/>
    </row>
    <row r="342" spans="1:15" s="35" customFormat="1" ht="44.25" customHeight="1">
      <c r="A342" s="66"/>
      <c r="B342" s="59" t="s">
        <v>436</v>
      </c>
      <c r="C342" s="84"/>
      <c r="D342" s="84"/>
      <c r="E342" s="84"/>
      <c r="F342" s="197"/>
      <c r="G342" s="84"/>
      <c r="H342" s="84"/>
      <c r="I342" s="84"/>
      <c r="J342" s="84"/>
      <c r="K342" s="44"/>
      <c r="L342" s="44" t="s">
        <v>450</v>
      </c>
      <c r="M342" s="42" t="s">
        <v>412</v>
      </c>
      <c r="N342" s="42" t="s">
        <v>412</v>
      </c>
      <c r="O342" s="62" t="s">
        <v>434</v>
      </c>
    </row>
    <row r="343" spans="1:15" s="35" customFormat="1" ht="34.5" customHeight="1">
      <c r="A343" s="59" t="s">
        <v>214</v>
      </c>
      <c r="B343" s="134" t="s">
        <v>460</v>
      </c>
      <c r="C343" s="84"/>
      <c r="D343" s="84"/>
      <c r="E343" s="84"/>
      <c r="F343" s="197"/>
      <c r="G343" s="84"/>
      <c r="H343" s="84"/>
      <c r="I343" s="84"/>
      <c r="J343" s="84"/>
      <c r="K343" s="322" t="s">
        <v>435</v>
      </c>
      <c r="L343" s="322" t="s">
        <v>450</v>
      </c>
      <c r="M343" s="308" t="s">
        <v>346</v>
      </c>
      <c r="N343" s="333" t="s">
        <v>345</v>
      </c>
      <c r="O343" s="333" t="s">
        <v>287</v>
      </c>
    </row>
    <row r="344" spans="1:15" s="35" customFormat="1" ht="9.75" customHeight="1">
      <c r="A344" s="376" t="s">
        <v>167</v>
      </c>
      <c r="B344" s="376"/>
      <c r="C344" s="84">
        <f>SUM(D344:F344)</f>
        <v>168000</v>
      </c>
      <c r="D344" s="84">
        <f aca="true" t="shared" si="44" ref="D344:I344">D345+D346+D347+D348+D349</f>
        <v>168000</v>
      </c>
      <c r="E344" s="84">
        <f t="shared" si="44"/>
        <v>0</v>
      </c>
      <c r="F344" s="197">
        <f t="shared" si="44"/>
        <v>0</v>
      </c>
      <c r="G344" s="84">
        <f t="shared" si="44"/>
        <v>10000</v>
      </c>
      <c r="H344" s="84">
        <f t="shared" si="44"/>
        <v>5000</v>
      </c>
      <c r="I344" s="84">
        <f t="shared" si="44"/>
        <v>5000</v>
      </c>
      <c r="J344" s="84"/>
      <c r="K344" s="322"/>
      <c r="L344" s="322"/>
      <c r="M344" s="308"/>
      <c r="N344" s="333"/>
      <c r="O344" s="333"/>
    </row>
    <row r="345" spans="1:15" s="35" customFormat="1" ht="11.25" customHeight="1">
      <c r="A345" s="313" t="s">
        <v>416</v>
      </c>
      <c r="B345" s="313"/>
      <c r="C345" s="84">
        <f>SUM(D345:H345)</f>
        <v>0</v>
      </c>
      <c r="D345" s="84">
        <v>0</v>
      </c>
      <c r="E345" s="84">
        <v>0</v>
      </c>
      <c r="F345" s="197">
        <v>0</v>
      </c>
      <c r="G345" s="84">
        <v>0</v>
      </c>
      <c r="H345" s="84">
        <v>0</v>
      </c>
      <c r="I345" s="84"/>
      <c r="J345" s="84"/>
      <c r="K345" s="322"/>
      <c r="L345" s="322"/>
      <c r="M345" s="308"/>
      <c r="N345" s="333"/>
      <c r="O345" s="333"/>
    </row>
    <row r="346" spans="1:15" s="35" customFormat="1" ht="9.75" customHeight="1">
      <c r="A346" s="313" t="s">
        <v>424</v>
      </c>
      <c r="B346" s="313"/>
      <c r="C346" s="84">
        <f>SUM(D346:H346)</f>
        <v>183000</v>
      </c>
      <c r="D346" s="84">
        <v>168000</v>
      </c>
      <c r="E346" s="84">
        <v>0</v>
      </c>
      <c r="F346" s="197">
        <v>0</v>
      </c>
      <c r="G346" s="84">
        <f>'дет. план-график'!D127</f>
        <v>10000</v>
      </c>
      <c r="H346" s="84">
        <f>'дет. план-график'!E127</f>
        <v>5000</v>
      </c>
      <c r="I346" s="84">
        <f>'дет. план-график'!F127</f>
        <v>5000</v>
      </c>
      <c r="J346" s="84"/>
      <c r="K346" s="322"/>
      <c r="L346" s="322"/>
      <c r="M346" s="308"/>
      <c r="N346" s="333"/>
      <c r="O346" s="333"/>
    </row>
    <row r="347" spans="1:15" s="35" customFormat="1" ht="9.75">
      <c r="A347" s="313" t="s">
        <v>425</v>
      </c>
      <c r="B347" s="313"/>
      <c r="C347" s="84">
        <f>SUM(D347:H347)</f>
        <v>0</v>
      </c>
      <c r="D347" s="84">
        <v>0</v>
      </c>
      <c r="E347" s="84">
        <v>0</v>
      </c>
      <c r="F347" s="197">
        <v>0</v>
      </c>
      <c r="G347" s="84">
        <v>0</v>
      </c>
      <c r="H347" s="84">
        <v>0</v>
      </c>
      <c r="I347" s="84"/>
      <c r="J347" s="84"/>
      <c r="K347" s="322"/>
      <c r="L347" s="322"/>
      <c r="M347" s="308"/>
      <c r="N347" s="333"/>
      <c r="O347" s="333"/>
    </row>
    <row r="348" spans="1:15" s="35" customFormat="1" ht="10.5" customHeight="1">
      <c r="A348" s="313" t="s">
        <v>426</v>
      </c>
      <c r="B348" s="313"/>
      <c r="C348" s="84">
        <f>SUM(D348:H348)</f>
        <v>0</v>
      </c>
      <c r="D348" s="84">
        <v>0</v>
      </c>
      <c r="E348" s="84">
        <v>0</v>
      </c>
      <c r="F348" s="197">
        <v>0</v>
      </c>
      <c r="G348" s="84">
        <v>0</v>
      </c>
      <c r="H348" s="84">
        <v>0</v>
      </c>
      <c r="I348" s="84"/>
      <c r="J348" s="84"/>
      <c r="K348" s="322"/>
      <c r="L348" s="322"/>
      <c r="M348" s="308"/>
      <c r="N348" s="333"/>
      <c r="O348" s="333"/>
    </row>
    <row r="349" spans="1:15" s="35" customFormat="1" ht="9.75">
      <c r="A349" s="313" t="s">
        <v>414</v>
      </c>
      <c r="B349" s="313"/>
      <c r="C349" s="84">
        <f>SUM(D349:H349)</f>
        <v>0</v>
      </c>
      <c r="D349" s="84">
        <v>0</v>
      </c>
      <c r="E349" s="84">
        <v>0</v>
      </c>
      <c r="F349" s="197">
        <v>0</v>
      </c>
      <c r="G349" s="84">
        <v>0</v>
      </c>
      <c r="H349" s="84">
        <v>0</v>
      </c>
      <c r="I349" s="84"/>
      <c r="J349" s="84"/>
      <c r="K349" s="322"/>
      <c r="L349" s="322"/>
      <c r="M349" s="308"/>
      <c r="N349" s="333"/>
      <c r="O349" s="333"/>
    </row>
    <row r="350" spans="1:30" s="101" customFormat="1" ht="55.5" customHeight="1">
      <c r="A350" s="55" t="s">
        <v>183</v>
      </c>
      <c r="B350" s="141" t="s">
        <v>207</v>
      </c>
      <c r="C350" s="85"/>
      <c r="D350" s="85"/>
      <c r="E350" s="85"/>
      <c r="F350" s="198"/>
      <c r="G350" s="85"/>
      <c r="H350" s="85"/>
      <c r="I350" s="85"/>
      <c r="J350" s="85"/>
      <c r="K350" s="331"/>
      <c r="L350" s="331"/>
      <c r="M350" s="331"/>
      <c r="N350" s="331"/>
      <c r="O350" s="331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</row>
    <row r="351" spans="1:15" s="35" customFormat="1" ht="9.75">
      <c r="A351" s="313" t="s">
        <v>167</v>
      </c>
      <c r="B351" s="313"/>
      <c r="C351" s="69">
        <f aca="true" t="shared" si="45" ref="C351:C356">D351+E351+F351+G351+H351</f>
        <v>3789401.85379</v>
      </c>
      <c r="D351" s="69">
        <f aca="true" t="shared" si="46" ref="D351:J351">D352+D353+D354+D355+D356</f>
        <v>1535194.9302100001</v>
      </c>
      <c r="E351" s="69">
        <f t="shared" si="46"/>
        <v>1149969.78646</v>
      </c>
      <c r="F351" s="196">
        <f t="shared" si="46"/>
        <v>577682.05105</v>
      </c>
      <c r="G351" s="69">
        <f t="shared" si="46"/>
        <v>406556.08606999996</v>
      </c>
      <c r="H351" s="69">
        <f t="shared" si="46"/>
        <v>119999</v>
      </c>
      <c r="I351" s="69">
        <f t="shared" si="46"/>
        <v>219993.16</v>
      </c>
      <c r="J351" s="69">
        <f t="shared" si="46"/>
        <v>0</v>
      </c>
      <c r="K351" s="331"/>
      <c r="L351" s="331"/>
      <c r="M351" s="331"/>
      <c r="N351" s="331"/>
      <c r="O351" s="331"/>
    </row>
    <row r="352" spans="1:15" s="35" customFormat="1" ht="9.75">
      <c r="A352" s="313" t="s">
        <v>416</v>
      </c>
      <c r="B352" s="313"/>
      <c r="C352" s="69">
        <f t="shared" si="45"/>
        <v>2766531.84535</v>
      </c>
      <c r="D352" s="69">
        <f aca="true" t="shared" si="47" ref="D352:J356">D359+D439+D446</f>
        <v>1416185.2164</v>
      </c>
      <c r="E352" s="69">
        <f t="shared" si="47"/>
        <v>1026214.46628</v>
      </c>
      <c r="F352" s="196">
        <f t="shared" si="47"/>
        <v>85312.36267</v>
      </c>
      <c r="G352" s="69">
        <f t="shared" si="47"/>
        <v>238819.8</v>
      </c>
      <c r="H352" s="69">
        <f t="shared" si="47"/>
        <v>0</v>
      </c>
      <c r="I352" s="69">
        <f t="shared" si="47"/>
        <v>0</v>
      </c>
      <c r="J352" s="69">
        <f t="shared" si="47"/>
        <v>0</v>
      </c>
      <c r="K352" s="331"/>
      <c r="L352" s="331"/>
      <c r="M352" s="331"/>
      <c r="N352" s="331"/>
      <c r="O352" s="331"/>
    </row>
    <row r="353" spans="1:15" s="35" customFormat="1" ht="11.25" customHeight="1">
      <c r="A353" s="313" t="s">
        <v>424</v>
      </c>
      <c r="B353" s="313"/>
      <c r="C353" s="69">
        <f t="shared" si="45"/>
        <v>1015572.5022400001</v>
      </c>
      <c r="D353" s="69">
        <f t="shared" si="47"/>
        <v>118009.71381</v>
      </c>
      <c r="E353" s="69">
        <f t="shared" si="47"/>
        <v>120087.89998000002</v>
      </c>
      <c r="F353" s="196">
        <f t="shared" si="47"/>
        <v>489939.60238</v>
      </c>
      <c r="G353" s="69">
        <f t="shared" si="47"/>
        <v>167536.28607</v>
      </c>
      <c r="H353" s="69">
        <f t="shared" si="47"/>
        <v>119999</v>
      </c>
      <c r="I353" s="69">
        <f t="shared" si="47"/>
        <v>219993.16</v>
      </c>
      <c r="J353" s="69">
        <f t="shared" si="47"/>
        <v>0</v>
      </c>
      <c r="K353" s="331"/>
      <c r="L353" s="331"/>
      <c r="M353" s="331"/>
      <c r="N353" s="331"/>
      <c r="O353" s="331"/>
    </row>
    <row r="354" spans="1:15" s="35" customFormat="1" ht="9.75" customHeight="1">
      <c r="A354" s="313" t="s">
        <v>425</v>
      </c>
      <c r="B354" s="313"/>
      <c r="C354" s="69">
        <f t="shared" si="45"/>
        <v>7297.506200000001</v>
      </c>
      <c r="D354" s="69">
        <f t="shared" si="47"/>
        <v>1000</v>
      </c>
      <c r="E354" s="69">
        <f t="shared" si="47"/>
        <v>3667.4202</v>
      </c>
      <c r="F354" s="196">
        <f t="shared" si="47"/>
        <v>2430.0860000000002</v>
      </c>
      <c r="G354" s="69">
        <f t="shared" si="47"/>
        <v>200</v>
      </c>
      <c r="H354" s="69">
        <f t="shared" si="47"/>
        <v>0</v>
      </c>
      <c r="I354" s="69">
        <f t="shared" si="47"/>
        <v>0</v>
      </c>
      <c r="J354" s="69">
        <f t="shared" si="47"/>
        <v>0</v>
      </c>
      <c r="K354" s="331"/>
      <c r="L354" s="331"/>
      <c r="M354" s="331"/>
      <c r="N354" s="331"/>
      <c r="O354" s="331"/>
    </row>
    <row r="355" spans="1:15" s="35" customFormat="1" ht="9.75">
      <c r="A355" s="313" t="s">
        <v>426</v>
      </c>
      <c r="B355" s="313"/>
      <c r="C355" s="69">
        <f t="shared" si="45"/>
        <v>0</v>
      </c>
      <c r="D355" s="69">
        <f t="shared" si="47"/>
        <v>0</v>
      </c>
      <c r="E355" s="69">
        <f t="shared" si="47"/>
        <v>0</v>
      </c>
      <c r="F355" s="196">
        <f t="shared" si="47"/>
        <v>0</v>
      </c>
      <c r="G355" s="69">
        <f t="shared" si="47"/>
        <v>0</v>
      </c>
      <c r="H355" s="69">
        <f t="shared" si="47"/>
        <v>0</v>
      </c>
      <c r="I355" s="69">
        <f t="shared" si="47"/>
        <v>0</v>
      </c>
      <c r="J355" s="69">
        <f t="shared" si="47"/>
        <v>0</v>
      </c>
      <c r="K355" s="331"/>
      <c r="L355" s="331"/>
      <c r="M355" s="331"/>
      <c r="N355" s="331"/>
      <c r="O355" s="331"/>
    </row>
    <row r="356" spans="1:15" s="35" customFormat="1" ht="9.75">
      <c r="A356" s="313" t="s">
        <v>414</v>
      </c>
      <c r="B356" s="313"/>
      <c r="C356" s="69">
        <f t="shared" si="45"/>
        <v>0</v>
      </c>
      <c r="D356" s="69">
        <f t="shared" si="47"/>
        <v>0</v>
      </c>
      <c r="E356" s="69">
        <f t="shared" si="47"/>
        <v>0</v>
      </c>
      <c r="F356" s="196">
        <f t="shared" si="47"/>
        <v>0</v>
      </c>
      <c r="G356" s="69">
        <f t="shared" si="47"/>
        <v>0</v>
      </c>
      <c r="H356" s="69">
        <f t="shared" si="47"/>
        <v>0</v>
      </c>
      <c r="I356" s="69">
        <f t="shared" si="47"/>
        <v>0</v>
      </c>
      <c r="J356" s="69">
        <f t="shared" si="47"/>
        <v>0</v>
      </c>
      <c r="K356" s="331"/>
      <c r="L356" s="331"/>
      <c r="M356" s="331"/>
      <c r="N356" s="331"/>
      <c r="O356" s="331"/>
    </row>
    <row r="357" spans="1:15" s="35" customFormat="1" ht="53.25" customHeight="1">
      <c r="A357" s="68" t="s">
        <v>418</v>
      </c>
      <c r="B357" s="60" t="s">
        <v>261</v>
      </c>
      <c r="C357" s="69"/>
      <c r="D357" s="69"/>
      <c r="E357" s="69"/>
      <c r="F357" s="196"/>
      <c r="G357" s="69"/>
      <c r="H357" s="69"/>
      <c r="I357" s="69"/>
      <c r="J357" s="69"/>
      <c r="K357" s="322" t="s">
        <v>604</v>
      </c>
      <c r="L357" s="323" t="s">
        <v>451</v>
      </c>
      <c r="M357" s="323" t="s">
        <v>395</v>
      </c>
      <c r="N357" s="323" t="s">
        <v>596</v>
      </c>
      <c r="O357" s="323" t="s">
        <v>688</v>
      </c>
    </row>
    <row r="358" spans="1:15" s="35" customFormat="1" ht="9.75">
      <c r="A358" s="313" t="s">
        <v>167</v>
      </c>
      <c r="B358" s="313"/>
      <c r="C358" s="69">
        <f aca="true" t="shared" si="48" ref="C358:C363">D358+E358+F358+G358+H358</f>
        <v>2861869.88267</v>
      </c>
      <c r="D358" s="69">
        <f aca="true" t="shared" si="49" ref="D358:J358">SUM(D359:D363)</f>
        <v>1271905.60211</v>
      </c>
      <c r="E358" s="69">
        <f t="shared" si="49"/>
        <v>730372.34449</v>
      </c>
      <c r="F358" s="196">
        <f t="shared" si="49"/>
        <v>369000</v>
      </c>
      <c r="G358" s="69">
        <f t="shared" si="49"/>
        <v>370592.93607</v>
      </c>
      <c r="H358" s="69">
        <f t="shared" si="49"/>
        <v>119999</v>
      </c>
      <c r="I358" s="69">
        <f t="shared" si="49"/>
        <v>219993.16</v>
      </c>
      <c r="J358" s="69">
        <f t="shared" si="49"/>
        <v>0</v>
      </c>
      <c r="K358" s="322"/>
      <c r="L358" s="323"/>
      <c r="M358" s="323"/>
      <c r="N358" s="323"/>
      <c r="O358" s="323"/>
    </row>
    <row r="359" spans="1:15" s="35" customFormat="1" ht="9.75">
      <c r="A359" s="313" t="s">
        <v>416</v>
      </c>
      <c r="B359" s="313"/>
      <c r="C359" s="69">
        <f t="shared" si="48"/>
        <v>2102265.31091</v>
      </c>
      <c r="D359" s="69">
        <f aca="true" t="shared" si="50" ref="D359:J363">D366+D374+D382+D399+D407+D415+D423+D431+D390</f>
        <v>1168425.2164</v>
      </c>
      <c r="E359" s="69">
        <f t="shared" si="50"/>
        <v>685020.29451</v>
      </c>
      <c r="F359" s="196">
        <f t="shared" si="50"/>
        <v>10000</v>
      </c>
      <c r="G359" s="69">
        <f t="shared" si="50"/>
        <v>238819.8</v>
      </c>
      <c r="H359" s="69">
        <f t="shared" si="50"/>
        <v>0</v>
      </c>
      <c r="I359" s="69">
        <f t="shared" si="50"/>
        <v>0</v>
      </c>
      <c r="J359" s="69">
        <f t="shared" si="50"/>
        <v>0</v>
      </c>
      <c r="K359" s="322"/>
      <c r="L359" s="323"/>
      <c r="M359" s="323"/>
      <c r="N359" s="323"/>
      <c r="O359" s="323"/>
    </row>
    <row r="360" spans="1:15" s="35" customFormat="1" ht="11.25" customHeight="1">
      <c r="A360" s="313" t="s">
        <v>424</v>
      </c>
      <c r="B360" s="313"/>
      <c r="C360" s="69">
        <f t="shared" si="48"/>
        <v>758604.57176</v>
      </c>
      <c r="D360" s="69">
        <f t="shared" si="50"/>
        <v>103480.38571</v>
      </c>
      <c r="E360" s="69">
        <f t="shared" si="50"/>
        <v>44352.04998</v>
      </c>
      <c r="F360" s="196">
        <f t="shared" si="50"/>
        <v>359000</v>
      </c>
      <c r="G360" s="69">
        <f>G367+G375+G383+G391+G400+G408+G424+G432</f>
        <v>131773.13607</v>
      </c>
      <c r="H360" s="69">
        <f t="shared" si="50"/>
        <v>119999</v>
      </c>
      <c r="I360" s="69">
        <f t="shared" si="50"/>
        <v>219993.16</v>
      </c>
      <c r="J360" s="69">
        <f t="shared" si="50"/>
        <v>0</v>
      </c>
      <c r="K360" s="322"/>
      <c r="L360" s="323"/>
      <c r="M360" s="323"/>
      <c r="N360" s="323"/>
      <c r="O360" s="323"/>
    </row>
    <row r="361" spans="1:15" s="35" customFormat="1" ht="9.75" customHeight="1">
      <c r="A361" s="313" t="s">
        <v>425</v>
      </c>
      <c r="B361" s="313"/>
      <c r="C361" s="69">
        <f t="shared" si="48"/>
        <v>1000</v>
      </c>
      <c r="D361" s="69">
        <f t="shared" si="50"/>
        <v>0</v>
      </c>
      <c r="E361" s="69">
        <f t="shared" si="50"/>
        <v>1000</v>
      </c>
      <c r="F361" s="196"/>
      <c r="G361" s="69">
        <v>0</v>
      </c>
      <c r="H361" s="69">
        <f t="shared" si="50"/>
        <v>0</v>
      </c>
      <c r="I361" s="69">
        <f t="shared" si="50"/>
        <v>0</v>
      </c>
      <c r="J361" s="69">
        <f t="shared" si="50"/>
        <v>0</v>
      </c>
      <c r="K361" s="322"/>
      <c r="L361" s="323"/>
      <c r="M361" s="323"/>
      <c r="N361" s="323"/>
      <c r="O361" s="323"/>
    </row>
    <row r="362" spans="1:15" s="35" customFormat="1" ht="9.75">
      <c r="A362" s="313" t="s">
        <v>426</v>
      </c>
      <c r="B362" s="313"/>
      <c r="C362" s="69">
        <f t="shared" si="48"/>
        <v>0</v>
      </c>
      <c r="D362" s="69">
        <f t="shared" si="50"/>
        <v>0</v>
      </c>
      <c r="E362" s="69">
        <f t="shared" si="50"/>
        <v>0</v>
      </c>
      <c r="F362" s="196">
        <f t="shared" si="50"/>
        <v>0</v>
      </c>
      <c r="G362" s="69">
        <f t="shared" si="50"/>
        <v>0</v>
      </c>
      <c r="H362" s="69">
        <f t="shared" si="50"/>
        <v>0</v>
      </c>
      <c r="I362" s="69">
        <f t="shared" si="50"/>
        <v>0</v>
      </c>
      <c r="J362" s="69">
        <f t="shared" si="50"/>
        <v>0</v>
      </c>
      <c r="K362" s="322"/>
      <c r="L362" s="323"/>
      <c r="M362" s="323"/>
      <c r="N362" s="323"/>
      <c r="O362" s="323"/>
    </row>
    <row r="363" spans="1:15" s="35" customFormat="1" ht="9.75">
      <c r="A363" s="313" t="s">
        <v>414</v>
      </c>
      <c r="B363" s="313"/>
      <c r="C363" s="69">
        <f t="shared" si="48"/>
        <v>0</v>
      </c>
      <c r="D363" s="69">
        <f t="shared" si="50"/>
        <v>0</v>
      </c>
      <c r="E363" s="69">
        <f t="shared" si="50"/>
        <v>0</v>
      </c>
      <c r="F363" s="196">
        <f t="shared" si="50"/>
        <v>0</v>
      </c>
      <c r="G363" s="69">
        <f t="shared" si="50"/>
        <v>0</v>
      </c>
      <c r="H363" s="69">
        <f t="shared" si="50"/>
        <v>0</v>
      </c>
      <c r="I363" s="69">
        <f t="shared" si="50"/>
        <v>0</v>
      </c>
      <c r="J363" s="69">
        <f t="shared" si="50"/>
        <v>0</v>
      </c>
      <c r="K363" s="322"/>
      <c r="L363" s="323"/>
      <c r="M363" s="323"/>
      <c r="N363" s="323"/>
      <c r="O363" s="323"/>
    </row>
    <row r="364" spans="1:15" s="35" customFormat="1" ht="47.25" customHeight="1">
      <c r="A364" s="68" t="s">
        <v>219</v>
      </c>
      <c r="B364" s="60" t="s">
        <v>277</v>
      </c>
      <c r="C364" s="69"/>
      <c r="D364" s="69"/>
      <c r="E364" s="69"/>
      <c r="F364" s="196"/>
      <c r="G364" s="69"/>
      <c r="H364" s="69"/>
      <c r="I364" s="69"/>
      <c r="J364" s="69"/>
      <c r="K364" s="323" t="s">
        <v>366</v>
      </c>
      <c r="L364" s="309" t="s">
        <v>450</v>
      </c>
      <c r="M364" s="308" t="s">
        <v>395</v>
      </c>
      <c r="N364" s="333" t="s">
        <v>596</v>
      </c>
      <c r="O364" s="333" t="s">
        <v>434</v>
      </c>
    </row>
    <row r="365" spans="1:15" s="35" customFormat="1" ht="9.75" customHeight="1">
      <c r="A365" s="313" t="s">
        <v>167</v>
      </c>
      <c r="B365" s="313"/>
      <c r="C365" s="69">
        <f aca="true" t="shared" si="51" ref="C365:H365">SUM(C366:C370)</f>
        <v>211784.83877</v>
      </c>
      <c r="D365" s="69">
        <f t="shared" si="51"/>
        <v>211686.49877</v>
      </c>
      <c r="E365" s="69">
        <f t="shared" si="51"/>
        <v>98.34</v>
      </c>
      <c r="F365" s="196">
        <f t="shared" si="51"/>
        <v>0</v>
      </c>
      <c r="G365" s="69">
        <f t="shared" si="51"/>
        <v>0</v>
      </c>
      <c r="H365" s="69">
        <f t="shared" si="51"/>
        <v>0</v>
      </c>
      <c r="I365" s="69"/>
      <c r="J365" s="69"/>
      <c r="K365" s="323"/>
      <c r="L365" s="309"/>
      <c r="M365" s="308"/>
      <c r="N365" s="333"/>
      <c r="O365" s="333"/>
    </row>
    <row r="366" spans="1:15" s="35" customFormat="1" ht="9.75" customHeight="1">
      <c r="A366" s="313" t="s">
        <v>416</v>
      </c>
      <c r="B366" s="313"/>
      <c r="C366" s="69">
        <f>SUM(D366:F366)</f>
        <v>187305.39194</v>
      </c>
      <c r="D366" s="69">
        <v>187305.39194</v>
      </c>
      <c r="E366" s="69">
        <v>0</v>
      </c>
      <c r="F366" s="196">
        <v>0</v>
      </c>
      <c r="G366" s="69">
        <v>0</v>
      </c>
      <c r="H366" s="69">
        <v>0</v>
      </c>
      <c r="I366" s="69"/>
      <c r="J366" s="69"/>
      <c r="K366" s="323"/>
      <c r="L366" s="309"/>
      <c r="M366" s="308"/>
      <c r="N366" s="333"/>
      <c r="O366" s="333"/>
    </row>
    <row r="367" spans="1:15" s="35" customFormat="1" ht="11.25" customHeight="1">
      <c r="A367" s="313" t="s">
        <v>424</v>
      </c>
      <c r="B367" s="313"/>
      <c r="C367" s="69">
        <f>SUM(D367:F367)</f>
        <v>24479.44683</v>
      </c>
      <c r="D367" s="69">
        <v>24381.10683</v>
      </c>
      <c r="E367" s="69">
        <v>98.34</v>
      </c>
      <c r="F367" s="196">
        <v>0</v>
      </c>
      <c r="G367" s="69">
        <v>0</v>
      </c>
      <c r="H367" s="69">
        <v>0</v>
      </c>
      <c r="I367" s="69"/>
      <c r="J367" s="69"/>
      <c r="K367" s="323"/>
      <c r="L367" s="309"/>
      <c r="M367" s="308"/>
      <c r="N367" s="333"/>
      <c r="O367" s="333"/>
    </row>
    <row r="368" spans="1:15" s="35" customFormat="1" ht="9.75" customHeight="1">
      <c r="A368" s="313" t="s">
        <v>425</v>
      </c>
      <c r="B368" s="313"/>
      <c r="C368" s="69">
        <f>SUM(D368:F368)</f>
        <v>0</v>
      </c>
      <c r="D368" s="69">
        <v>0</v>
      </c>
      <c r="E368" s="69">
        <v>0</v>
      </c>
      <c r="F368" s="196">
        <v>0</v>
      </c>
      <c r="G368" s="69">
        <v>0</v>
      </c>
      <c r="H368" s="69">
        <v>0</v>
      </c>
      <c r="I368" s="69"/>
      <c r="J368" s="69"/>
      <c r="K368" s="323"/>
      <c r="L368" s="309"/>
      <c r="M368" s="308"/>
      <c r="N368" s="333"/>
      <c r="O368" s="333"/>
    </row>
    <row r="369" spans="1:15" s="35" customFormat="1" ht="9.75">
      <c r="A369" s="313" t="s">
        <v>426</v>
      </c>
      <c r="B369" s="313"/>
      <c r="C369" s="69">
        <f>SUM(D369:F369)</f>
        <v>0</v>
      </c>
      <c r="D369" s="69">
        <v>0</v>
      </c>
      <c r="E369" s="69">
        <v>0</v>
      </c>
      <c r="F369" s="196">
        <v>0</v>
      </c>
      <c r="G369" s="69">
        <v>0</v>
      </c>
      <c r="H369" s="69">
        <v>0</v>
      </c>
      <c r="I369" s="69"/>
      <c r="J369" s="69"/>
      <c r="K369" s="323"/>
      <c r="L369" s="309"/>
      <c r="M369" s="308"/>
      <c r="N369" s="333"/>
      <c r="O369" s="333"/>
    </row>
    <row r="370" spans="1:15" s="35" customFormat="1" ht="9.75" customHeight="1">
      <c r="A370" s="313" t="s">
        <v>414</v>
      </c>
      <c r="B370" s="313"/>
      <c r="C370" s="69">
        <f>SUM(D370:F370)</f>
        <v>0</v>
      </c>
      <c r="D370" s="69">
        <v>0</v>
      </c>
      <c r="E370" s="69">
        <v>0</v>
      </c>
      <c r="F370" s="196">
        <v>0</v>
      </c>
      <c r="G370" s="69">
        <v>0</v>
      </c>
      <c r="H370" s="69">
        <v>0</v>
      </c>
      <c r="I370" s="69"/>
      <c r="J370" s="69"/>
      <c r="K370" s="323"/>
      <c r="L370" s="309"/>
      <c r="M370" s="308"/>
      <c r="N370" s="333"/>
      <c r="O370" s="333"/>
    </row>
    <row r="371" spans="1:15" s="35" customFormat="1" ht="74.25" customHeight="1">
      <c r="A371" s="44"/>
      <c r="B371" s="64" t="s">
        <v>82</v>
      </c>
      <c r="C371" s="69"/>
      <c r="D371" s="69"/>
      <c r="E371" s="69"/>
      <c r="F371" s="196"/>
      <c r="G371" s="69"/>
      <c r="H371" s="69"/>
      <c r="I371" s="69"/>
      <c r="J371" s="69"/>
      <c r="K371" s="60"/>
      <c r="L371" s="60" t="s">
        <v>622</v>
      </c>
      <c r="M371" s="42" t="s">
        <v>412</v>
      </c>
      <c r="N371" s="42" t="s">
        <v>412</v>
      </c>
      <c r="O371" s="62" t="s">
        <v>434</v>
      </c>
    </row>
    <row r="372" spans="1:15" s="35" customFormat="1" ht="55.5" customHeight="1">
      <c r="A372" s="68" t="s">
        <v>278</v>
      </c>
      <c r="B372" s="60" t="s">
        <v>605</v>
      </c>
      <c r="C372" s="69"/>
      <c r="D372" s="69"/>
      <c r="E372" s="69"/>
      <c r="F372" s="196"/>
      <c r="G372" s="69"/>
      <c r="H372" s="69"/>
      <c r="I372" s="69"/>
      <c r="J372" s="69"/>
      <c r="K372" s="323" t="s">
        <v>366</v>
      </c>
      <c r="L372" s="309" t="s">
        <v>622</v>
      </c>
      <c r="M372" s="308" t="s">
        <v>395</v>
      </c>
      <c r="N372" s="333" t="s">
        <v>597</v>
      </c>
      <c r="O372" s="333" t="s">
        <v>315</v>
      </c>
    </row>
    <row r="373" spans="1:15" s="35" customFormat="1" ht="9.75" customHeight="1">
      <c r="A373" s="313" t="s">
        <v>167</v>
      </c>
      <c r="B373" s="313"/>
      <c r="C373" s="69">
        <f aca="true" t="shared" si="52" ref="C373:H373">SUM(C374:C378)</f>
        <v>1045944.52471</v>
      </c>
      <c r="D373" s="69">
        <f t="shared" si="52"/>
        <v>609372.1557700001</v>
      </c>
      <c r="E373" s="69">
        <f t="shared" si="52"/>
        <v>366072.36894</v>
      </c>
      <c r="F373" s="196">
        <f t="shared" si="52"/>
        <v>70500</v>
      </c>
      <c r="G373" s="69">
        <f t="shared" si="52"/>
        <v>8051.89048</v>
      </c>
      <c r="H373" s="69">
        <f t="shared" si="52"/>
        <v>0</v>
      </c>
      <c r="I373" s="69"/>
      <c r="J373" s="69"/>
      <c r="K373" s="323"/>
      <c r="L373" s="309"/>
      <c r="M373" s="308"/>
      <c r="N373" s="333"/>
      <c r="O373" s="333"/>
    </row>
    <row r="374" spans="1:15" s="35" customFormat="1" ht="9.75" customHeight="1">
      <c r="A374" s="313" t="s">
        <v>416</v>
      </c>
      <c r="B374" s="313"/>
      <c r="C374" s="69">
        <f>SUM(D374:F374)</f>
        <v>913364.75447</v>
      </c>
      <c r="D374" s="69">
        <v>567119.82446</v>
      </c>
      <c r="E374" s="69">
        <v>346244.93001</v>
      </c>
      <c r="F374" s="196">
        <v>0</v>
      </c>
      <c r="G374" s="69">
        <v>0</v>
      </c>
      <c r="H374" s="69">
        <v>0</v>
      </c>
      <c r="I374" s="69"/>
      <c r="J374" s="69"/>
      <c r="K374" s="323"/>
      <c r="L374" s="309"/>
      <c r="M374" s="308"/>
      <c r="N374" s="333"/>
      <c r="O374" s="333"/>
    </row>
    <row r="375" spans="1:15" s="35" customFormat="1" ht="11.25" customHeight="1">
      <c r="A375" s="313" t="s">
        <v>424</v>
      </c>
      <c r="B375" s="313"/>
      <c r="C375" s="69">
        <f>SUM(D375:F375)</f>
        <v>132579.77023999998</v>
      </c>
      <c r="D375" s="69">
        <v>42252.33131</v>
      </c>
      <c r="E375" s="69">
        <v>19827.43893</v>
      </c>
      <c r="F375" s="206">
        <v>70500</v>
      </c>
      <c r="G375" s="69">
        <v>8051.89048</v>
      </c>
      <c r="H375" s="69">
        <v>0</v>
      </c>
      <c r="I375" s="69"/>
      <c r="J375" s="69"/>
      <c r="K375" s="323"/>
      <c r="L375" s="309"/>
      <c r="M375" s="308"/>
      <c r="N375" s="333"/>
      <c r="O375" s="333"/>
    </row>
    <row r="376" spans="1:15" s="35" customFormat="1" ht="9.75" customHeight="1">
      <c r="A376" s="313" t="s">
        <v>425</v>
      </c>
      <c r="B376" s="313"/>
      <c r="C376" s="69">
        <f>SUM(D376:F376)</f>
        <v>0</v>
      </c>
      <c r="D376" s="69">
        <v>0</v>
      </c>
      <c r="E376" s="69">
        <v>0</v>
      </c>
      <c r="F376" s="196">
        <v>0</v>
      </c>
      <c r="G376" s="69">
        <v>0</v>
      </c>
      <c r="H376" s="69">
        <v>0</v>
      </c>
      <c r="I376" s="69"/>
      <c r="J376" s="69"/>
      <c r="K376" s="323"/>
      <c r="L376" s="309"/>
      <c r="M376" s="308"/>
      <c r="N376" s="333"/>
      <c r="O376" s="333"/>
    </row>
    <row r="377" spans="1:15" s="35" customFormat="1" ht="9.75">
      <c r="A377" s="313" t="s">
        <v>426</v>
      </c>
      <c r="B377" s="313"/>
      <c r="C377" s="69">
        <f>SUM(D377:F377)</f>
        <v>0</v>
      </c>
      <c r="D377" s="69">
        <v>0</v>
      </c>
      <c r="E377" s="69">
        <v>0</v>
      </c>
      <c r="F377" s="196">
        <v>0</v>
      </c>
      <c r="G377" s="69">
        <v>0</v>
      </c>
      <c r="H377" s="69">
        <v>0</v>
      </c>
      <c r="I377" s="69"/>
      <c r="J377" s="69"/>
      <c r="K377" s="323"/>
      <c r="L377" s="309"/>
      <c r="M377" s="308"/>
      <c r="N377" s="333"/>
      <c r="O377" s="333"/>
    </row>
    <row r="378" spans="1:15" s="35" customFormat="1" ht="9" customHeight="1">
      <c r="A378" s="313" t="s">
        <v>414</v>
      </c>
      <c r="B378" s="313"/>
      <c r="C378" s="69">
        <f>SUM(D378:F378)</f>
        <v>0</v>
      </c>
      <c r="D378" s="69">
        <v>0</v>
      </c>
      <c r="E378" s="69">
        <v>0</v>
      </c>
      <c r="F378" s="196">
        <v>0</v>
      </c>
      <c r="G378" s="69">
        <v>0</v>
      </c>
      <c r="H378" s="69">
        <v>0</v>
      </c>
      <c r="I378" s="69"/>
      <c r="J378" s="69"/>
      <c r="K378" s="323"/>
      <c r="L378" s="309"/>
      <c r="M378" s="308"/>
      <c r="N378" s="333"/>
      <c r="O378" s="333"/>
    </row>
    <row r="379" spans="1:15" s="35" customFormat="1" ht="78">
      <c r="A379" s="44"/>
      <c r="B379" s="64" t="s">
        <v>47</v>
      </c>
      <c r="C379" s="69"/>
      <c r="D379" s="69"/>
      <c r="E379" s="69"/>
      <c r="F379" s="196"/>
      <c r="G379" s="69"/>
      <c r="H379" s="69"/>
      <c r="I379" s="69"/>
      <c r="J379" s="69"/>
      <c r="K379" s="60"/>
      <c r="L379" s="60" t="s">
        <v>622</v>
      </c>
      <c r="M379" s="42" t="s">
        <v>412</v>
      </c>
      <c r="N379" s="42" t="s">
        <v>412</v>
      </c>
      <c r="O379" s="62" t="s">
        <v>315</v>
      </c>
    </row>
    <row r="380" spans="1:15" s="35" customFormat="1" ht="51.75" customHeight="1">
      <c r="A380" s="68" t="s">
        <v>279</v>
      </c>
      <c r="B380" s="60" t="s">
        <v>83</v>
      </c>
      <c r="C380" s="69"/>
      <c r="D380" s="69"/>
      <c r="E380" s="69"/>
      <c r="F380" s="196"/>
      <c r="G380" s="69"/>
      <c r="H380" s="69"/>
      <c r="I380" s="69"/>
      <c r="J380" s="69"/>
      <c r="K380" s="323" t="s">
        <v>321</v>
      </c>
      <c r="L380" s="309" t="s">
        <v>622</v>
      </c>
      <c r="M380" s="309" t="s">
        <v>395</v>
      </c>
      <c r="N380" s="333" t="s">
        <v>589</v>
      </c>
      <c r="O380" s="333" t="s">
        <v>315</v>
      </c>
    </row>
    <row r="381" spans="1:15" s="35" customFormat="1" ht="9.75" customHeight="1">
      <c r="A381" s="313" t="s">
        <v>167</v>
      </c>
      <c r="B381" s="313"/>
      <c r="C381" s="69">
        <f aca="true" t="shared" si="53" ref="C381:H381">SUM(C382:C386)</f>
        <v>858775.3645</v>
      </c>
      <c r="D381" s="69">
        <f t="shared" si="53"/>
        <v>440000</v>
      </c>
      <c r="E381" s="69">
        <f t="shared" si="53"/>
        <v>246775.3645</v>
      </c>
      <c r="F381" s="196">
        <f t="shared" si="53"/>
        <v>172000</v>
      </c>
      <c r="G381" s="69">
        <f t="shared" si="53"/>
        <v>99.8</v>
      </c>
      <c r="H381" s="69">
        <f t="shared" si="53"/>
        <v>0</v>
      </c>
      <c r="I381" s="69"/>
      <c r="J381" s="69"/>
      <c r="K381" s="323"/>
      <c r="L381" s="309"/>
      <c r="M381" s="309"/>
      <c r="N381" s="333"/>
      <c r="O381" s="333"/>
    </row>
    <row r="382" spans="1:15" s="35" customFormat="1" ht="9.75" customHeight="1">
      <c r="A382" s="313" t="s">
        <v>416</v>
      </c>
      <c r="B382" s="313"/>
      <c r="C382" s="69">
        <f>SUM(D382:F382)</f>
        <v>669775.3645</v>
      </c>
      <c r="D382" s="69">
        <v>414000</v>
      </c>
      <c r="E382" s="69">
        <v>245775.3645</v>
      </c>
      <c r="F382" s="196">
        <v>10000</v>
      </c>
      <c r="G382" s="69">
        <v>0</v>
      </c>
      <c r="H382" s="69">
        <v>0</v>
      </c>
      <c r="I382" s="69"/>
      <c r="J382" s="69"/>
      <c r="K382" s="323"/>
      <c r="L382" s="309"/>
      <c r="M382" s="309"/>
      <c r="N382" s="333"/>
      <c r="O382" s="333"/>
    </row>
    <row r="383" spans="1:15" s="35" customFormat="1" ht="11.25" customHeight="1">
      <c r="A383" s="313" t="s">
        <v>424</v>
      </c>
      <c r="B383" s="313"/>
      <c r="C383" s="69">
        <f>SUM(D383:F383)</f>
        <v>189000</v>
      </c>
      <c r="D383" s="69">
        <v>26000</v>
      </c>
      <c r="E383" s="69">
        <v>1000</v>
      </c>
      <c r="F383" s="206">
        <v>162000</v>
      </c>
      <c r="G383" s="69">
        <v>99.8</v>
      </c>
      <c r="H383" s="69">
        <v>0</v>
      </c>
      <c r="I383" s="69"/>
      <c r="J383" s="69"/>
      <c r="K383" s="323"/>
      <c r="L383" s="309"/>
      <c r="M383" s="309"/>
      <c r="N383" s="333"/>
      <c r="O383" s="333"/>
    </row>
    <row r="384" spans="1:15" s="35" customFormat="1" ht="9.75" customHeight="1">
      <c r="A384" s="313" t="s">
        <v>425</v>
      </c>
      <c r="B384" s="313"/>
      <c r="C384" s="69">
        <f>SUM(D384:F384)</f>
        <v>0</v>
      </c>
      <c r="D384" s="69">
        <v>0</v>
      </c>
      <c r="E384" s="69">
        <v>0</v>
      </c>
      <c r="F384" s="196">
        <v>0</v>
      </c>
      <c r="G384" s="69">
        <v>0</v>
      </c>
      <c r="H384" s="69">
        <v>0</v>
      </c>
      <c r="I384" s="69"/>
      <c r="J384" s="69"/>
      <c r="K384" s="323"/>
      <c r="L384" s="309"/>
      <c r="M384" s="309"/>
      <c r="N384" s="333"/>
      <c r="O384" s="333"/>
    </row>
    <row r="385" spans="1:15" s="35" customFormat="1" ht="9.75">
      <c r="A385" s="313" t="s">
        <v>426</v>
      </c>
      <c r="B385" s="313"/>
      <c r="C385" s="69">
        <f>SUM(D385:F385)</f>
        <v>0</v>
      </c>
      <c r="D385" s="69">
        <v>0</v>
      </c>
      <c r="E385" s="69">
        <v>0</v>
      </c>
      <c r="F385" s="196">
        <v>0</v>
      </c>
      <c r="G385" s="69">
        <v>0</v>
      </c>
      <c r="H385" s="69">
        <v>0</v>
      </c>
      <c r="I385" s="69"/>
      <c r="J385" s="69"/>
      <c r="K385" s="323"/>
      <c r="L385" s="309"/>
      <c r="M385" s="309"/>
      <c r="N385" s="333"/>
      <c r="O385" s="333"/>
    </row>
    <row r="386" spans="1:15" s="35" customFormat="1" ht="10.5" customHeight="1">
      <c r="A386" s="313" t="s">
        <v>414</v>
      </c>
      <c r="B386" s="313"/>
      <c r="C386" s="69">
        <f>SUM(D386:F386)</f>
        <v>0</v>
      </c>
      <c r="D386" s="69">
        <v>0</v>
      </c>
      <c r="E386" s="69">
        <v>0</v>
      </c>
      <c r="F386" s="196">
        <v>0</v>
      </c>
      <c r="G386" s="69">
        <v>0</v>
      </c>
      <c r="H386" s="69">
        <v>0</v>
      </c>
      <c r="I386" s="69"/>
      <c r="J386" s="69"/>
      <c r="K386" s="323"/>
      <c r="L386" s="309"/>
      <c r="M386" s="309"/>
      <c r="N386" s="333"/>
      <c r="O386" s="333"/>
    </row>
    <row r="387" spans="1:15" s="35" customFormat="1" ht="76.5" customHeight="1">
      <c r="A387" s="44"/>
      <c r="B387" s="64" t="s">
        <v>623</v>
      </c>
      <c r="C387" s="69"/>
      <c r="D387" s="69"/>
      <c r="E387" s="69"/>
      <c r="F387" s="196"/>
      <c r="G387" s="69"/>
      <c r="H387" s="69"/>
      <c r="I387" s="69"/>
      <c r="J387" s="69"/>
      <c r="K387" s="60"/>
      <c r="L387" s="60" t="s">
        <v>622</v>
      </c>
      <c r="M387" s="42" t="s">
        <v>412</v>
      </c>
      <c r="N387" s="42" t="s">
        <v>412</v>
      </c>
      <c r="O387" s="62" t="s">
        <v>315</v>
      </c>
    </row>
    <row r="388" spans="1:15" s="35" customFormat="1" ht="42.75" customHeight="1">
      <c r="A388" s="68" t="s">
        <v>280</v>
      </c>
      <c r="B388" s="60" t="s">
        <v>624</v>
      </c>
      <c r="C388" s="69"/>
      <c r="D388" s="69"/>
      <c r="E388" s="69"/>
      <c r="F388" s="196"/>
      <c r="G388" s="69"/>
      <c r="H388" s="69"/>
      <c r="I388" s="69"/>
      <c r="J388" s="69"/>
      <c r="K388" s="323" t="s">
        <v>321</v>
      </c>
      <c r="L388" s="309" t="s">
        <v>622</v>
      </c>
      <c r="M388" s="308" t="s">
        <v>395</v>
      </c>
      <c r="N388" s="333" t="s">
        <v>589</v>
      </c>
      <c r="O388" s="333" t="s">
        <v>288</v>
      </c>
    </row>
    <row r="389" spans="1:15" s="35" customFormat="1" ht="12" customHeight="1">
      <c r="A389" s="313" t="s">
        <v>167</v>
      </c>
      <c r="B389" s="313"/>
      <c r="C389" s="69">
        <f aca="true" t="shared" si="54" ref="C389:H389">SUM(C390:C394)</f>
        <v>622303.47316</v>
      </c>
      <c r="D389" s="69">
        <f t="shared" si="54"/>
        <v>10846.94757</v>
      </c>
      <c r="E389" s="69">
        <f t="shared" si="54"/>
        <v>16016.28</v>
      </c>
      <c r="F389" s="196">
        <f t="shared" si="54"/>
        <v>126500</v>
      </c>
      <c r="G389" s="69">
        <f t="shared" si="54"/>
        <v>348941.24559</v>
      </c>
      <c r="H389" s="69">
        <f t="shared" si="54"/>
        <v>119999</v>
      </c>
      <c r="I389" s="69"/>
      <c r="J389" s="69"/>
      <c r="K389" s="323"/>
      <c r="L389" s="309"/>
      <c r="M389" s="308"/>
      <c r="N389" s="333"/>
      <c r="O389" s="333"/>
    </row>
    <row r="390" spans="1:15" s="35" customFormat="1" ht="9.75" customHeight="1">
      <c r="A390" s="313" t="s">
        <v>416</v>
      </c>
      <c r="B390" s="313"/>
      <c r="C390" s="69">
        <f>SUM(D390:H390)</f>
        <v>238819.8</v>
      </c>
      <c r="D390" s="69">
        <v>0</v>
      </c>
      <c r="E390" s="69">
        <v>0</v>
      </c>
      <c r="F390" s="196">
        <v>0</v>
      </c>
      <c r="G390" s="69">
        <v>238819.8</v>
      </c>
      <c r="H390" s="69">
        <v>0</v>
      </c>
      <c r="I390" s="69"/>
      <c r="J390" s="69"/>
      <c r="K390" s="323"/>
      <c r="L390" s="309"/>
      <c r="M390" s="308"/>
      <c r="N390" s="333"/>
      <c r="O390" s="333"/>
    </row>
    <row r="391" spans="1:15" s="35" customFormat="1" ht="11.25" customHeight="1">
      <c r="A391" s="313" t="s">
        <v>424</v>
      </c>
      <c r="B391" s="313"/>
      <c r="C391" s="69">
        <f>SUM(D391:H391)</f>
        <v>383483.67316</v>
      </c>
      <c r="D391" s="69">
        <v>10846.94757</v>
      </c>
      <c r="E391" s="69">
        <v>16016.28</v>
      </c>
      <c r="F391" s="206">
        <v>126500</v>
      </c>
      <c r="G391" s="69">
        <v>110121.44559</v>
      </c>
      <c r="H391" s="69">
        <v>119999</v>
      </c>
      <c r="I391" s="69">
        <v>219993.16</v>
      </c>
      <c r="J391" s="69"/>
      <c r="K391" s="323"/>
      <c r="L391" s="309"/>
      <c r="M391" s="308"/>
      <c r="N391" s="333"/>
      <c r="O391" s="333"/>
    </row>
    <row r="392" spans="1:15" s="35" customFormat="1" ht="9.75" customHeight="1">
      <c r="A392" s="313" t="s">
        <v>425</v>
      </c>
      <c r="B392" s="313"/>
      <c r="C392" s="69">
        <f>SUM(D392:H392)</f>
        <v>0</v>
      </c>
      <c r="D392" s="69">
        <v>0</v>
      </c>
      <c r="E392" s="69">
        <v>0</v>
      </c>
      <c r="F392" s="196">
        <v>0</v>
      </c>
      <c r="G392" s="69">
        <v>0</v>
      </c>
      <c r="H392" s="69">
        <v>0</v>
      </c>
      <c r="I392" s="69"/>
      <c r="J392" s="69"/>
      <c r="K392" s="323"/>
      <c r="L392" s="309"/>
      <c r="M392" s="308"/>
      <c r="N392" s="333"/>
      <c r="O392" s="333"/>
    </row>
    <row r="393" spans="1:15" s="35" customFormat="1" ht="9.75">
      <c r="A393" s="313" t="s">
        <v>426</v>
      </c>
      <c r="B393" s="313"/>
      <c r="C393" s="69">
        <f>SUM(D393:H393)</f>
        <v>0</v>
      </c>
      <c r="D393" s="69">
        <v>0</v>
      </c>
      <c r="E393" s="69">
        <v>0</v>
      </c>
      <c r="F393" s="196">
        <v>0</v>
      </c>
      <c r="G393" s="69">
        <v>0</v>
      </c>
      <c r="H393" s="69">
        <v>0</v>
      </c>
      <c r="I393" s="69"/>
      <c r="J393" s="69"/>
      <c r="K393" s="323"/>
      <c r="L393" s="309"/>
      <c r="M393" s="308"/>
      <c r="N393" s="333"/>
      <c r="O393" s="333"/>
    </row>
    <row r="394" spans="1:15" s="35" customFormat="1" ht="9.75" customHeight="1">
      <c r="A394" s="313" t="s">
        <v>414</v>
      </c>
      <c r="B394" s="313"/>
      <c r="C394" s="69">
        <f>SUM(D394:H394)</f>
        <v>0</v>
      </c>
      <c r="D394" s="69">
        <v>0</v>
      </c>
      <c r="E394" s="69">
        <v>0</v>
      </c>
      <c r="F394" s="196">
        <v>0</v>
      </c>
      <c r="G394" s="69">
        <v>0</v>
      </c>
      <c r="H394" s="69">
        <v>0</v>
      </c>
      <c r="I394" s="69"/>
      <c r="J394" s="69"/>
      <c r="K394" s="323"/>
      <c r="L394" s="309"/>
      <c r="M394" s="308"/>
      <c r="N394" s="333"/>
      <c r="O394" s="333"/>
    </row>
    <row r="395" spans="1:15" s="35" customFormat="1" ht="78" customHeight="1">
      <c r="A395" s="44"/>
      <c r="B395" s="64" t="s">
        <v>625</v>
      </c>
      <c r="C395" s="69"/>
      <c r="D395" s="69"/>
      <c r="E395" s="69"/>
      <c r="F395" s="196"/>
      <c r="G395" s="69"/>
      <c r="H395" s="69"/>
      <c r="I395" s="69"/>
      <c r="J395" s="69"/>
      <c r="K395" s="60"/>
      <c r="L395" s="60"/>
      <c r="M395" s="42" t="s">
        <v>412</v>
      </c>
      <c r="N395" s="62" t="s">
        <v>412</v>
      </c>
      <c r="O395" s="62" t="s">
        <v>314</v>
      </c>
    </row>
    <row r="396" spans="1:15" s="35" customFormat="1" ht="63" customHeight="1">
      <c r="A396" s="44"/>
      <c r="B396" s="64" t="s">
        <v>626</v>
      </c>
      <c r="C396" s="69"/>
      <c r="D396" s="69"/>
      <c r="E396" s="69"/>
      <c r="F396" s="196"/>
      <c r="G396" s="69"/>
      <c r="H396" s="69"/>
      <c r="I396" s="69"/>
      <c r="J396" s="69"/>
      <c r="K396" s="60"/>
      <c r="L396" s="60" t="s">
        <v>622</v>
      </c>
      <c r="M396" s="42" t="s">
        <v>412</v>
      </c>
      <c r="N396" s="62" t="s">
        <v>412</v>
      </c>
      <c r="O396" s="62" t="s">
        <v>288</v>
      </c>
    </row>
    <row r="397" spans="1:15" s="35" customFormat="1" ht="63.75" customHeight="1">
      <c r="A397" s="68" t="s">
        <v>627</v>
      </c>
      <c r="B397" s="60" t="s">
        <v>701</v>
      </c>
      <c r="C397" s="69"/>
      <c r="D397" s="69"/>
      <c r="E397" s="69"/>
      <c r="F397" s="196"/>
      <c r="G397" s="69"/>
      <c r="H397" s="69"/>
      <c r="I397" s="69"/>
      <c r="J397" s="69"/>
      <c r="K397" s="323" t="s">
        <v>321</v>
      </c>
      <c r="L397" s="309" t="s">
        <v>622</v>
      </c>
      <c r="M397" s="308" t="s">
        <v>395</v>
      </c>
      <c r="N397" s="333" t="s">
        <v>315</v>
      </c>
      <c r="O397" s="333" t="s">
        <v>288</v>
      </c>
    </row>
    <row r="398" spans="1:15" s="35" customFormat="1" ht="9.75" customHeight="1">
      <c r="A398" s="313" t="s">
        <v>167</v>
      </c>
      <c r="B398" s="313"/>
      <c r="C398" s="69">
        <f aca="true" t="shared" si="55" ref="C398:H398">SUM(C399:C403)</f>
        <v>0</v>
      </c>
      <c r="D398" s="69">
        <f t="shared" si="55"/>
        <v>0</v>
      </c>
      <c r="E398" s="69">
        <f t="shared" si="55"/>
        <v>0</v>
      </c>
      <c r="F398" s="196">
        <f t="shared" si="55"/>
        <v>0</v>
      </c>
      <c r="G398" s="69">
        <f t="shared" si="55"/>
        <v>0</v>
      </c>
      <c r="H398" s="69">
        <f t="shared" si="55"/>
        <v>0</v>
      </c>
      <c r="I398" s="69"/>
      <c r="J398" s="69"/>
      <c r="K398" s="323"/>
      <c r="L398" s="309"/>
      <c r="M398" s="308"/>
      <c r="N398" s="333"/>
      <c r="O398" s="333"/>
    </row>
    <row r="399" spans="1:15" s="35" customFormat="1" ht="9.75" customHeight="1">
      <c r="A399" s="313" t="s">
        <v>416</v>
      </c>
      <c r="B399" s="313"/>
      <c r="C399" s="69">
        <f>SUM(D399:H399)</f>
        <v>0</v>
      </c>
      <c r="D399" s="69">
        <v>0</v>
      </c>
      <c r="E399" s="69">
        <v>0</v>
      </c>
      <c r="F399" s="196">
        <v>0</v>
      </c>
      <c r="G399" s="69">
        <v>0</v>
      </c>
      <c r="H399" s="69">
        <v>0</v>
      </c>
      <c r="I399" s="69"/>
      <c r="J399" s="69"/>
      <c r="K399" s="323"/>
      <c r="L399" s="309"/>
      <c r="M399" s="308"/>
      <c r="N399" s="333"/>
      <c r="O399" s="333"/>
    </row>
    <row r="400" spans="1:15" s="35" customFormat="1" ht="11.25" customHeight="1">
      <c r="A400" s="313" t="s">
        <v>424</v>
      </c>
      <c r="B400" s="313"/>
      <c r="C400" s="69">
        <f>SUM(D400:H400)</f>
        <v>0</v>
      </c>
      <c r="D400" s="69">
        <v>0</v>
      </c>
      <c r="E400" s="69">
        <v>0</v>
      </c>
      <c r="F400" s="196">
        <v>0</v>
      </c>
      <c r="G400" s="69">
        <v>0</v>
      </c>
      <c r="H400" s="69">
        <v>0</v>
      </c>
      <c r="I400" s="69"/>
      <c r="J400" s="69"/>
      <c r="K400" s="323"/>
      <c r="L400" s="309"/>
      <c r="M400" s="308"/>
      <c r="N400" s="333"/>
      <c r="O400" s="333"/>
    </row>
    <row r="401" spans="1:15" s="35" customFormat="1" ht="9.75" customHeight="1">
      <c r="A401" s="313" t="s">
        <v>425</v>
      </c>
      <c r="B401" s="313"/>
      <c r="C401" s="69">
        <f>SUM(D401:H401)</f>
        <v>0</v>
      </c>
      <c r="D401" s="69">
        <v>0</v>
      </c>
      <c r="E401" s="69">
        <v>0</v>
      </c>
      <c r="F401" s="196">
        <v>0</v>
      </c>
      <c r="G401" s="69">
        <v>0</v>
      </c>
      <c r="H401" s="69">
        <v>0</v>
      </c>
      <c r="I401" s="69"/>
      <c r="J401" s="69"/>
      <c r="K401" s="323"/>
      <c r="L401" s="309"/>
      <c r="M401" s="308"/>
      <c r="N401" s="333"/>
      <c r="O401" s="333"/>
    </row>
    <row r="402" spans="1:15" s="35" customFormat="1" ht="9.75">
      <c r="A402" s="313" t="s">
        <v>426</v>
      </c>
      <c r="B402" s="313"/>
      <c r="C402" s="69">
        <f>SUM(D402:H402)</f>
        <v>0</v>
      </c>
      <c r="D402" s="69">
        <v>0</v>
      </c>
      <c r="E402" s="69">
        <v>0</v>
      </c>
      <c r="F402" s="196">
        <v>0</v>
      </c>
      <c r="G402" s="69">
        <v>0</v>
      </c>
      <c r="H402" s="69">
        <v>0</v>
      </c>
      <c r="I402" s="69"/>
      <c r="J402" s="69"/>
      <c r="K402" s="323"/>
      <c r="L402" s="309"/>
      <c r="M402" s="308"/>
      <c r="N402" s="333"/>
      <c r="O402" s="333"/>
    </row>
    <row r="403" spans="1:15" s="35" customFormat="1" ht="9.75" customHeight="1">
      <c r="A403" s="313" t="s">
        <v>414</v>
      </c>
      <c r="B403" s="313"/>
      <c r="C403" s="69">
        <f>SUM(D403:H403)</f>
        <v>0</v>
      </c>
      <c r="D403" s="69">
        <v>0</v>
      </c>
      <c r="E403" s="69">
        <v>0</v>
      </c>
      <c r="F403" s="196">
        <v>0</v>
      </c>
      <c r="G403" s="69">
        <v>0</v>
      </c>
      <c r="H403" s="69">
        <v>0</v>
      </c>
      <c r="I403" s="69"/>
      <c r="J403" s="69"/>
      <c r="K403" s="323"/>
      <c r="L403" s="309"/>
      <c r="M403" s="308"/>
      <c r="N403" s="333"/>
      <c r="O403" s="333"/>
    </row>
    <row r="404" spans="1:15" s="35" customFormat="1" ht="81" customHeight="1">
      <c r="A404" s="44"/>
      <c r="B404" s="64" t="s">
        <v>48</v>
      </c>
      <c r="C404" s="69"/>
      <c r="D404" s="69"/>
      <c r="E404" s="69"/>
      <c r="F404" s="196"/>
      <c r="G404" s="69"/>
      <c r="H404" s="69"/>
      <c r="I404" s="69"/>
      <c r="J404" s="69"/>
      <c r="K404" s="60"/>
      <c r="L404" s="60" t="s">
        <v>622</v>
      </c>
      <c r="M404" s="42" t="s">
        <v>412</v>
      </c>
      <c r="N404" s="62" t="s">
        <v>412</v>
      </c>
      <c r="O404" s="62" t="s">
        <v>288</v>
      </c>
    </row>
    <row r="405" spans="1:18" s="35" customFormat="1" ht="65.25" customHeight="1">
      <c r="A405" s="68" t="s">
        <v>690</v>
      </c>
      <c r="B405" s="60" t="s">
        <v>691</v>
      </c>
      <c r="C405" s="69"/>
      <c r="D405" s="69"/>
      <c r="E405" s="69"/>
      <c r="F405" s="196"/>
      <c r="G405" s="69"/>
      <c r="H405" s="69"/>
      <c r="I405" s="69"/>
      <c r="J405" s="69"/>
      <c r="K405" s="323" t="s">
        <v>321</v>
      </c>
      <c r="L405" s="309" t="s">
        <v>622</v>
      </c>
      <c r="M405" s="308" t="s">
        <v>395</v>
      </c>
      <c r="N405" s="333" t="s">
        <v>315</v>
      </c>
      <c r="O405" s="333" t="s">
        <v>288</v>
      </c>
      <c r="Q405" s="153"/>
      <c r="R405" s="153"/>
    </row>
    <row r="406" spans="1:18" s="35" customFormat="1" ht="12" customHeight="1">
      <c r="A406" s="313" t="s">
        <v>167</v>
      </c>
      <c r="B406" s="313"/>
      <c r="C406" s="69">
        <f aca="true" t="shared" si="56" ref="C406:C411">SUM(D406:H406)</f>
        <v>0</v>
      </c>
      <c r="D406" s="69">
        <f>SUM(D407:D411)</f>
        <v>0</v>
      </c>
      <c r="E406" s="69">
        <f>SUM(E407:E411)</f>
        <v>0</v>
      </c>
      <c r="F406" s="196">
        <f>SUM(F407:F411)</f>
        <v>0</v>
      </c>
      <c r="G406" s="69">
        <f>SUM(G407:G411)</f>
        <v>0</v>
      </c>
      <c r="H406" s="69">
        <f>SUM(H407:H411)</f>
        <v>0</v>
      </c>
      <c r="I406" s="69"/>
      <c r="J406" s="69"/>
      <c r="K406" s="323"/>
      <c r="L406" s="309"/>
      <c r="M406" s="308"/>
      <c r="N406" s="333"/>
      <c r="O406" s="333"/>
      <c r="Q406" s="153"/>
      <c r="R406" s="153"/>
    </row>
    <row r="407" spans="1:18" s="35" customFormat="1" ht="9.75" customHeight="1">
      <c r="A407" s="313" t="s">
        <v>416</v>
      </c>
      <c r="B407" s="313"/>
      <c r="C407" s="69">
        <f t="shared" si="56"/>
        <v>0</v>
      </c>
      <c r="D407" s="69">
        <v>0</v>
      </c>
      <c r="E407" s="69">
        <v>0</v>
      </c>
      <c r="F407" s="196">
        <v>0</v>
      </c>
      <c r="G407" s="69">
        <v>0</v>
      </c>
      <c r="H407" s="69">
        <v>0</v>
      </c>
      <c r="I407" s="69"/>
      <c r="J407" s="69"/>
      <c r="K407" s="323"/>
      <c r="L407" s="309"/>
      <c r="M407" s="308"/>
      <c r="N407" s="333"/>
      <c r="O407" s="333"/>
      <c r="Q407" s="153"/>
      <c r="R407" s="153"/>
    </row>
    <row r="408" spans="1:18" s="35" customFormat="1" ht="11.25" customHeight="1">
      <c r="A408" s="313" t="s">
        <v>424</v>
      </c>
      <c r="B408" s="313"/>
      <c r="C408" s="69">
        <f t="shared" si="56"/>
        <v>0</v>
      </c>
      <c r="D408" s="69">
        <v>0</v>
      </c>
      <c r="E408" s="69">
        <v>0</v>
      </c>
      <c r="F408" s="196">
        <v>0</v>
      </c>
      <c r="G408" s="69">
        <v>0</v>
      </c>
      <c r="H408" s="69">
        <v>0</v>
      </c>
      <c r="I408" s="69"/>
      <c r="J408" s="69"/>
      <c r="K408" s="323"/>
      <c r="L408" s="309"/>
      <c r="M408" s="308"/>
      <c r="N408" s="333"/>
      <c r="O408" s="333"/>
      <c r="Q408" s="153"/>
      <c r="R408" s="153"/>
    </row>
    <row r="409" spans="1:18" s="35" customFormat="1" ht="9.75" customHeight="1">
      <c r="A409" s="313" t="s">
        <v>425</v>
      </c>
      <c r="B409" s="313"/>
      <c r="C409" s="69">
        <f t="shared" si="56"/>
        <v>0</v>
      </c>
      <c r="D409" s="69">
        <v>0</v>
      </c>
      <c r="E409" s="69">
        <v>0</v>
      </c>
      <c r="F409" s="196">
        <v>0</v>
      </c>
      <c r="G409" s="69">
        <v>0</v>
      </c>
      <c r="H409" s="69">
        <v>0</v>
      </c>
      <c r="I409" s="69"/>
      <c r="J409" s="69"/>
      <c r="K409" s="323"/>
      <c r="L409" s="309"/>
      <c r="M409" s="308"/>
      <c r="N409" s="333"/>
      <c r="O409" s="333"/>
      <c r="Q409" s="153"/>
      <c r="R409" s="153"/>
    </row>
    <row r="410" spans="1:18" s="35" customFormat="1" ht="9.75">
      <c r="A410" s="313" t="s">
        <v>426</v>
      </c>
      <c r="B410" s="313"/>
      <c r="C410" s="69">
        <f t="shared" si="56"/>
        <v>0</v>
      </c>
      <c r="D410" s="69">
        <v>0</v>
      </c>
      <c r="E410" s="69">
        <v>0</v>
      </c>
      <c r="F410" s="196">
        <v>0</v>
      </c>
      <c r="G410" s="69">
        <v>0</v>
      </c>
      <c r="H410" s="69">
        <v>0</v>
      </c>
      <c r="I410" s="69"/>
      <c r="J410" s="69"/>
      <c r="K410" s="323"/>
      <c r="L410" s="309"/>
      <c r="M410" s="308"/>
      <c r="N410" s="333"/>
      <c r="O410" s="333"/>
      <c r="Q410" s="153"/>
      <c r="R410" s="153"/>
    </row>
    <row r="411" spans="1:18" s="35" customFormat="1" ht="9.75" customHeight="1">
      <c r="A411" s="313" t="s">
        <v>414</v>
      </c>
      <c r="B411" s="313"/>
      <c r="C411" s="69">
        <f t="shared" si="56"/>
        <v>0</v>
      </c>
      <c r="D411" s="69">
        <v>0</v>
      </c>
      <c r="E411" s="69">
        <v>0</v>
      </c>
      <c r="F411" s="196">
        <v>0</v>
      </c>
      <c r="G411" s="69">
        <v>0</v>
      </c>
      <c r="H411" s="69">
        <v>0</v>
      </c>
      <c r="I411" s="69"/>
      <c r="J411" s="69"/>
      <c r="K411" s="323"/>
      <c r="L411" s="309"/>
      <c r="M411" s="308"/>
      <c r="N411" s="333"/>
      <c r="O411" s="333"/>
      <c r="Q411" s="153"/>
      <c r="R411" s="153"/>
    </row>
    <row r="412" spans="1:18" s="35" customFormat="1" ht="82.5" customHeight="1">
      <c r="A412" s="44"/>
      <c r="B412" s="64" t="s">
        <v>692</v>
      </c>
      <c r="C412" s="69"/>
      <c r="D412" s="69"/>
      <c r="E412" s="69"/>
      <c r="F412" s="196"/>
      <c r="G412" s="69"/>
      <c r="H412" s="69"/>
      <c r="I412" s="69"/>
      <c r="J412" s="69"/>
      <c r="K412" s="60"/>
      <c r="L412" s="60" t="s">
        <v>622</v>
      </c>
      <c r="M412" s="42" t="s">
        <v>412</v>
      </c>
      <c r="N412" s="62" t="s">
        <v>412</v>
      </c>
      <c r="O412" s="62" t="s">
        <v>288</v>
      </c>
      <c r="Q412" s="153"/>
      <c r="R412" s="153"/>
    </row>
    <row r="413" spans="1:18" s="35" customFormat="1" ht="36" customHeight="1">
      <c r="A413" s="68" t="s">
        <v>693</v>
      </c>
      <c r="B413" s="60" t="s">
        <v>694</v>
      </c>
      <c r="C413" s="69"/>
      <c r="D413" s="69"/>
      <c r="E413" s="69"/>
      <c r="F413" s="196"/>
      <c r="G413" s="69"/>
      <c r="H413" s="69"/>
      <c r="I413" s="69"/>
      <c r="J413" s="69"/>
      <c r="K413" s="323" t="s">
        <v>321</v>
      </c>
      <c r="L413" s="309" t="s">
        <v>622</v>
      </c>
      <c r="M413" s="308" t="s">
        <v>395</v>
      </c>
      <c r="N413" s="333" t="s">
        <v>315</v>
      </c>
      <c r="O413" s="333" t="s">
        <v>688</v>
      </c>
      <c r="Q413" s="153"/>
      <c r="R413" s="153"/>
    </row>
    <row r="414" spans="1:18" s="35" customFormat="1" ht="12.75" customHeight="1">
      <c r="A414" s="313" t="s">
        <v>167</v>
      </c>
      <c r="B414" s="313"/>
      <c r="C414" s="69">
        <f aca="true" t="shared" si="57" ref="C414:C419">SUM(D414:H414)</f>
        <v>100000</v>
      </c>
      <c r="D414" s="69">
        <f>SUM(D415:D419)</f>
        <v>0</v>
      </c>
      <c r="E414" s="69">
        <f>SUM(E415:E419)</f>
        <v>100000</v>
      </c>
      <c r="F414" s="196">
        <f>SUM(F415:F419)</f>
        <v>0</v>
      </c>
      <c r="G414" s="69">
        <f>SUM(G415:G419)</f>
        <v>0</v>
      </c>
      <c r="H414" s="69">
        <f>SUM(H415:H419)</f>
        <v>0</v>
      </c>
      <c r="I414" s="69"/>
      <c r="J414" s="69"/>
      <c r="K414" s="323"/>
      <c r="L414" s="309"/>
      <c r="M414" s="308"/>
      <c r="N414" s="333"/>
      <c r="O414" s="333"/>
      <c r="Q414" s="153"/>
      <c r="R414" s="153"/>
    </row>
    <row r="415" spans="1:18" s="35" customFormat="1" ht="9.75" customHeight="1">
      <c r="A415" s="313" t="s">
        <v>416</v>
      </c>
      <c r="B415" s="313"/>
      <c r="C415" s="69">
        <f t="shared" si="57"/>
        <v>93000</v>
      </c>
      <c r="D415" s="69">
        <v>0</v>
      </c>
      <c r="E415" s="69">
        <v>93000</v>
      </c>
      <c r="F415" s="196">
        <v>0</v>
      </c>
      <c r="G415" s="69">
        <v>0</v>
      </c>
      <c r="H415" s="69">
        <v>0</v>
      </c>
      <c r="I415" s="69"/>
      <c r="J415" s="69"/>
      <c r="K415" s="323"/>
      <c r="L415" s="309"/>
      <c r="M415" s="308"/>
      <c r="N415" s="333"/>
      <c r="O415" s="333"/>
      <c r="Q415" s="153"/>
      <c r="R415" s="153"/>
    </row>
    <row r="416" spans="1:18" s="35" customFormat="1" ht="11.25" customHeight="1">
      <c r="A416" s="313" t="s">
        <v>424</v>
      </c>
      <c r="B416" s="313"/>
      <c r="C416" s="69">
        <f t="shared" si="57"/>
        <v>6000</v>
      </c>
      <c r="D416" s="69">
        <v>0</v>
      </c>
      <c r="E416" s="69">
        <v>6000</v>
      </c>
      <c r="F416" s="196">
        <v>0</v>
      </c>
      <c r="G416" s="69">
        <v>0</v>
      </c>
      <c r="H416" s="69">
        <v>0</v>
      </c>
      <c r="I416" s="69"/>
      <c r="J416" s="69"/>
      <c r="K416" s="323"/>
      <c r="L416" s="309"/>
      <c r="M416" s="308"/>
      <c r="N416" s="333"/>
      <c r="O416" s="333"/>
      <c r="Q416" s="153"/>
      <c r="R416" s="153"/>
    </row>
    <row r="417" spans="1:18" s="35" customFormat="1" ht="9.75" customHeight="1">
      <c r="A417" s="313" t="s">
        <v>425</v>
      </c>
      <c r="B417" s="313"/>
      <c r="C417" s="69">
        <f t="shared" si="57"/>
        <v>1000</v>
      </c>
      <c r="D417" s="69">
        <v>0</v>
      </c>
      <c r="E417" s="69">
        <v>1000</v>
      </c>
      <c r="F417" s="196">
        <v>0</v>
      </c>
      <c r="G417" s="69">
        <v>0</v>
      </c>
      <c r="H417" s="69">
        <v>0</v>
      </c>
      <c r="I417" s="69"/>
      <c r="J417" s="69"/>
      <c r="K417" s="323"/>
      <c r="L417" s="309"/>
      <c r="M417" s="308"/>
      <c r="N417" s="333"/>
      <c r="O417" s="333"/>
      <c r="Q417" s="153"/>
      <c r="R417" s="153"/>
    </row>
    <row r="418" spans="1:18" s="35" customFormat="1" ht="9.75">
      <c r="A418" s="313" t="s">
        <v>426</v>
      </c>
      <c r="B418" s="313"/>
      <c r="C418" s="69">
        <f t="shared" si="57"/>
        <v>0</v>
      </c>
      <c r="D418" s="69">
        <v>0</v>
      </c>
      <c r="E418" s="69">
        <v>0</v>
      </c>
      <c r="F418" s="196">
        <v>0</v>
      </c>
      <c r="G418" s="69">
        <v>0</v>
      </c>
      <c r="H418" s="69">
        <v>0</v>
      </c>
      <c r="I418" s="69"/>
      <c r="J418" s="69"/>
      <c r="K418" s="323"/>
      <c r="L418" s="309"/>
      <c r="M418" s="308"/>
      <c r="N418" s="333"/>
      <c r="O418" s="333"/>
      <c r="Q418" s="153"/>
      <c r="R418" s="153"/>
    </row>
    <row r="419" spans="1:18" s="35" customFormat="1" ht="9.75" customHeight="1">
      <c r="A419" s="313" t="s">
        <v>414</v>
      </c>
      <c r="B419" s="313"/>
      <c r="C419" s="69">
        <f t="shared" si="57"/>
        <v>0</v>
      </c>
      <c r="D419" s="69">
        <v>0</v>
      </c>
      <c r="E419" s="69">
        <v>0</v>
      </c>
      <c r="F419" s="196">
        <v>0</v>
      </c>
      <c r="G419" s="69">
        <v>0</v>
      </c>
      <c r="H419" s="69">
        <v>0</v>
      </c>
      <c r="I419" s="69"/>
      <c r="J419" s="69"/>
      <c r="K419" s="323"/>
      <c r="L419" s="309"/>
      <c r="M419" s="308"/>
      <c r="N419" s="333"/>
      <c r="O419" s="333"/>
      <c r="Q419" s="153"/>
      <c r="R419" s="153"/>
    </row>
    <row r="420" spans="1:18" s="35" customFormat="1" ht="51.75" customHeight="1">
      <c r="A420" s="44"/>
      <c r="B420" s="64" t="s">
        <v>695</v>
      </c>
      <c r="C420" s="69"/>
      <c r="D420" s="69"/>
      <c r="E420" s="69"/>
      <c r="F420" s="196"/>
      <c r="G420" s="69"/>
      <c r="H420" s="69"/>
      <c r="I420" s="69"/>
      <c r="J420" s="69"/>
      <c r="K420" s="60"/>
      <c r="L420" s="60" t="s">
        <v>622</v>
      </c>
      <c r="M420" s="42" t="s">
        <v>412</v>
      </c>
      <c r="N420" s="62" t="s">
        <v>412</v>
      </c>
      <c r="O420" s="62" t="s">
        <v>688</v>
      </c>
      <c r="Q420" s="153"/>
      <c r="R420" s="153"/>
    </row>
    <row r="421" spans="1:15" s="35" customFormat="1" ht="41.25" customHeight="1">
      <c r="A421" s="68" t="s">
        <v>705</v>
      </c>
      <c r="B421" s="60" t="s">
        <v>706</v>
      </c>
      <c r="C421" s="69"/>
      <c r="D421" s="69"/>
      <c r="E421" s="69"/>
      <c r="F421" s="196"/>
      <c r="G421" s="69"/>
      <c r="H421" s="69"/>
      <c r="I421" s="69"/>
      <c r="J421" s="69"/>
      <c r="K421" s="323" t="s">
        <v>321</v>
      </c>
      <c r="L421" s="309" t="s">
        <v>622</v>
      </c>
      <c r="M421" s="308" t="s">
        <v>395</v>
      </c>
      <c r="N421" s="333" t="s">
        <v>314</v>
      </c>
      <c r="O421" s="333" t="s">
        <v>315</v>
      </c>
    </row>
    <row r="422" spans="1:15" s="35" customFormat="1" ht="9.75" customHeight="1">
      <c r="A422" s="313" t="s">
        <v>167</v>
      </c>
      <c r="B422" s="313"/>
      <c r="C422" s="69">
        <f aca="true" t="shared" si="58" ref="C422:H422">SUM(C423:C427)</f>
        <v>14209.99105</v>
      </c>
      <c r="D422" s="69">
        <f t="shared" si="58"/>
        <v>0</v>
      </c>
      <c r="E422" s="69">
        <f t="shared" si="58"/>
        <v>709.99105</v>
      </c>
      <c r="F422" s="196">
        <f t="shared" si="58"/>
        <v>0</v>
      </c>
      <c r="G422" s="69">
        <f t="shared" si="58"/>
        <v>13500</v>
      </c>
      <c r="H422" s="69">
        <f t="shared" si="58"/>
        <v>0</v>
      </c>
      <c r="I422" s="69"/>
      <c r="J422" s="69"/>
      <c r="K422" s="323"/>
      <c r="L422" s="309"/>
      <c r="M422" s="308"/>
      <c r="N422" s="333"/>
      <c r="O422" s="333"/>
    </row>
    <row r="423" spans="1:15" s="35" customFormat="1" ht="9.75" customHeight="1">
      <c r="A423" s="313" t="s">
        <v>416</v>
      </c>
      <c r="B423" s="313"/>
      <c r="C423" s="69">
        <f>SUM(D423:H423)</f>
        <v>0</v>
      </c>
      <c r="D423" s="69">
        <v>0</v>
      </c>
      <c r="E423" s="69">
        <v>0</v>
      </c>
      <c r="F423" s="196">
        <v>0</v>
      </c>
      <c r="G423" s="69">
        <v>0</v>
      </c>
      <c r="H423" s="69">
        <v>0</v>
      </c>
      <c r="I423" s="69"/>
      <c r="J423" s="69"/>
      <c r="K423" s="323"/>
      <c r="L423" s="309"/>
      <c r="M423" s="308"/>
      <c r="N423" s="333"/>
      <c r="O423" s="333"/>
    </row>
    <row r="424" spans="1:15" s="35" customFormat="1" ht="11.25" customHeight="1">
      <c r="A424" s="313" t="s">
        <v>424</v>
      </c>
      <c r="B424" s="313"/>
      <c r="C424" s="69">
        <f>SUM(D424:H424)</f>
        <v>14209.99105</v>
      </c>
      <c r="D424" s="69">
        <v>0</v>
      </c>
      <c r="E424" s="69">
        <v>709.99105</v>
      </c>
      <c r="F424" s="196">
        <v>0</v>
      </c>
      <c r="G424" s="69">
        <v>13500</v>
      </c>
      <c r="H424" s="69">
        <v>0</v>
      </c>
      <c r="I424" s="69"/>
      <c r="J424" s="69"/>
      <c r="K424" s="323"/>
      <c r="L424" s="309"/>
      <c r="M424" s="308"/>
      <c r="N424" s="333"/>
      <c r="O424" s="333"/>
    </row>
    <row r="425" spans="1:15" s="35" customFormat="1" ht="9.75" customHeight="1">
      <c r="A425" s="313" t="s">
        <v>425</v>
      </c>
      <c r="B425" s="313"/>
      <c r="C425" s="69">
        <f>SUM(D425:H425)</f>
        <v>0</v>
      </c>
      <c r="D425" s="69">
        <v>0</v>
      </c>
      <c r="E425" s="69">
        <v>0</v>
      </c>
      <c r="F425" s="196">
        <v>0</v>
      </c>
      <c r="G425" s="69">
        <v>0</v>
      </c>
      <c r="H425" s="69">
        <v>0</v>
      </c>
      <c r="I425" s="69"/>
      <c r="J425" s="69"/>
      <c r="K425" s="323"/>
      <c r="L425" s="309"/>
      <c r="M425" s="308"/>
      <c r="N425" s="333"/>
      <c r="O425" s="333"/>
    </row>
    <row r="426" spans="1:15" s="35" customFormat="1" ht="9.75">
      <c r="A426" s="313" t="s">
        <v>426</v>
      </c>
      <c r="B426" s="313"/>
      <c r="C426" s="69">
        <f>SUM(D426:H426)</f>
        <v>0</v>
      </c>
      <c r="D426" s="69">
        <v>0</v>
      </c>
      <c r="E426" s="69">
        <v>0</v>
      </c>
      <c r="F426" s="196">
        <v>0</v>
      </c>
      <c r="G426" s="69">
        <v>0</v>
      </c>
      <c r="H426" s="69">
        <v>0</v>
      </c>
      <c r="I426" s="69"/>
      <c r="J426" s="69"/>
      <c r="K426" s="323"/>
      <c r="L426" s="309"/>
      <c r="M426" s="308"/>
      <c r="N426" s="333"/>
      <c r="O426" s="333"/>
    </row>
    <row r="427" spans="1:15" s="35" customFormat="1" ht="9.75" customHeight="1">
      <c r="A427" s="313" t="s">
        <v>414</v>
      </c>
      <c r="B427" s="313"/>
      <c r="C427" s="69">
        <f>SUM(D427:H427)</f>
        <v>0</v>
      </c>
      <c r="D427" s="69">
        <v>0</v>
      </c>
      <c r="E427" s="69">
        <v>0</v>
      </c>
      <c r="F427" s="196">
        <v>0</v>
      </c>
      <c r="G427" s="69">
        <v>0</v>
      </c>
      <c r="H427" s="69">
        <v>0</v>
      </c>
      <c r="I427" s="69"/>
      <c r="J427" s="69"/>
      <c r="K427" s="323"/>
      <c r="L427" s="309"/>
      <c r="M427" s="308"/>
      <c r="N427" s="333"/>
      <c r="O427" s="333"/>
    </row>
    <row r="428" spans="1:15" s="35" customFormat="1" ht="74.25" customHeight="1">
      <c r="A428" s="44"/>
      <c r="B428" s="64" t="s">
        <v>707</v>
      </c>
      <c r="C428" s="69"/>
      <c r="D428" s="69"/>
      <c r="E428" s="69"/>
      <c r="F428" s="196"/>
      <c r="G428" s="69"/>
      <c r="H428" s="69"/>
      <c r="I428" s="69"/>
      <c r="J428" s="69"/>
      <c r="K428" s="60"/>
      <c r="L428" s="60"/>
      <c r="M428" s="42" t="s">
        <v>412</v>
      </c>
      <c r="N428" s="42" t="s">
        <v>412</v>
      </c>
      <c r="O428" s="62" t="s">
        <v>315</v>
      </c>
    </row>
    <row r="429" spans="1:15" s="35" customFormat="1" ht="54.75" customHeight="1">
      <c r="A429" s="68" t="s">
        <v>49</v>
      </c>
      <c r="B429" s="60" t="s">
        <v>50</v>
      </c>
      <c r="C429" s="69"/>
      <c r="D429" s="69"/>
      <c r="E429" s="69"/>
      <c r="F429" s="196"/>
      <c r="G429" s="69"/>
      <c r="H429" s="69"/>
      <c r="I429" s="69"/>
      <c r="J429" s="69"/>
      <c r="K429" s="323" t="s">
        <v>321</v>
      </c>
      <c r="L429" s="309" t="s">
        <v>622</v>
      </c>
      <c r="M429" s="308" t="s">
        <v>395</v>
      </c>
      <c r="N429" s="333" t="s">
        <v>314</v>
      </c>
      <c r="O429" s="333" t="s">
        <v>315</v>
      </c>
    </row>
    <row r="430" spans="1:15" s="35" customFormat="1" ht="9.75" customHeight="1">
      <c r="A430" s="313" t="s">
        <v>167</v>
      </c>
      <c r="B430" s="313"/>
      <c r="C430" s="69">
        <f aca="true" t="shared" si="59" ref="C430:H430">SUM(C431:C435)</f>
        <v>700</v>
      </c>
      <c r="D430" s="69">
        <f t="shared" si="59"/>
        <v>0</v>
      </c>
      <c r="E430" s="69">
        <f t="shared" si="59"/>
        <v>700</v>
      </c>
      <c r="F430" s="196">
        <f t="shared" si="59"/>
        <v>0</v>
      </c>
      <c r="G430" s="69">
        <f t="shared" si="59"/>
        <v>0</v>
      </c>
      <c r="H430" s="69">
        <f t="shared" si="59"/>
        <v>0</v>
      </c>
      <c r="I430" s="69"/>
      <c r="J430" s="69"/>
      <c r="K430" s="323"/>
      <c r="L430" s="309"/>
      <c r="M430" s="308"/>
      <c r="N430" s="333"/>
      <c r="O430" s="333"/>
    </row>
    <row r="431" spans="1:15" s="35" customFormat="1" ht="9.75" customHeight="1">
      <c r="A431" s="313" t="s">
        <v>416</v>
      </c>
      <c r="B431" s="313"/>
      <c r="C431" s="69">
        <f>SUM(D431:H431)</f>
        <v>0</v>
      </c>
      <c r="D431" s="69">
        <v>0</v>
      </c>
      <c r="E431" s="69">
        <v>0</v>
      </c>
      <c r="F431" s="196">
        <v>0</v>
      </c>
      <c r="G431" s="69">
        <v>0</v>
      </c>
      <c r="H431" s="69">
        <v>0</v>
      </c>
      <c r="I431" s="69"/>
      <c r="J431" s="69"/>
      <c r="K431" s="323"/>
      <c r="L431" s="309"/>
      <c r="M431" s="308"/>
      <c r="N431" s="333"/>
      <c r="O431" s="333"/>
    </row>
    <row r="432" spans="1:15" s="35" customFormat="1" ht="11.25" customHeight="1">
      <c r="A432" s="313" t="s">
        <v>424</v>
      </c>
      <c r="B432" s="313"/>
      <c r="C432" s="69">
        <f>SUM(D432:H432)</f>
        <v>700</v>
      </c>
      <c r="D432" s="69">
        <v>0</v>
      </c>
      <c r="E432" s="69">
        <v>700</v>
      </c>
      <c r="F432" s="196">
        <v>0</v>
      </c>
      <c r="G432" s="69">
        <v>0</v>
      </c>
      <c r="H432" s="69">
        <v>0</v>
      </c>
      <c r="I432" s="69"/>
      <c r="J432" s="69"/>
      <c r="K432" s="323"/>
      <c r="L432" s="309"/>
      <c r="M432" s="308"/>
      <c r="N432" s="333"/>
      <c r="O432" s="333"/>
    </row>
    <row r="433" spans="1:15" s="35" customFormat="1" ht="9.75" customHeight="1">
      <c r="A433" s="313" t="s">
        <v>425</v>
      </c>
      <c r="B433" s="313"/>
      <c r="C433" s="69">
        <f>SUM(D433:H433)</f>
        <v>0</v>
      </c>
      <c r="D433" s="69">
        <v>0</v>
      </c>
      <c r="E433" s="69">
        <v>0</v>
      </c>
      <c r="F433" s="196">
        <v>0</v>
      </c>
      <c r="G433" s="69">
        <v>0</v>
      </c>
      <c r="H433" s="69">
        <v>0</v>
      </c>
      <c r="I433" s="69"/>
      <c r="J433" s="69"/>
      <c r="K433" s="323"/>
      <c r="L433" s="309"/>
      <c r="M433" s="308"/>
      <c r="N433" s="333"/>
      <c r="O433" s="333"/>
    </row>
    <row r="434" spans="1:15" s="35" customFormat="1" ht="9.75">
      <c r="A434" s="313" t="s">
        <v>426</v>
      </c>
      <c r="B434" s="313"/>
      <c r="C434" s="69">
        <f>SUM(D434:H434)</f>
        <v>0</v>
      </c>
      <c r="D434" s="69">
        <v>0</v>
      </c>
      <c r="E434" s="69">
        <v>0</v>
      </c>
      <c r="F434" s="196">
        <v>0</v>
      </c>
      <c r="G434" s="69">
        <v>0</v>
      </c>
      <c r="H434" s="69">
        <v>0</v>
      </c>
      <c r="I434" s="69"/>
      <c r="J434" s="69"/>
      <c r="K434" s="323"/>
      <c r="L434" s="309"/>
      <c r="M434" s="308"/>
      <c r="N434" s="333"/>
      <c r="O434" s="333"/>
    </row>
    <row r="435" spans="1:15" s="35" customFormat="1" ht="9.75" customHeight="1">
      <c r="A435" s="313" t="s">
        <v>414</v>
      </c>
      <c r="B435" s="313"/>
      <c r="C435" s="69">
        <f>SUM(D435:H435)</f>
        <v>0</v>
      </c>
      <c r="D435" s="69">
        <v>0</v>
      </c>
      <c r="E435" s="69">
        <v>0</v>
      </c>
      <c r="F435" s="196">
        <v>0</v>
      </c>
      <c r="G435" s="69">
        <v>0</v>
      </c>
      <c r="H435" s="69">
        <v>0</v>
      </c>
      <c r="I435" s="69"/>
      <c r="J435" s="69"/>
      <c r="K435" s="323"/>
      <c r="L435" s="309"/>
      <c r="M435" s="308"/>
      <c r="N435" s="333"/>
      <c r="O435" s="333"/>
    </row>
    <row r="436" spans="1:15" s="35" customFormat="1" ht="82.5" customHeight="1">
      <c r="A436" s="44"/>
      <c r="B436" s="64" t="s">
        <v>51</v>
      </c>
      <c r="C436" s="69"/>
      <c r="D436" s="69"/>
      <c r="E436" s="69"/>
      <c r="F436" s="196"/>
      <c r="G436" s="69"/>
      <c r="H436" s="69"/>
      <c r="I436" s="69"/>
      <c r="J436" s="69"/>
      <c r="K436" s="60"/>
      <c r="L436" s="60"/>
      <c r="M436" s="42" t="s">
        <v>412</v>
      </c>
      <c r="N436" s="42" t="s">
        <v>412</v>
      </c>
      <c r="O436" s="62" t="s">
        <v>315</v>
      </c>
    </row>
    <row r="437" spans="1:15" s="35" customFormat="1" ht="15" customHeight="1">
      <c r="A437" s="68" t="s">
        <v>419</v>
      </c>
      <c r="B437" s="60" t="s">
        <v>263</v>
      </c>
      <c r="C437" s="69"/>
      <c r="D437" s="69"/>
      <c r="E437" s="69"/>
      <c r="F437" s="196"/>
      <c r="G437" s="69"/>
      <c r="H437" s="69"/>
      <c r="I437" s="69"/>
      <c r="J437" s="69"/>
      <c r="K437" s="323"/>
      <c r="L437" s="309" t="s">
        <v>451</v>
      </c>
      <c r="M437" s="308" t="s">
        <v>301</v>
      </c>
      <c r="N437" s="333" t="s">
        <v>589</v>
      </c>
      <c r="O437" s="333" t="s">
        <v>591</v>
      </c>
    </row>
    <row r="438" spans="1:15" s="35" customFormat="1" ht="9.75">
      <c r="A438" s="313" t="s">
        <v>167</v>
      </c>
      <c r="B438" s="313"/>
      <c r="C438" s="69">
        <f aca="true" t="shared" si="60" ref="C438:C443">D438+E438+F438+G438+H438</f>
        <v>0</v>
      </c>
      <c r="D438" s="69">
        <f>SUM(D439:D443)</f>
        <v>0</v>
      </c>
      <c r="E438" s="69">
        <f>SUM(E439:E443)</f>
        <v>0</v>
      </c>
      <c r="F438" s="196">
        <f>SUM(F439:F443)</f>
        <v>0</v>
      </c>
      <c r="G438" s="69">
        <f>SUM(G439:G443)</f>
        <v>0</v>
      </c>
      <c r="H438" s="69">
        <f>SUM(H439:H443)</f>
        <v>0</v>
      </c>
      <c r="I438" s="69"/>
      <c r="J438" s="69"/>
      <c r="K438" s="323"/>
      <c r="L438" s="309"/>
      <c r="M438" s="308"/>
      <c r="N438" s="333"/>
      <c r="O438" s="333"/>
    </row>
    <row r="439" spans="1:15" s="35" customFormat="1" ht="9.75">
      <c r="A439" s="313" t="s">
        <v>416</v>
      </c>
      <c r="B439" s="313"/>
      <c r="C439" s="69">
        <f t="shared" si="60"/>
        <v>0</v>
      </c>
      <c r="D439" s="69">
        <v>0</v>
      </c>
      <c r="E439" s="69">
        <v>0</v>
      </c>
      <c r="F439" s="196">
        <v>0</v>
      </c>
      <c r="G439" s="69">
        <v>0</v>
      </c>
      <c r="H439" s="69">
        <v>0</v>
      </c>
      <c r="I439" s="69"/>
      <c r="J439" s="69"/>
      <c r="K439" s="323"/>
      <c r="L439" s="309"/>
      <c r="M439" s="308"/>
      <c r="N439" s="333"/>
      <c r="O439" s="333"/>
    </row>
    <row r="440" spans="1:15" s="35" customFormat="1" ht="11.25" customHeight="1">
      <c r="A440" s="313" t="s">
        <v>424</v>
      </c>
      <c r="B440" s="313"/>
      <c r="C440" s="69">
        <f t="shared" si="60"/>
        <v>0</v>
      </c>
      <c r="D440" s="69">
        <v>0</v>
      </c>
      <c r="E440" s="69">
        <v>0</v>
      </c>
      <c r="F440" s="196">
        <v>0</v>
      </c>
      <c r="G440" s="69">
        <v>0</v>
      </c>
      <c r="H440" s="69">
        <v>0</v>
      </c>
      <c r="I440" s="69"/>
      <c r="J440" s="69"/>
      <c r="K440" s="323"/>
      <c r="L440" s="309"/>
      <c r="M440" s="308"/>
      <c r="N440" s="333"/>
      <c r="O440" s="333"/>
    </row>
    <row r="441" spans="1:15" s="35" customFormat="1" ht="9.75" customHeight="1">
      <c r="A441" s="313" t="s">
        <v>425</v>
      </c>
      <c r="B441" s="313"/>
      <c r="C441" s="69">
        <f t="shared" si="60"/>
        <v>0</v>
      </c>
      <c r="D441" s="69">
        <v>0</v>
      </c>
      <c r="E441" s="69">
        <v>0</v>
      </c>
      <c r="F441" s="196">
        <v>0</v>
      </c>
      <c r="G441" s="69">
        <v>0</v>
      </c>
      <c r="H441" s="69">
        <v>0</v>
      </c>
      <c r="I441" s="69"/>
      <c r="J441" s="69"/>
      <c r="K441" s="323"/>
      <c r="L441" s="309"/>
      <c r="M441" s="308"/>
      <c r="N441" s="333"/>
      <c r="O441" s="333"/>
    </row>
    <row r="442" spans="1:15" s="35" customFormat="1" ht="9.75">
      <c r="A442" s="313" t="s">
        <v>426</v>
      </c>
      <c r="B442" s="313"/>
      <c r="C442" s="69">
        <f t="shared" si="60"/>
        <v>0</v>
      </c>
      <c r="D442" s="69">
        <v>0</v>
      </c>
      <c r="E442" s="69">
        <v>0</v>
      </c>
      <c r="F442" s="196">
        <v>0</v>
      </c>
      <c r="G442" s="69">
        <v>0</v>
      </c>
      <c r="H442" s="69">
        <v>0</v>
      </c>
      <c r="I442" s="69"/>
      <c r="J442" s="69"/>
      <c r="K442" s="323"/>
      <c r="L442" s="309"/>
      <c r="M442" s="308"/>
      <c r="N442" s="333"/>
      <c r="O442" s="333"/>
    </row>
    <row r="443" spans="1:15" s="35" customFormat="1" ht="9.75">
      <c r="A443" s="313" t="s">
        <v>414</v>
      </c>
      <c r="B443" s="313"/>
      <c r="C443" s="69">
        <f t="shared" si="60"/>
        <v>0</v>
      </c>
      <c r="D443" s="69">
        <v>0</v>
      </c>
      <c r="E443" s="69">
        <v>0</v>
      </c>
      <c r="F443" s="196">
        <v>0</v>
      </c>
      <c r="G443" s="69">
        <v>0</v>
      </c>
      <c r="H443" s="69">
        <v>0</v>
      </c>
      <c r="I443" s="69"/>
      <c r="J443" s="69"/>
      <c r="K443" s="323"/>
      <c r="L443" s="309"/>
      <c r="M443" s="308"/>
      <c r="N443" s="333"/>
      <c r="O443" s="333"/>
    </row>
    <row r="444" spans="1:15" s="35" customFormat="1" ht="36" customHeight="1">
      <c r="A444" s="68" t="s">
        <v>420</v>
      </c>
      <c r="B444" s="60" t="s">
        <v>281</v>
      </c>
      <c r="C444" s="69"/>
      <c r="D444" s="69"/>
      <c r="E444" s="69"/>
      <c r="F444" s="196"/>
      <c r="G444" s="69"/>
      <c r="H444" s="69"/>
      <c r="I444" s="69"/>
      <c r="J444" s="69"/>
      <c r="K444" s="309"/>
      <c r="L444" s="309" t="s">
        <v>622</v>
      </c>
      <c r="M444" s="308" t="s">
        <v>301</v>
      </c>
      <c r="N444" s="333" t="s">
        <v>589</v>
      </c>
      <c r="O444" s="333" t="s">
        <v>591</v>
      </c>
    </row>
    <row r="445" spans="1:15" s="35" customFormat="1" ht="9.75">
      <c r="A445" s="313" t="s">
        <v>167</v>
      </c>
      <c r="B445" s="313"/>
      <c r="C445" s="69">
        <f aca="true" t="shared" si="61" ref="C445:C450">SUM(D445:H445)</f>
        <v>927531.97112</v>
      </c>
      <c r="D445" s="69">
        <f aca="true" t="shared" si="62" ref="D445:J445">SUM(D446:D450)</f>
        <v>263289.3281</v>
      </c>
      <c r="E445" s="69">
        <f t="shared" si="62"/>
        <v>419597.44197</v>
      </c>
      <c r="F445" s="196">
        <f t="shared" si="62"/>
        <v>208682.05105</v>
      </c>
      <c r="G445" s="69">
        <f t="shared" si="62"/>
        <v>35963.15</v>
      </c>
      <c r="H445" s="69">
        <f t="shared" si="62"/>
        <v>0</v>
      </c>
      <c r="I445" s="69">
        <f t="shared" si="62"/>
        <v>0</v>
      </c>
      <c r="J445" s="69">
        <f t="shared" si="62"/>
        <v>0</v>
      </c>
      <c r="K445" s="309"/>
      <c r="L445" s="309"/>
      <c r="M445" s="308"/>
      <c r="N445" s="333"/>
      <c r="O445" s="333"/>
    </row>
    <row r="446" spans="1:15" s="35" customFormat="1" ht="9.75">
      <c r="A446" s="313" t="s">
        <v>416</v>
      </c>
      <c r="B446" s="313"/>
      <c r="C446" s="69">
        <f t="shared" si="61"/>
        <v>664266.5344400001</v>
      </c>
      <c r="D446" s="69">
        <f aca="true" t="shared" si="63" ref="D446:J450">D454+D462+D470+D478+D486+D494+D502+D510+D518+D527+D536+D545+D553</f>
        <v>247760</v>
      </c>
      <c r="E446" s="69">
        <f t="shared" si="63"/>
        <v>341194.17177</v>
      </c>
      <c r="F446" s="196">
        <f t="shared" si="63"/>
        <v>75312.36267</v>
      </c>
      <c r="G446" s="69">
        <f t="shared" si="63"/>
        <v>0</v>
      </c>
      <c r="H446" s="69">
        <f t="shared" si="63"/>
        <v>0</v>
      </c>
      <c r="I446" s="69"/>
      <c r="J446" s="69"/>
      <c r="K446" s="309"/>
      <c r="L446" s="309"/>
      <c r="M446" s="308"/>
      <c r="N446" s="333"/>
      <c r="O446" s="333"/>
    </row>
    <row r="447" spans="1:15" s="35" customFormat="1" ht="11.25" customHeight="1">
      <c r="A447" s="313" t="s">
        <v>424</v>
      </c>
      <c r="B447" s="313"/>
      <c r="C447" s="69">
        <f t="shared" si="61"/>
        <v>256967.93048</v>
      </c>
      <c r="D447" s="69">
        <f t="shared" si="63"/>
        <v>14529.3281</v>
      </c>
      <c r="E447" s="69">
        <f t="shared" si="63"/>
        <v>75735.85</v>
      </c>
      <c r="F447" s="196">
        <f t="shared" si="63"/>
        <v>130939.60238</v>
      </c>
      <c r="G447" s="69">
        <f>G455+G463+G471+G479+G487+G495+G503+G511+G519+G528+G537+G546+G554</f>
        <v>35763.15</v>
      </c>
      <c r="H447" s="69">
        <f t="shared" si="63"/>
        <v>0</v>
      </c>
      <c r="I447" s="69">
        <f t="shared" si="63"/>
        <v>0</v>
      </c>
      <c r="J447" s="69">
        <f t="shared" si="63"/>
        <v>0</v>
      </c>
      <c r="K447" s="309"/>
      <c r="L447" s="309"/>
      <c r="M447" s="308"/>
      <c r="N447" s="333"/>
      <c r="O447" s="333"/>
    </row>
    <row r="448" spans="1:15" s="35" customFormat="1" ht="9.75" customHeight="1">
      <c r="A448" s="313" t="s">
        <v>425</v>
      </c>
      <c r="B448" s="313"/>
      <c r="C448" s="69">
        <f t="shared" si="61"/>
        <v>6297.5062</v>
      </c>
      <c r="D448" s="69">
        <f t="shared" si="63"/>
        <v>1000</v>
      </c>
      <c r="E448" s="69">
        <f t="shared" si="63"/>
        <v>2667.4202</v>
      </c>
      <c r="F448" s="196">
        <f t="shared" si="63"/>
        <v>2430.0860000000002</v>
      </c>
      <c r="G448" s="69">
        <f t="shared" si="63"/>
        <v>200</v>
      </c>
      <c r="H448" s="69">
        <f t="shared" si="63"/>
        <v>0</v>
      </c>
      <c r="I448" s="69">
        <f t="shared" si="63"/>
        <v>0</v>
      </c>
      <c r="J448" s="69">
        <f t="shared" si="63"/>
        <v>0</v>
      </c>
      <c r="K448" s="309"/>
      <c r="L448" s="309"/>
      <c r="M448" s="308"/>
      <c r="N448" s="333"/>
      <c r="O448" s="333"/>
    </row>
    <row r="449" spans="1:15" s="35" customFormat="1" ht="9.75">
      <c r="A449" s="313" t="s">
        <v>426</v>
      </c>
      <c r="B449" s="313"/>
      <c r="C449" s="69">
        <f t="shared" si="61"/>
        <v>0</v>
      </c>
      <c r="D449" s="69">
        <f t="shared" si="63"/>
        <v>0</v>
      </c>
      <c r="E449" s="69">
        <f t="shared" si="63"/>
        <v>0</v>
      </c>
      <c r="F449" s="196">
        <f t="shared" si="63"/>
        <v>0</v>
      </c>
      <c r="G449" s="69">
        <f t="shared" si="63"/>
        <v>0</v>
      </c>
      <c r="H449" s="69">
        <f t="shared" si="63"/>
        <v>0</v>
      </c>
      <c r="I449" s="69"/>
      <c r="J449" s="69"/>
      <c r="K449" s="309"/>
      <c r="L449" s="309"/>
      <c r="M449" s="308"/>
      <c r="N449" s="333"/>
      <c r="O449" s="333"/>
    </row>
    <row r="450" spans="1:15" s="35" customFormat="1" ht="18" customHeight="1">
      <c r="A450" s="313" t="s">
        <v>414</v>
      </c>
      <c r="B450" s="313"/>
      <c r="C450" s="69">
        <f t="shared" si="61"/>
        <v>0</v>
      </c>
      <c r="D450" s="69">
        <f t="shared" si="63"/>
        <v>0</v>
      </c>
      <c r="E450" s="69">
        <f t="shared" si="63"/>
        <v>0</v>
      </c>
      <c r="F450" s="196">
        <f t="shared" si="63"/>
        <v>0</v>
      </c>
      <c r="G450" s="69">
        <f t="shared" si="63"/>
        <v>0</v>
      </c>
      <c r="H450" s="69">
        <f t="shared" si="63"/>
        <v>0</v>
      </c>
      <c r="I450" s="69"/>
      <c r="J450" s="69"/>
      <c r="K450" s="309"/>
      <c r="L450" s="309"/>
      <c r="M450" s="308"/>
      <c r="N450" s="333"/>
      <c r="O450" s="333"/>
    </row>
    <row r="451" spans="1:15" s="35" customFormat="1" ht="78">
      <c r="A451" s="59"/>
      <c r="B451" s="59" t="s">
        <v>469</v>
      </c>
      <c r="C451" s="69"/>
      <c r="D451" s="69"/>
      <c r="E451" s="69"/>
      <c r="F451" s="196"/>
      <c r="G451" s="69">
        <v>3305.57</v>
      </c>
      <c r="H451" s="69"/>
      <c r="I451" s="161"/>
      <c r="J451" s="161"/>
      <c r="K451" s="185"/>
      <c r="L451" s="185"/>
      <c r="M451" s="184"/>
      <c r="N451" s="186"/>
      <c r="O451" s="186"/>
    </row>
    <row r="452" spans="1:15" s="35" customFormat="1" ht="33" customHeight="1">
      <c r="A452" s="68" t="s">
        <v>647</v>
      </c>
      <c r="B452" s="60" t="s">
        <v>396</v>
      </c>
      <c r="C452" s="69"/>
      <c r="D452" s="69"/>
      <c r="E452" s="69"/>
      <c r="F452" s="196"/>
      <c r="G452" s="69"/>
      <c r="H452" s="69"/>
      <c r="I452" s="161"/>
      <c r="J452" s="161"/>
      <c r="K452" s="341" t="s">
        <v>322</v>
      </c>
      <c r="L452" s="379" t="s">
        <v>622</v>
      </c>
      <c r="M452" s="317" t="s">
        <v>301</v>
      </c>
      <c r="N452" s="353" t="s">
        <v>589</v>
      </c>
      <c r="O452" s="353" t="s">
        <v>590</v>
      </c>
    </row>
    <row r="453" spans="1:15" s="35" customFormat="1" ht="9.75" customHeight="1">
      <c r="A453" s="374" t="s">
        <v>167</v>
      </c>
      <c r="B453" s="375"/>
      <c r="C453" s="69">
        <f aca="true" t="shared" si="64" ref="C453:H453">SUM(C454:C458)</f>
        <v>126021.02597</v>
      </c>
      <c r="D453" s="69">
        <f t="shared" si="64"/>
        <v>86490</v>
      </c>
      <c r="E453" s="69">
        <f t="shared" si="64"/>
        <v>39531.02597</v>
      </c>
      <c r="F453" s="196">
        <f t="shared" si="64"/>
        <v>0</v>
      </c>
      <c r="G453" s="69">
        <f t="shared" si="64"/>
        <v>0</v>
      </c>
      <c r="H453" s="69">
        <f t="shared" si="64"/>
        <v>0</v>
      </c>
      <c r="I453" s="150"/>
      <c r="J453" s="150"/>
      <c r="K453" s="342"/>
      <c r="L453" s="380"/>
      <c r="M453" s="318"/>
      <c r="N453" s="354"/>
      <c r="O453" s="354"/>
    </row>
    <row r="454" spans="1:15" s="35" customFormat="1" ht="9.75" customHeight="1">
      <c r="A454" s="374" t="s">
        <v>416</v>
      </c>
      <c r="B454" s="375"/>
      <c r="C454" s="69">
        <f>SUM(D454:H454)</f>
        <v>120454.17177</v>
      </c>
      <c r="D454" s="69">
        <v>81460</v>
      </c>
      <c r="E454" s="69">
        <v>38994.17177</v>
      </c>
      <c r="F454" s="196">
        <v>0</v>
      </c>
      <c r="G454" s="69">
        <v>0</v>
      </c>
      <c r="H454" s="69">
        <v>0</v>
      </c>
      <c r="I454" s="150"/>
      <c r="J454" s="150"/>
      <c r="K454" s="342"/>
      <c r="L454" s="380"/>
      <c r="M454" s="318"/>
      <c r="N454" s="354"/>
      <c r="O454" s="354"/>
    </row>
    <row r="455" spans="1:15" s="35" customFormat="1" ht="11.25" customHeight="1">
      <c r="A455" s="374" t="s">
        <v>424</v>
      </c>
      <c r="B455" s="375"/>
      <c r="C455" s="69">
        <f>SUM(D455:H455)</f>
        <v>4367.671</v>
      </c>
      <c r="D455" s="69">
        <v>4030</v>
      </c>
      <c r="E455" s="69">
        <v>337.671</v>
      </c>
      <c r="F455" s="196">
        <v>0</v>
      </c>
      <c r="G455" s="69">
        <v>0</v>
      </c>
      <c r="H455" s="69">
        <v>0</v>
      </c>
      <c r="I455" s="150"/>
      <c r="J455" s="150"/>
      <c r="K455" s="342"/>
      <c r="L455" s="380"/>
      <c r="M455" s="318"/>
      <c r="N455" s="354"/>
      <c r="O455" s="354"/>
    </row>
    <row r="456" spans="1:15" s="35" customFormat="1" ht="9.75" customHeight="1">
      <c r="A456" s="374" t="s">
        <v>425</v>
      </c>
      <c r="B456" s="375"/>
      <c r="C456" s="69">
        <f>SUM(D456:H456)</f>
        <v>1199.1832</v>
      </c>
      <c r="D456" s="69">
        <v>1000</v>
      </c>
      <c r="E456" s="69">
        <v>199.1832</v>
      </c>
      <c r="F456" s="196">
        <v>0</v>
      </c>
      <c r="G456" s="69">
        <v>0</v>
      </c>
      <c r="H456" s="69">
        <v>0</v>
      </c>
      <c r="I456" s="150"/>
      <c r="J456" s="150"/>
      <c r="K456" s="342"/>
      <c r="L456" s="380"/>
      <c r="M456" s="318"/>
      <c r="N456" s="354"/>
      <c r="O456" s="354"/>
    </row>
    <row r="457" spans="1:15" s="35" customFormat="1" ht="10.5" customHeight="1">
      <c r="A457" s="374" t="s">
        <v>426</v>
      </c>
      <c r="B457" s="375"/>
      <c r="C457" s="69">
        <f>SUM(D457:H457)</f>
        <v>0</v>
      </c>
      <c r="D457" s="69">
        <v>0</v>
      </c>
      <c r="E457" s="69">
        <v>0</v>
      </c>
      <c r="F457" s="196">
        <v>0</v>
      </c>
      <c r="G457" s="69">
        <v>0</v>
      </c>
      <c r="H457" s="69">
        <v>0</v>
      </c>
      <c r="I457" s="150"/>
      <c r="J457" s="150"/>
      <c r="K457" s="342"/>
      <c r="L457" s="380"/>
      <c r="M457" s="318"/>
      <c r="N457" s="354"/>
      <c r="O457" s="354"/>
    </row>
    <row r="458" spans="1:15" s="35" customFormat="1" ht="11.25" customHeight="1">
      <c r="A458" s="374" t="s">
        <v>414</v>
      </c>
      <c r="B458" s="375"/>
      <c r="C458" s="69">
        <f>SUM(D458:H458)</f>
        <v>0</v>
      </c>
      <c r="D458" s="69">
        <v>0</v>
      </c>
      <c r="E458" s="69">
        <v>0</v>
      </c>
      <c r="F458" s="196">
        <v>0</v>
      </c>
      <c r="G458" s="69">
        <v>0</v>
      </c>
      <c r="H458" s="69">
        <v>0</v>
      </c>
      <c r="I458" s="151"/>
      <c r="J458" s="151"/>
      <c r="K458" s="343"/>
      <c r="L458" s="381"/>
      <c r="M458" s="324"/>
      <c r="N458" s="355"/>
      <c r="O458" s="355"/>
    </row>
    <row r="459" spans="1:15" s="35" customFormat="1" ht="64.5" customHeight="1">
      <c r="A459" s="44"/>
      <c r="B459" s="64" t="s">
        <v>397</v>
      </c>
      <c r="C459" s="69"/>
      <c r="D459" s="69"/>
      <c r="E459" s="69"/>
      <c r="F459" s="196"/>
      <c r="G459" s="69"/>
      <c r="H459" s="69"/>
      <c r="I459" s="69"/>
      <c r="J459" s="69"/>
      <c r="K459" s="60"/>
      <c r="L459" s="60" t="s">
        <v>622</v>
      </c>
      <c r="M459" s="42" t="s">
        <v>412</v>
      </c>
      <c r="N459" s="62" t="s">
        <v>412</v>
      </c>
      <c r="O459" s="62" t="s">
        <v>631</v>
      </c>
    </row>
    <row r="460" spans="1:15" s="35" customFormat="1" ht="48" customHeight="1">
      <c r="A460" s="68" t="s">
        <v>648</v>
      </c>
      <c r="B460" s="60" t="s">
        <v>398</v>
      </c>
      <c r="C460" s="69"/>
      <c r="D460" s="69"/>
      <c r="E460" s="69"/>
      <c r="F460" s="196"/>
      <c r="G460" s="69"/>
      <c r="H460" s="69"/>
      <c r="I460" s="69"/>
      <c r="J460" s="69"/>
      <c r="K460" s="323" t="s">
        <v>323</v>
      </c>
      <c r="L460" s="309" t="s">
        <v>630</v>
      </c>
      <c r="M460" s="308" t="s">
        <v>301</v>
      </c>
      <c r="N460" s="333" t="s">
        <v>590</v>
      </c>
      <c r="O460" s="333" t="s">
        <v>591</v>
      </c>
    </row>
    <row r="461" spans="1:15" s="35" customFormat="1" ht="9.75" customHeight="1">
      <c r="A461" s="313" t="s">
        <v>167</v>
      </c>
      <c r="B461" s="313"/>
      <c r="C461" s="69">
        <f aca="true" t="shared" si="65" ref="C461:H461">SUM(C462:C466)</f>
        <v>139265.15</v>
      </c>
      <c r="D461" s="69">
        <f t="shared" si="65"/>
        <v>53200</v>
      </c>
      <c r="E461" s="69">
        <f t="shared" si="65"/>
        <v>65950</v>
      </c>
      <c r="F461" s="196">
        <f t="shared" si="65"/>
        <v>20115.15</v>
      </c>
      <c r="G461" s="69">
        <f t="shared" si="65"/>
        <v>0</v>
      </c>
      <c r="H461" s="69">
        <f t="shared" si="65"/>
        <v>0</v>
      </c>
      <c r="I461" s="69"/>
      <c r="J461" s="69"/>
      <c r="K461" s="323"/>
      <c r="L461" s="309"/>
      <c r="M461" s="308"/>
      <c r="N461" s="333"/>
      <c r="O461" s="333"/>
    </row>
    <row r="462" spans="1:15" s="35" customFormat="1" ht="9.75" customHeight="1">
      <c r="A462" s="313" t="s">
        <v>416</v>
      </c>
      <c r="B462" s="313"/>
      <c r="C462" s="69">
        <f>SUM(D462:H462)</f>
        <v>130400</v>
      </c>
      <c r="D462" s="69">
        <v>53200</v>
      </c>
      <c r="E462" s="69">
        <v>65200</v>
      </c>
      <c r="F462" s="196">
        <v>12000</v>
      </c>
      <c r="G462" s="69">
        <v>0</v>
      </c>
      <c r="H462" s="69">
        <v>0</v>
      </c>
      <c r="I462" s="69"/>
      <c r="J462" s="69"/>
      <c r="K462" s="323"/>
      <c r="L462" s="309"/>
      <c r="M462" s="308"/>
      <c r="N462" s="333"/>
      <c r="O462" s="333"/>
    </row>
    <row r="463" spans="1:15" s="35" customFormat="1" ht="11.25" customHeight="1">
      <c r="A463" s="313" t="s">
        <v>424</v>
      </c>
      <c r="B463" s="313"/>
      <c r="C463" s="69">
        <f>SUM(D463:H463)</f>
        <v>8050</v>
      </c>
      <c r="D463" s="69">
        <v>0</v>
      </c>
      <c r="E463" s="69">
        <v>50</v>
      </c>
      <c r="F463" s="206">
        <v>8000</v>
      </c>
      <c r="G463" s="69">
        <v>0</v>
      </c>
      <c r="H463" s="69">
        <v>0</v>
      </c>
      <c r="I463" s="69"/>
      <c r="J463" s="69"/>
      <c r="K463" s="323"/>
      <c r="L463" s="309"/>
      <c r="M463" s="308"/>
      <c r="N463" s="333"/>
      <c r="O463" s="333"/>
    </row>
    <row r="464" spans="1:15" s="35" customFormat="1" ht="9.75" customHeight="1">
      <c r="A464" s="313" t="s">
        <v>425</v>
      </c>
      <c r="B464" s="313"/>
      <c r="C464" s="69">
        <f>SUM(D464:H464)</f>
        <v>815.15</v>
      </c>
      <c r="D464" s="69">
        <v>0</v>
      </c>
      <c r="E464" s="69">
        <v>700</v>
      </c>
      <c r="F464" s="196">
        <v>115.15</v>
      </c>
      <c r="G464" s="69">
        <v>0</v>
      </c>
      <c r="H464" s="69">
        <v>0</v>
      </c>
      <c r="I464" s="69"/>
      <c r="J464" s="69"/>
      <c r="K464" s="323"/>
      <c r="L464" s="309"/>
      <c r="M464" s="308"/>
      <c r="N464" s="333"/>
      <c r="O464" s="333"/>
    </row>
    <row r="465" spans="1:15" s="35" customFormat="1" ht="9.75">
      <c r="A465" s="313" t="s">
        <v>426</v>
      </c>
      <c r="B465" s="313"/>
      <c r="C465" s="69">
        <f>SUM(D465:H465)</f>
        <v>0</v>
      </c>
      <c r="D465" s="69">
        <v>0</v>
      </c>
      <c r="E465" s="69">
        <v>0</v>
      </c>
      <c r="F465" s="196">
        <v>0</v>
      </c>
      <c r="G465" s="69">
        <v>0</v>
      </c>
      <c r="H465" s="69">
        <v>0</v>
      </c>
      <c r="I465" s="69"/>
      <c r="J465" s="69"/>
      <c r="K465" s="323"/>
      <c r="L465" s="309"/>
      <c r="M465" s="308"/>
      <c r="N465" s="333"/>
      <c r="O465" s="333"/>
    </row>
    <row r="466" spans="1:15" s="35" customFormat="1" ht="9.75" customHeight="1">
      <c r="A466" s="313" t="s">
        <v>414</v>
      </c>
      <c r="B466" s="313"/>
      <c r="C466" s="69">
        <f>SUM(D466:H466)</f>
        <v>0</v>
      </c>
      <c r="D466" s="69">
        <v>0</v>
      </c>
      <c r="E466" s="69">
        <v>0</v>
      </c>
      <c r="F466" s="196">
        <v>0</v>
      </c>
      <c r="G466" s="69">
        <v>0</v>
      </c>
      <c r="H466" s="69">
        <v>0</v>
      </c>
      <c r="I466" s="69"/>
      <c r="J466" s="69"/>
      <c r="K466" s="323"/>
      <c r="L466" s="309"/>
      <c r="M466" s="308"/>
      <c r="N466" s="333"/>
      <c r="O466" s="333"/>
    </row>
    <row r="467" spans="1:15" s="35" customFormat="1" ht="69" customHeight="1">
      <c r="A467" s="44"/>
      <c r="B467" s="64" t="s">
        <v>399</v>
      </c>
      <c r="C467" s="69"/>
      <c r="D467" s="69"/>
      <c r="E467" s="69"/>
      <c r="F467" s="196"/>
      <c r="G467" s="69"/>
      <c r="H467" s="69"/>
      <c r="I467" s="69"/>
      <c r="J467" s="69"/>
      <c r="K467" s="60"/>
      <c r="L467" s="60" t="s">
        <v>622</v>
      </c>
      <c r="M467" s="42" t="s">
        <v>412</v>
      </c>
      <c r="N467" s="62" t="s">
        <v>412</v>
      </c>
      <c r="O467" s="62" t="s">
        <v>315</v>
      </c>
    </row>
    <row r="468" spans="1:15" s="35" customFormat="1" ht="43.5" customHeight="1">
      <c r="A468" s="68" t="s">
        <v>649</v>
      </c>
      <c r="B468" s="60" t="s">
        <v>58</v>
      </c>
      <c r="C468" s="69"/>
      <c r="D468" s="69"/>
      <c r="E468" s="69"/>
      <c r="F468" s="196"/>
      <c r="G468" s="69"/>
      <c r="H468" s="69"/>
      <c r="I468" s="69"/>
      <c r="J468" s="69"/>
      <c r="K468" s="309" t="s">
        <v>323</v>
      </c>
      <c r="L468" s="309" t="s">
        <v>622</v>
      </c>
      <c r="M468" s="308" t="s">
        <v>301</v>
      </c>
      <c r="N468" s="333" t="s">
        <v>590</v>
      </c>
      <c r="O468" s="333" t="s">
        <v>315</v>
      </c>
    </row>
    <row r="469" spans="1:15" s="35" customFormat="1" ht="9.75" customHeight="1">
      <c r="A469" s="313" t="s">
        <v>167</v>
      </c>
      <c r="B469" s="313"/>
      <c r="C469" s="69">
        <f aca="true" t="shared" si="66" ref="C469:H469">SUM(C470:C474)</f>
        <v>63535.174999999996</v>
      </c>
      <c r="D469" s="69">
        <f t="shared" si="66"/>
        <v>23700</v>
      </c>
      <c r="E469" s="69">
        <f t="shared" si="66"/>
        <v>30318.737</v>
      </c>
      <c r="F469" s="196">
        <f t="shared" si="66"/>
        <v>9516.438</v>
      </c>
      <c r="G469" s="69">
        <f t="shared" si="66"/>
        <v>0</v>
      </c>
      <c r="H469" s="69">
        <f t="shared" si="66"/>
        <v>0</v>
      </c>
      <c r="I469" s="69"/>
      <c r="J469" s="69"/>
      <c r="K469" s="309"/>
      <c r="L469" s="309"/>
      <c r="M469" s="308"/>
      <c r="N469" s="333"/>
      <c r="O469" s="333"/>
    </row>
    <row r="470" spans="1:15" s="35" customFormat="1" ht="9.75" customHeight="1">
      <c r="A470" s="313" t="s">
        <v>416</v>
      </c>
      <c r="B470" s="313"/>
      <c r="C470" s="69">
        <f>SUM(D470:H470)</f>
        <v>59400</v>
      </c>
      <c r="D470" s="69">
        <v>23700</v>
      </c>
      <c r="E470" s="69">
        <v>29700</v>
      </c>
      <c r="F470" s="196">
        <v>6000</v>
      </c>
      <c r="G470" s="69">
        <v>0</v>
      </c>
      <c r="H470" s="69">
        <v>0</v>
      </c>
      <c r="I470" s="69"/>
      <c r="J470" s="69"/>
      <c r="K470" s="309"/>
      <c r="L470" s="309"/>
      <c r="M470" s="308"/>
      <c r="N470" s="333"/>
      <c r="O470" s="333"/>
    </row>
    <row r="471" spans="1:15" s="35" customFormat="1" ht="11.25" customHeight="1">
      <c r="A471" s="313" t="s">
        <v>424</v>
      </c>
      <c r="B471" s="313"/>
      <c r="C471" s="69">
        <f>SUM(D471:H471)</f>
        <v>3665.6</v>
      </c>
      <c r="D471" s="69">
        <v>0</v>
      </c>
      <c r="E471" s="69">
        <v>305.5</v>
      </c>
      <c r="F471" s="206">
        <v>3360.1</v>
      </c>
      <c r="G471" s="69">
        <v>0</v>
      </c>
      <c r="H471" s="69">
        <v>0</v>
      </c>
      <c r="I471" s="69"/>
      <c r="J471" s="69"/>
      <c r="K471" s="309"/>
      <c r="L471" s="309"/>
      <c r="M471" s="308"/>
      <c r="N471" s="333"/>
      <c r="O471" s="333"/>
    </row>
    <row r="472" spans="1:15" s="35" customFormat="1" ht="9.75" customHeight="1">
      <c r="A472" s="313" t="s">
        <v>425</v>
      </c>
      <c r="B472" s="313"/>
      <c r="C472" s="69">
        <f>SUM(D472:H472)</f>
        <v>469.57500000000005</v>
      </c>
      <c r="D472" s="69">
        <v>0</v>
      </c>
      <c r="E472" s="69">
        <v>313.237</v>
      </c>
      <c r="F472" s="196">
        <v>156.338</v>
      </c>
      <c r="G472" s="69">
        <v>0</v>
      </c>
      <c r="H472" s="69">
        <v>0</v>
      </c>
      <c r="I472" s="69"/>
      <c r="J472" s="69"/>
      <c r="K472" s="309"/>
      <c r="L472" s="309"/>
      <c r="M472" s="308"/>
      <c r="N472" s="333"/>
      <c r="O472" s="333"/>
    </row>
    <row r="473" spans="1:15" s="35" customFormat="1" ht="9.75">
      <c r="A473" s="313" t="s">
        <v>426</v>
      </c>
      <c r="B473" s="313"/>
      <c r="C473" s="69">
        <f>SUM(D473:H473)</f>
        <v>0</v>
      </c>
      <c r="D473" s="69">
        <v>0</v>
      </c>
      <c r="E473" s="69">
        <v>0</v>
      </c>
      <c r="F473" s="196">
        <v>0</v>
      </c>
      <c r="G473" s="69">
        <v>0</v>
      </c>
      <c r="H473" s="69">
        <v>0</v>
      </c>
      <c r="I473" s="69"/>
      <c r="J473" s="69"/>
      <c r="K473" s="309"/>
      <c r="L473" s="309"/>
      <c r="M473" s="308"/>
      <c r="N473" s="333"/>
      <c r="O473" s="333"/>
    </row>
    <row r="474" spans="1:15" s="35" customFormat="1" ht="9.75" customHeight="1">
      <c r="A474" s="313" t="s">
        <v>414</v>
      </c>
      <c r="B474" s="313"/>
      <c r="C474" s="69">
        <f>SUM(D474:H474)</f>
        <v>0</v>
      </c>
      <c r="D474" s="69">
        <v>0</v>
      </c>
      <c r="E474" s="69">
        <v>0</v>
      </c>
      <c r="F474" s="196">
        <v>0</v>
      </c>
      <c r="G474" s="69">
        <v>0</v>
      </c>
      <c r="H474" s="69">
        <v>0</v>
      </c>
      <c r="I474" s="69"/>
      <c r="J474" s="69"/>
      <c r="K474" s="309"/>
      <c r="L474" s="309"/>
      <c r="M474" s="308"/>
      <c r="N474" s="333"/>
      <c r="O474" s="333"/>
    </row>
    <row r="475" spans="1:15" s="35" customFormat="1" ht="73.5" customHeight="1">
      <c r="A475" s="44"/>
      <c r="B475" s="64" t="s">
        <v>400</v>
      </c>
      <c r="C475" s="69"/>
      <c r="D475" s="69"/>
      <c r="E475" s="69"/>
      <c r="F475" s="196"/>
      <c r="G475" s="69"/>
      <c r="H475" s="69"/>
      <c r="I475" s="69"/>
      <c r="J475" s="69"/>
      <c r="K475" s="60"/>
      <c r="L475" s="60" t="s">
        <v>622</v>
      </c>
      <c r="M475" s="42" t="s">
        <v>412</v>
      </c>
      <c r="N475" s="62" t="s">
        <v>412</v>
      </c>
      <c r="O475" s="62" t="s">
        <v>315</v>
      </c>
    </row>
    <row r="476" spans="1:15" s="35" customFormat="1" ht="51" customHeight="1">
      <c r="A476" s="68" t="s">
        <v>650</v>
      </c>
      <c r="B476" s="60" t="s">
        <v>632</v>
      </c>
      <c r="C476" s="69"/>
      <c r="D476" s="69"/>
      <c r="E476" s="69"/>
      <c r="F476" s="196"/>
      <c r="G476" s="69"/>
      <c r="H476" s="69"/>
      <c r="I476" s="69"/>
      <c r="J476" s="69"/>
      <c r="K476" s="309" t="s">
        <v>322</v>
      </c>
      <c r="L476" s="309" t="s">
        <v>630</v>
      </c>
      <c r="M476" s="308" t="s">
        <v>301</v>
      </c>
      <c r="N476" s="333" t="s">
        <v>590</v>
      </c>
      <c r="O476" s="333" t="s">
        <v>315</v>
      </c>
    </row>
    <row r="477" spans="1:15" s="35" customFormat="1" ht="9.75" customHeight="1">
      <c r="A477" s="313" t="s">
        <v>167</v>
      </c>
      <c r="B477" s="313"/>
      <c r="C477" s="69">
        <f aca="true" t="shared" si="67" ref="C477:H477">SUM(C478:C482)</f>
        <v>88578.7945</v>
      </c>
      <c r="D477" s="69">
        <f t="shared" si="67"/>
        <v>400</v>
      </c>
      <c r="E477" s="69">
        <f t="shared" si="67"/>
        <v>44030</v>
      </c>
      <c r="F477" s="196">
        <f t="shared" si="67"/>
        <v>44148.794499999996</v>
      </c>
      <c r="G477" s="69">
        <f t="shared" si="67"/>
        <v>0</v>
      </c>
      <c r="H477" s="69">
        <f t="shared" si="67"/>
        <v>0</v>
      </c>
      <c r="I477" s="69"/>
      <c r="J477" s="69"/>
      <c r="K477" s="309"/>
      <c r="L477" s="309"/>
      <c r="M477" s="308"/>
      <c r="N477" s="333"/>
      <c r="O477" s="333"/>
    </row>
    <row r="478" spans="1:15" s="35" customFormat="1" ht="9.75" customHeight="1">
      <c r="A478" s="313" t="s">
        <v>416</v>
      </c>
      <c r="B478" s="313"/>
      <c r="C478" s="69">
        <f>SUM(D478:H478)</f>
        <v>77000</v>
      </c>
      <c r="D478" s="69">
        <v>0</v>
      </c>
      <c r="E478" s="69">
        <v>43500</v>
      </c>
      <c r="F478" s="196">
        <v>33500</v>
      </c>
      <c r="G478" s="69">
        <v>0</v>
      </c>
      <c r="H478" s="69">
        <v>0</v>
      </c>
      <c r="I478" s="69"/>
      <c r="J478" s="69"/>
      <c r="K478" s="309"/>
      <c r="L478" s="309"/>
      <c r="M478" s="308"/>
      <c r="N478" s="333"/>
      <c r="O478" s="333"/>
    </row>
    <row r="479" spans="1:15" s="35" customFormat="1" ht="11.25" customHeight="1">
      <c r="A479" s="313" t="s">
        <v>424</v>
      </c>
      <c r="B479" s="313"/>
      <c r="C479" s="69">
        <f>SUM(D479:H479)</f>
        <v>10615.1965</v>
      </c>
      <c r="D479" s="69">
        <v>400</v>
      </c>
      <c r="E479" s="69">
        <v>400</v>
      </c>
      <c r="F479" s="206">
        <v>9815.1965</v>
      </c>
      <c r="G479" s="69">
        <v>0</v>
      </c>
      <c r="H479" s="69">
        <v>0</v>
      </c>
      <c r="I479" s="69"/>
      <c r="J479" s="69"/>
      <c r="K479" s="309"/>
      <c r="L479" s="309"/>
      <c r="M479" s="308"/>
      <c r="N479" s="333"/>
      <c r="O479" s="333"/>
    </row>
    <row r="480" spans="1:15" s="35" customFormat="1" ht="9.75" customHeight="1">
      <c r="A480" s="313" t="s">
        <v>425</v>
      </c>
      <c r="B480" s="313"/>
      <c r="C480" s="69">
        <f>SUM(D480:H480)</f>
        <v>963.598</v>
      </c>
      <c r="D480" s="69">
        <v>0</v>
      </c>
      <c r="E480" s="69">
        <v>130</v>
      </c>
      <c r="F480" s="196">
        <v>833.598</v>
      </c>
      <c r="G480" s="69">
        <v>0</v>
      </c>
      <c r="H480" s="69">
        <v>0</v>
      </c>
      <c r="I480" s="69"/>
      <c r="J480" s="69"/>
      <c r="K480" s="309"/>
      <c r="L480" s="309"/>
      <c r="M480" s="308"/>
      <c r="N480" s="333"/>
      <c r="O480" s="333"/>
    </row>
    <row r="481" spans="1:15" s="35" customFormat="1" ht="9.75">
      <c r="A481" s="313" t="s">
        <v>426</v>
      </c>
      <c r="B481" s="313"/>
      <c r="C481" s="69">
        <f>SUM(D481:H481)</f>
        <v>0</v>
      </c>
      <c r="D481" s="69">
        <v>0</v>
      </c>
      <c r="E481" s="69">
        <v>0</v>
      </c>
      <c r="F481" s="196">
        <v>0</v>
      </c>
      <c r="G481" s="69">
        <v>0</v>
      </c>
      <c r="H481" s="69">
        <v>0</v>
      </c>
      <c r="I481" s="69"/>
      <c r="J481" s="69"/>
      <c r="K481" s="309"/>
      <c r="L481" s="309"/>
      <c r="M481" s="308"/>
      <c r="N481" s="333"/>
      <c r="O481" s="333"/>
    </row>
    <row r="482" spans="1:15" s="35" customFormat="1" ht="9.75" customHeight="1">
      <c r="A482" s="313" t="s">
        <v>414</v>
      </c>
      <c r="B482" s="313"/>
      <c r="C482" s="69">
        <f>SUM(D482:H482)</f>
        <v>0</v>
      </c>
      <c r="D482" s="69">
        <v>0</v>
      </c>
      <c r="E482" s="69">
        <v>0</v>
      </c>
      <c r="F482" s="196">
        <v>0</v>
      </c>
      <c r="G482" s="69">
        <v>0</v>
      </c>
      <c r="H482" s="69">
        <v>0</v>
      </c>
      <c r="I482" s="69"/>
      <c r="J482" s="69"/>
      <c r="K482" s="309"/>
      <c r="L482" s="309"/>
      <c r="M482" s="308"/>
      <c r="N482" s="333"/>
      <c r="O482" s="333"/>
    </row>
    <row r="483" spans="1:15" s="35" customFormat="1" ht="73.5" customHeight="1">
      <c r="A483" s="44"/>
      <c r="B483" s="64" t="s">
        <v>633</v>
      </c>
      <c r="C483" s="69"/>
      <c r="D483" s="69"/>
      <c r="E483" s="69"/>
      <c r="F483" s="196"/>
      <c r="G483" s="69"/>
      <c r="H483" s="69"/>
      <c r="I483" s="69"/>
      <c r="J483" s="69"/>
      <c r="K483" s="60"/>
      <c r="L483" s="60" t="s">
        <v>622</v>
      </c>
      <c r="M483" s="42" t="s">
        <v>412</v>
      </c>
      <c r="N483" s="62" t="s">
        <v>412</v>
      </c>
      <c r="O483" s="62" t="s">
        <v>315</v>
      </c>
    </row>
    <row r="484" spans="1:15" s="35" customFormat="1" ht="45.75" customHeight="1">
      <c r="A484" s="68" t="s">
        <v>651</v>
      </c>
      <c r="B484" s="60" t="s">
        <v>696</v>
      </c>
      <c r="C484" s="69"/>
      <c r="D484" s="69"/>
      <c r="E484" s="69"/>
      <c r="F484" s="196"/>
      <c r="G484" s="69"/>
      <c r="H484" s="69"/>
      <c r="I484" s="69"/>
      <c r="J484" s="69"/>
      <c r="K484" s="309" t="s">
        <v>322</v>
      </c>
      <c r="L484" s="309" t="s">
        <v>630</v>
      </c>
      <c r="M484" s="308" t="s">
        <v>301</v>
      </c>
      <c r="N484" s="333" t="s">
        <v>590</v>
      </c>
      <c r="O484" s="333" t="s">
        <v>688</v>
      </c>
    </row>
    <row r="485" spans="1:15" s="35" customFormat="1" ht="9.75" customHeight="1">
      <c r="A485" s="313" t="s">
        <v>167</v>
      </c>
      <c r="B485" s="313"/>
      <c r="C485" s="69">
        <f aca="true" t="shared" si="68" ref="C485:H485">SUM(C486:C490)</f>
        <v>52425</v>
      </c>
      <c r="D485" s="69">
        <f t="shared" si="68"/>
        <v>19400</v>
      </c>
      <c r="E485" s="69">
        <f t="shared" si="68"/>
        <v>33025</v>
      </c>
      <c r="F485" s="196">
        <f t="shared" si="68"/>
        <v>0</v>
      </c>
      <c r="G485" s="69">
        <f t="shared" si="68"/>
        <v>0</v>
      </c>
      <c r="H485" s="69">
        <f t="shared" si="68"/>
        <v>0</v>
      </c>
      <c r="I485" s="69"/>
      <c r="J485" s="69"/>
      <c r="K485" s="309"/>
      <c r="L485" s="309"/>
      <c r="M485" s="308"/>
      <c r="N485" s="333"/>
      <c r="O485" s="333"/>
    </row>
    <row r="486" spans="1:15" s="35" customFormat="1" ht="9.75" customHeight="1">
      <c r="A486" s="313" t="s">
        <v>416</v>
      </c>
      <c r="B486" s="313"/>
      <c r="C486" s="69">
        <f>SUM(D486:H486)</f>
        <v>51300</v>
      </c>
      <c r="D486" s="69">
        <v>19400</v>
      </c>
      <c r="E486" s="69">
        <v>31900</v>
      </c>
      <c r="F486" s="196">
        <v>0</v>
      </c>
      <c r="G486" s="69">
        <v>0</v>
      </c>
      <c r="H486" s="69">
        <v>0</v>
      </c>
      <c r="I486" s="69"/>
      <c r="J486" s="69"/>
      <c r="K486" s="309"/>
      <c r="L486" s="309"/>
      <c r="M486" s="308"/>
      <c r="N486" s="333"/>
      <c r="O486" s="333"/>
    </row>
    <row r="487" spans="1:15" s="35" customFormat="1" ht="11.25" customHeight="1">
      <c r="A487" s="313" t="s">
        <v>424</v>
      </c>
      <c r="B487" s="313"/>
      <c r="C487" s="69">
        <f>SUM(D487:H487)</f>
        <v>700</v>
      </c>
      <c r="D487" s="69">
        <v>0</v>
      </c>
      <c r="E487" s="69">
        <v>700</v>
      </c>
      <c r="F487" s="196">
        <v>0</v>
      </c>
      <c r="G487" s="69">
        <v>0</v>
      </c>
      <c r="H487" s="69">
        <v>0</v>
      </c>
      <c r="I487" s="69"/>
      <c r="J487" s="69"/>
      <c r="K487" s="309"/>
      <c r="L487" s="309"/>
      <c r="M487" s="308"/>
      <c r="N487" s="333"/>
      <c r="O487" s="333"/>
    </row>
    <row r="488" spans="1:15" s="35" customFormat="1" ht="9.75" customHeight="1">
      <c r="A488" s="313" t="s">
        <v>425</v>
      </c>
      <c r="B488" s="313"/>
      <c r="C488" s="69">
        <f>SUM(D488:H488)</f>
        <v>425</v>
      </c>
      <c r="D488" s="69">
        <v>0</v>
      </c>
      <c r="E488" s="69">
        <v>425</v>
      </c>
      <c r="F488" s="196">
        <v>0</v>
      </c>
      <c r="G488" s="69">
        <v>0</v>
      </c>
      <c r="H488" s="69">
        <v>0</v>
      </c>
      <c r="I488" s="69"/>
      <c r="J488" s="69"/>
      <c r="K488" s="309"/>
      <c r="L488" s="309"/>
      <c r="M488" s="308"/>
      <c r="N488" s="333"/>
      <c r="O488" s="333"/>
    </row>
    <row r="489" spans="1:15" s="35" customFormat="1" ht="9.75">
      <c r="A489" s="313" t="s">
        <v>426</v>
      </c>
      <c r="B489" s="313"/>
      <c r="C489" s="69">
        <f>SUM(D489:H489)</f>
        <v>0</v>
      </c>
      <c r="D489" s="69">
        <v>0</v>
      </c>
      <c r="E489" s="69">
        <v>0</v>
      </c>
      <c r="F489" s="196">
        <v>0</v>
      </c>
      <c r="G489" s="69">
        <v>0</v>
      </c>
      <c r="H489" s="69">
        <v>0</v>
      </c>
      <c r="I489" s="69"/>
      <c r="J489" s="69"/>
      <c r="K489" s="309"/>
      <c r="L489" s="309"/>
      <c r="M489" s="308"/>
      <c r="N489" s="333"/>
      <c r="O489" s="333"/>
    </row>
    <row r="490" spans="1:15" s="35" customFormat="1" ht="11.25" customHeight="1">
      <c r="A490" s="313" t="s">
        <v>414</v>
      </c>
      <c r="B490" s="313"/>
      <c r="C490" s="69">
        <f>SUM(D490:H490)</f>
        <v>0</v>
      </c>
      <c r="D490" s="69">
        <v>0</v>
      </c>
      <c r="E490" s="69">
        <v>0</v>
      </c>
      <c r="F490" s="196">
        <v>0</v>
      </c>
      <c r="G490" s="69">
        <v>0</v>
      </c>
      <c r="H490" s="69">
        <v>0</v>
      </c>
      <c r="I490" s="69"/>
      <c r="J490" s="69"/>
      <c r="K490" s="309"/>
      <c r="L490" s="309"/>
      <c r="M490" s="308"/>
      <c r="N490" s="333"/>
      <c r="O490" s="333"/>
    </row>
    <row r="491" spans="1:15" s="35" customFormat="1" ht="67.5" customHeight="1">
      <c r="A491" s="44"/>
      <c r="B491" s="64" t="s">
        <v>401</v>
      </c>
      <c r="C491" s="69"/>
      <c r="D491" s="69"/>
      <c r="E491" s="69"/>
      <c r="F491" s="196"/>
      <c r="G491" s="69"/>
      <c r="H491" s="69"/>
      <c r="I491" s="69"/>
      <c r="J491" s="69"/>
      <c r="K491" s="60"/>
      <c r="L491" s="60" t="s">
        <v>622</v>
      </c>
      <c r="M491" s="42" t="s">
        <v>412</v>
      </c>
      <c r="N491" s="62" t="s">
        <v>412</v>
      </c>
      <c r="O491" s="62" t="s">
        <v>688</v>
      </c>
    </row>
    <row r="492" spans="1:15" s="35" customFormat="1" ht="46.5" customHeight="1">
      <c r="A492" s="68" t="s">
        <v>652</v>
      </c>
      <c r="B492" s="60" t="s">
        <v>282</v>
      </c>
      <c r="C492" s="69"/>
      <c r="D492" s="69"/>
      <c r="E492" s="69"/>
      <c r="F492" s="196"/>
      <c r="G492" s="69"/>
      <c r="H492" s="69"/>
      <c r="I492" s="69"/>
      <c r="J492" s="69"/>
      <c r="K492" s="309" t="s">
        <v>322</v>
      </c>
      <c r="L492" s="309" t="s">
        <v>630</v>
      </c>
      <c r="M492" s="308" t="s">
        <v>301</v>
      </c>
      <c r="N492" s="333" t="s">
        <v>314</v>
      </c>
      <c r="O492" s="333" t="s">
        <v>315</v>
      </c>
    </row>
    <row r="493" spans="1:15" s="35" customFormat="1" ht="9.75" customHeight="1">
      <c r="A493" s="313" t="s">
        <v>167</v>
      </c>
      <c r="B493" s="313"/>
      <c r="C493" s="69">
        <f aca="true" t="shared" si="69" ref="C493:H493">SUM(C494:C498)</f>
        <v>151588.15</v>
      </c>
      <c r="D493" s="69">
        <f t="shared" si="69"/>
        <v>38000</v>
      </c>
      <c r="E493" s="69">
        <f t="shared" si="69"/>
        <v>66300</v>
      </c>
      <c r="F493" s="196">
        <f t="shared" si="69"/>
        <v>27825</v>
      </c>
      <c r="G493" s="69">
        <f t="shared" si="69"/>
        <v>19463.15</v>
      </c>
      <c r="H493" s="69">
        <f t="shared" si="69"/>
        <v>0</v>
      </c>
      <c r="I493" s="69"/>
      <c r="J493" s="69"/>
      <c r="K493" s="309"/>
      <c r="L493" s="309"/>
      <c r="M493" s="308"/>
      <c r="N493" s="333"/>
      <c r="O493" s="333"/>
    </row>
    <row r="494" spans="1:15" s="35" customFormat="1" ht="9.75" customHeight="1">
      <c r="A494" s="313" t="s">
        <v>416</v>
      </c>
      <c r="B494" s="313"/>
      <c r="C494" s="69">
        <f>SUM(D494:H494)</f>
        <v>102000</v>
      </c>
      <c r="D494" s="69">
        <v>38000</v>
      </c>
      <c r="E494" s="69">
        <v>64000</v>
      </c>
      <c r="F494" s="196">
        <v>0</v>
      </c>
      <c r="G494" s="69">
        <v>0</v>
      </c>
      <c r="H494" s="69">
        <v>0</v>
      </c>
      <c r="I494" s="69"/>
      <c r="J494" s="69"/>
      <c r="K494" s="309"/>
      <c r="L494" s="309"/>
      <c r="M494" s="308"/>
      <c r="N494" s="333"/>
      <c r="O494" s="333"/>
    </row>
    <row r="495" spans="1:15" s="35" customFormat="1" ht="11.25" customHeight="1">
      <c r="A495" s="313" t="s">
        <v>424</v>
      </c>
      <c r="B495" s="313"/>
      <c r="C495" s="69">
        <f>SUM(D495:H495)</f>
        <v>47163.15</v>
      </c>
      <c r="D495" s="69">
        <v>0</v>
      </c>
      <c r="E495" s="69">
        <v>1400</v>
      </c>
      <c r="F495" s="206">
        <v>26500</v>
      </c>
      <c r="G495" s="69">
        <v>19263.15</v>
      </c>
      <c r="H495" s="69">
        <v>0</v>
      </c>
      <c r="I495" s="69"/>
      <c r="J495" s="69"/>
      <c r="K495" s="309"/>
      <c r="L495" s="309"/>
      <c r="M495" s="308"/>
      <c r="N495" s="333"/>
      <c r="O495" s="333"/>
    </row>
    <row r="496" spans="1:15" s="35" customFormat="1" ht="9.75" customHeight="1">
      <c r="A496" s="313" t="s">
        <v>425</v>
      </c>
      <c r="B496" s="313"/>
      <c r="C496" s="69">
        <f>SUM(D496:H496)</f>
        <v>2425</v>
      </c>
      <c r="D496" s="69">
        <v>0</v>
      </c>
      <c r="E496" s="69">
        <v>900</v>
      </c>
      <c r="F496" s="196">
        <v>1325</v>
      </c>
      <c r="G496" s="69">
        <f>'дет. план-график'!D273</f>
        <v>200</v>
      </c>
      <c r="H496" s="69">
        <v>0</v>
      </c>
      <c r="I496" s="69"/>
      <c r="J496" s="69"/>
      <c r="K496" s="309"/>
      <c r="L496" s="309"/>
      <c r="M496" s="308"/>
      <c r="N496" s="333"/>
      <c r="O496" s="333"/>
    </row>
    <row r="497" spans="1:15" s="35" customFormat="1" ht="9.75">
      <c r="A497" s="313" t="s">
        <v>426</v>
      </c>
      <c r="B497" s="313"/>
      <c r="C497" s="69">
        <f>SUM(D497:H497)</f>
        <v>0</v>
      </c>
      <c r="D497" s="69">
        <v>0</v>
      </c>
      <c r="E497" s="69">
        <v>0</v>
      </c>
      <c r="F497" s="196">
        <v>0</v>
      </c>
      <c r="G497" s="69">
        <v>0</v>
      </c>
      <c r="H497" s="69">
        <v>0</v>
      </c>
      <c r="I497" s="69"/>
      <c r="J497" s="69"/>
      <c r="K497" s="309"/>
      <c r="L497" s="309"/>
      <c r="M497" s="308"/>
      <c r="N497" s="333"/>
      <c r="O497" s="333"/>
    </row>
    <row r="498" spans="1:15" s="35" customFormat="1" ht="9.75" customHeight="1">
      <c r="A498" s="313" t="s">
        <v>414</v>
      </c>
      <c r="B498" s="313"/>
      <c r="C498" s="69">
        <f>SUM(D498:H498)</f>
        <v>0</v>
      </c>
      <c r="D498" s="69">
        <v>0</v>
      </c>
      <c r="E498" s="69">
        <v>0</v>
      </c>
      <c r="F498" s="196">
        <v>0</v>
      </c>
      <c r="G498" s="69">
        <v>0</v>
      </c>
      <c r="H498" s="69">
        <v>0</v>
      </c>
      <c r="I498" s="69"/>
      <c r="J498" s="69"/>
      <c r="K498" s="309"/>
      <c r="L498" s="309"/>
      <c r="M498" s="308"/>
      <c r="N498" s="333"/>
      <c r="O498" s="333"/>
    </row>
    <row r="499" spans="1:15" s="35" customFormat="1" ht="66" customHeight="1">
      <c r="A499" s="44"/>
      <c r="B499" s="64" t="s">
        <v>697</v>
      </c>
      <c r="C499" s="69"/>
      <c r="D499" s="69"/>
      <c r="E499" s="69"/>
      <c r="F499" s="196"/>
      <c r="G499" s="69"/>
      <c r="H499" s="69"/>
      <c r="I499" s="69"/>
      <c r="J499" s="69"/>
      <c r="K499" s="60"/>
      <c r="L499" s="60" t="s">
        <v>622</v>
      </c>
      <c r="M499" s="42" t="s">
        <v>412</v>
      </c>
      <c r="N499" s="62" t="s">
        <v>412</v>
      </c>
      <c r="O499" s="62" t="s">
        <v>315</v>
      </c>
    </row>
    <row r="500" spans="1:15" s="35" customFormat="1" ht="66" customHeight="1">
      <c r="A500" s="68" t="s">
        <v>653</v>
      </c>
      <c r="B500" s="60" t="s">
        <v>634</v>
      </c>
      <c r="C500" s="69"/>
      <c r="D500" s="69"/>
      <c r="E500" s="69"/>
      <c r="F500" s="196"/>
      <c r="G500" s="69"/>
      <c r="H500" s="69"/>
      <c r="I500" s="69"/>
      <c r="J500" s="69"/>
      <c r="K500" s="323" t="s">
        <v>324</v>
      </c>
      <c r="L500" s="309" t="s">
        <v>630</v>
      </c>
      <c r="M500" s="308" t="s">
        <v>301</v>
      </c>
      <c r="N500" s="333" t="s">
        <v>591</v>
      </c>
      <c r="O500" s="333" t="s">
        <v>688</v>
      </c>
    </row>
    <row r="501" spans="1:15" s="35" customFormat="1" ht="9.75" customHeight="1">
      <c r="A501" s="313" t="s">
        <v>167</v>
      </c>
      <c r="B501" s="313"/>
      <c r="C501" s="69">
        <f aca="true" t="shared" si="70" ref="C501:H501">SUM(C502:C506)</f>
        <v>0</v>
      </c>
      <c r="D501" s="69">
        <f t="shared" si="70"/>
        <v>0</v>
      </c>
      <c r="E501" s="69">
        <f t="shared" si="70"/>
        <v>0</v>
      </c>
      <c r="F501" s="196">
        <f t="shared" si="70"/>
        <v>0</v>
      </c>
      <c r="G501" s="69">
        <f t="shared" si="70"/>
        <v>0</v>
      </c>
      <c r="H501" s="69">
        <f t="shared" si="70"/>
        <v>0</v>
      </c>
      <c r="I501" s="69"/>
      <c r="J501" s="69"/>
      <c r="K501" s="323"/>
      <c r="L501" s="309"/>
      <c r="M501" s="308"/>
      <c r="N501" s="333"/>
      <c r="O501" s="333"/>
    </row>
    <row r="502" spans="1:15" s="35" customFormat="1" ht="9.75" customHeight="1">
      <c r="A502" s="313" t="s">
        <v>416</v>
      </c>
      <c r="B502" s="313"/>
      <c r="C502" s="69">
        <f>SUM(D502:H502)</f>
        <v>0</v>
      </c>
      <c r="D502" s="69">
        <v>0</v>
      </c>
      <c r="E502" s="69">
        <v>0</v>
      </c>
      <c r="F502" s="196">
        <v>0</v>
      </c>
      <c r="G502" s="69">
        <v>0</v>
      </c>
      <c r="H502" s="69">
        <v>0</v>
      </c>
      <c r="I502" s="69"/>
      <c r="J502" s="69"/>
      <c r="K502" s="323"/>
      <c r="L502" s="309"/>
      <c r="M502" s="308"/>
      <c r="N502" s="333"/>
      <c r="O502" s="333"/>
    </row>
    <row r="503" spans="1:15" s="35" customFormat="1" ht="11.25" customHeight="1">
      <c r="A503" s="313" t="s">
        <v>424</v>
      </c>
      <c r="B503" s="313"/>
      <c r="C503" s="69">
        <f>SUM(D503:H503)</f>
        <v>0</v>
      </c>
      <c r="D503" s="69">
        <v>0</v>
      </c>
      <c r="E503" s="69">
        <v>0</v>
      </c>
      <c r="F503" s="196">
        <v>0</v>
      </c>
      <c r="G503" s="69">
        <v>0</v>
      </c>
      <c r="H503" s="69">
        <v>0</v>
      </c>
      <c r="I503" s="69"/>
      <c r="J503" s="69"/>
      <c r="K503" s="323"/>
      <c r="L503" s="309"/>
      <c r="M503" s="308"/>
      <c r="N503" s="333"/>
      <c r="O503" s="333"/>
    </row>
    <row r="504" spans="1:15" s="35" customFormat="1" ht="9.75" customHeight="1">
      <c r="A504" s="313" t="s">
        <v>425</v>
      </c>
      <c r="B504" s="313"/>
      <c r="C504" s="69">
        <f>SUM(D504:H504)</f>
        <v>0</v>
      </c>
      <c r="D504" s="69">
        <v>0</v>
      </c>
      <c r="E504" s="69">
        <v>0</v>
      </c>
      <c r="F504" s="196">
        <v>0</v>
      </c>
      <c r="G504" s="69">
        <v>0</v>
      </c>
      <c r="H504" s="69">
        <v>0</v>
      </c>
      <c r="I504" s="69"/>
      <c r="J504" s="69"/>
      <c r="K504" s="323"/>
      <c r="L504" s="309"/>
      <c r="M504" s="308"/>
      <c r="N504" s="333"/>
      <c r="O504" s="333"/>
    </row>
    <row r="505" spans="1:15" s="35" customFormat="1" ht="9.75">
      <c r="A505" s="313" t="s">
        <v>426</v>
      </c>
      <c r="B505" s="313"/>
      <c r="C505" s="69">
        <f>SUM(D505:H505)</f>
        <v>0</v>
      </c>
      <c r="D505" s="69">
        <v>0</v>
      </c>
      <c r="E505" s="69">
        <v>0</v>
      </c>
      <c r="F505" s="196">
        <v>0</v>
      </c>
      <c r="G505" s="69">
        <v>0</v>
      </c>
      <c r="H505" s="69">
        <v>0</v>
      </c>
      <c r="I505" s="69"/>
      <c r="J505" s="69"/>
      <c r="K505" s="323"/>
      <c r="L505" s="309"/>
      <c r="M505" s="308"/>
      <c r="N505" s="333"/>
      <c r="O505" s="333"/>
    </row>
    <row r="506" spans="1:15" s="35" customFormat="1" ht="9.75" customHeight="1">
      <c r="A506" s="313" t="s">
        <v>414</v>
      </c>
      <c r="B506" s="313"/>
      <c r="C506" s="69">
        <f>SUM(D506:H506)</f>
        <v>0</v>
      </c>
      <c r="D506" s="69">
        <v>0</v>
      </c>
      <c r="E506" s="69">
        <v>0</v>
      </c>
      <c r="F506" s="196">
        <v>0</v>
      </c>
      <c r="G506" s="69">
        <v>0</v>
      </c>
      <c r="H506" s="69">
        <v>0</v>
      </c>
      <c r="I506" s="69"/>
      <c r="J506" s="69"/>
      <c r="K506" s="323"/>
      <c r="L506" s="309"/>
      <c r="M506" s="308"/>
      <c r="N506" s="333"/>
      <c r="O506" s="333"/>
    </row>
    <row r="507" spans="1:15" s="35" customFormat="1" ht="94.5" customHeight="1">
      <c r="A507" s="44"/>
      <c r="B507" s="64" t="s">
        <v>635</v>
      </c>
      <c r="C507" s="69"/>
      <c r="D507" s="69"/>
      <c r="E507" s="69"/>
      <c r="F507" s="196"/>
      <c r="G507" s="69"/>
      <c r="H507" s="69"/>
      <c r="I507" s="69"/>
      <c r="J507" s="69"/>
      <c r="K507" s="60"/>
      <c r="L507" s="60" t="s">
        <v>622</v>
      </c>
      <c r="M507" s="42" t="s">
        <v>412</v>
      </c>
      <c r="N507" s="62" t="s">
        <v>412</v>
      </c>
      <c r="O507" s="62" t="s">
        <v>688</v>
      </c>
    </row>
    <row r="508" spans="1:15" s="35" customFormat="1" ht="44.25" customHeight="1">
      <c r="A508" s="68" t="s">
        <v>654</v>
      </c>
      <c r="B508" s="60" t="s">
        <v>149</v>
      </c>
      <c r="C508" s="69"/>
      <c r="D508" s="69"/>
      <c r="E508" s="69"/>
      <c r="F508" s="196"/>
      <c r="G508" s="69"/>
      <c r="H508" s="69"/>
      <c r="I508" s="69"/>
      <c r="J508" s="69"/>
      <c r="K508" s="323" t="s">
        <v>325</v>
      </c>
      <c r="L508" s="309" t="s">
        <v>630</v>
      </c>
      <c r="M508" s="308" t="s">
        <v>301</v>
      </c>
      <c r="N508" s="333" t="s">
        <v>314</v>
      </c>
      <c r="O508" s="333" t="s">
        <v>315</v>
      </c>
    </row>
    <row r="509" spans="1:15" s="35" customFormat="1" ht="9.75" customHeight="1">
      <c r="A509" s="313" t="s">
        <v>167</v>
      </c>
      <c r="B509" s="313"/>
      <c r="C509" s="69">
        <f aca="true" t="shared" si="71" ref="C509:H509">SUM(C510:C514)</f>
        <v>102300</v>
      </c>
      <c r="D509" s="69">
        <f t="shared" si="71"/>
        <v>32000</v>
      </c>
      <c r="E509" s="69">
        <f t="shared" si="71"/>
        <v>41100</v>
      </c>
      <c r="F509" s="196">
        <f t="shared" si="71"/>
        <v>25000</v>
      </c>
      <c r="G509" s="69">
        <f t="shared" si="71"/>
        <v>4200</v>
      </c>
      <c r="H509" s="69">
        <f t="shared" si="71"/>
        <v>0</v>
      </c>
      <c r="I509" s="69"/>
      <c r="J509" s="69"/>
      <c r="K509" s="323"/>
      <c r="L509" s="309"/>
      <c r="M509" s="308"/>
      <c r="N509" s="333"/>
      <c r="O509" s="333"/>
    </row>
    <row r="510" spans="1:15" s="35" customFormat="1" ht="9.75" customHeight="1">
      <c r="A510" s="313" t="s">
        <v>416</v>
      </c>
      <c r="B510" s="313"/>
      <c r="C510" s="69">
        <f>SUM(D510:H510)</f>
        <v>80000</v>
      </c>
      <c r="D510" s="69">
        <v>32000</v>
      </c>
      <c r="E510" s="69">
        <v>40000</v>
      </c>
      <c r="F510" s="196">
        <v>8000</v>
      </c>
      <c r="G510" s="69">
        <v>0</v>
      </c>
      <c r="H510" s="69">
        <v>0</v>
      </c>
      <c r="I510" s="69"/>
      <c r="J510" s="69"/>
      <c r="K510" s="323"/>
      <c r="L510" s="309"/>
      <c r="M510" s="308"/>
      <c r="N510" s="333"/>
      <c r="O510" s="333"/>
    </row>
    <row r="511" spans="1:15" s="35" customFormat="1" ht="11.25" customHeight="1">
      <c r="A511" s="313" t="s">
        <v>424</v>
      </c>
      <c r="B511" s="313"/>
      <c r="C511" s="69">
        <f>SUM(D511:H511)</f>
        <v>22300</v>
      </c>
      <c r="D511" s="69">
        <v>0</v>
      </c>
      <c r="E511" s="69">
        <v>1100</v>
      </c>
      <c r="F511" s="206">
        <v>17000</v>
      </c>
      <c r="G511" s="69">
        <v>4200</v>
      </c>
      <c r="H511" s="69">
        <v>0</v>
      </c>
      <c r="I511" s="69"/>
      <c r="J511" s="69"/>
      <c r="K511" s="323"/>
      <c r="L511" s="309"/>
      <c r="M511" s="308"/>
      <c r="N511" s="333"/>
      <c r="O511" s="333"/>
    </row>
    <row r="512" spans="1:15" s="35" customFormat="1" ht="9.75" customHeight="1">
      <c r="A512" s="313" t="s">
        <v>425</v>
      </c>
      <c r="B512" s="313"/>
      <c r="C512" s="69">
        <f>SUM(D512:H512)</f>
        <v>0</v>
      </c>
      <c r="D512" s="69">
        <v>0</v>
      </c>
      <c r="E512" s="69">
        <v>0</v>
      </c>
      <c r="F512" s="196">
        <v>0</v>
      </c>
      <c r="G512" s="69">
        <v>0</v>
      </c>
      <c r="H512" s="69">
        <v>0</v>
      </c>
      <c r="I512" s="69"/>
      <c r="J512" s="69"/>
      <c r="K512" s="323"/>
      <c r="L512" s="309"/>
      <c r="M512" s="308"/>
      <c r="N512" s="333"/>
      <c r="O512" s="333"/>
    </row>
    <row r="513" spans="1:15" s="35" customFormat="1" ht="9.75">
      <c r="A513" s="313" t="s">
        <v>426</v>
      </c>
      <c r="B513" s="313"/>
      <c r="C513" s="69">
        <f>SUM(D513:H513)</f>
        <v>0</v>
      </c>
      <c r="D513" s="69">
        <v>0</v>
      </c>
      <c r="E513" s="69">
        <v>0</v>
      </c>
      <c r="F513" s="196">
        <v>0</v>
      </c>
      <c r="G513" s="69">
        <v>0</v>
      </c>
      <c r="H513" s="69">
        <v>0</v>
      </c>
      <c r="I513" s="69"/>
      <c r="J513" s="69"/>
      <c r="K513" s="323"/>
      <c r="L513" s="309"/>
      <c r="M513" s="308"/>
      <c r="N513" s="333"/>
      <c r="O513" s="333"/>
    </row>
    <row r="514" spans="1:15" s="35" customFormat="1" ht="9.75" customHeight="1">
      <c r="A514" s="313" t="s">
        <v>414</v>
      </c>
      <c r="B514" s="313"/>
      <c r="C514" s="69">
        <f>SUM(D514:H514)</f>
        <v>0</v>
      </c>
      <c r="D514" s="69">
        <v>0</v>
      </c>
      <c r="E514" s="69">
        <v>0</v>
      </c>
      <c r="F514" s="196">
        <v>0</v>
      </c>
      <c r="G514" s="69">
        <v>0</v>
      </c>
      <c r="H514" s="69">
        <v>0</v>
      </c>
      <c r="I514" s="69"/>
      <c r="J514" s="69"/>
      <c r="K514" s="323"/>
      <c r="L514" s="309"/>
      <c r="M514" s="308"/>
      <c r="N514" s="333"/>
      <c r="O514" s="333"/>
    </row>
    <row r="515" spans="1:15" s="35" customFormat="1" ht="94.5" customHeight="1">
      <c r="A515" s="44"/>
      <c r="B515" s="64" t="s">
        <v>699</v>
      </c>
      <c r="C515" s="69"/>
      <c r="D515" s="69"/>
      <c r="E515" s="69"/>
      <c r="F515" s="196"/>
      <c r="G515" s="69"/>
      <c r="H515" s="69"/>
      <c r="I515" s="69"/>
      <c r="J515" s="69"/>
      <c r="K515" s="60"/>
      <c r="L515" s="60" t="s">
        <v>622</v>
      </c>
      <c r="M515" s="42" t="s">
        <v>412</v>
      </c>
      <c r="N515" s="62" t="s">
        <v>412</v>
      </c>
      <c r="O515" s="62" t="s">
        <v>315</v>
      </c>
    </row>
    <row r="516" spans="1:15" s="35" customFormat="1" ht="60" customHeight="1">
      <c r="A516" s="68" t="s">
        <v>655</v>
      </c>
      <c r="B516" s="60" t="s">
        <v>283</v>
      </c>
      <c r="C516" s="69"/>
      <c r="D516" s="69"/>
      <c r="E516" s="69"/>
      <c r="F516" s="196"/>
      <c r="G516" s="69"/>
      <c r="H516" s="69"/>
      <c r="I516" s="69"/>
      <c r="J516" s="69"/>
      <c r="K516" s="323" t="s">
        <v>326</v>
      </c>
      <c r="L516" s="309" t="s">
        <v>630</v>
      </c>
      <c r="M516" s="308" t="s">
        <v>301</v>
      </c>
      <c r="N516" s="333" t="s">
        <v>287</v>
      </c>
      <c r="O516" s="333" t="s">
        <v>636</v>
      </c>
    </row>
    <row r="517" spans="1:15" s="35" customFormat="1" ht="9.75" customHeight="1">
      <c r="A517" s="313" t="s">
        <v>167</v>
      </c>
      <c r="B517" s="313"/>
      <c r="C517" s="69">
        <f aca="true" t="shared" si="72" ref="C517:H517">SUM(C518:C522)</f>
        <v>106609.90565</v>
      </c>
      <c r="D517" s="69">
        <f t="shared" si="72"/>
        <v>4333.2371</v>
      </c>
      <c r="E517" s="69">
        <f t="shared" si="72"/>
        <v>30000</v>
      </c>
      <c r="F517" s="196">
        <f t="shared" si="72"/>
        <v>62776.66855</v>
      </c>
      <c r="G517" s="69">
        <f t="shared" si="72"/>
        <v>9500</v>
      </c>
      <c r="H517" s="69">
        <f t="shared" si="72"/>
        <v>0</v>
      </c>
      <c r="I517" s="69"/>
      <c r="J517" s="69"/>
      <c r="K517" s="323"/>
      <c r="L517" s="309"/>
      <c r="M517" s="308"/>
      <c r="N517" s="333"/>
      <c r="O517" s="333"/>
    </row>
    <row r="518" spans="1:15" s="35" customFormat="1" ht="9.75" customHeight="1">
      <c r="A518" s="313" t="s">
        <v>416</v>
      </c>
      <c r="B518" s="313"/>
      <c r="C518" s="69">
        <f>SUM(D518:H518)</f>
        <v>43712.36267</v>
      </c>
      <c r="D518" s="69">
        <v>0</v>
      </c>
      <c r="E518" s="69">
        <v>27900</v>
      </c>
      <c r="F518" s="196">
        <v>15812.36267</v>
      </c>
      <c r="G518" s="69">
        <v>0</v>
      </c>
      <c r="H518" s="69">
        <v>0</v>
      </c>
      <c r="I518" s="69"/>
      <c r="J518" s="69"/>
      <c r="K518" s="323"/>
      <c r="L518" s="309"/>
      <c r="M518" s="308"/>
      <c r="N518" s="333"/>
      <c r="O518" s="333"/>
    </row>
    <row r="519" spans="1:15" s="35" customFormat="1" ht="11.25" customHeight="1">
      <c r="A519" s="313" t="s">
        <v>424</v>
      </c>
      <c r="B519" s="313"/>
      <c r="C519" s="69">
        <f>SUM(D519:H519)</f>
        <v>62897.54298</v>
      </c>
      <c r="D519" s="69">
        <v>4333.2371</v>
      </c>
      <c r="E519" s="69">
        <v>2100</v>
      </c>
      <c r="F519" s="206">
        <v>46964.30588</v>
      </c>
      <c r="G519" s="69">
        <v>9500</v>
      </c>
      <c r="H519" s="69">
        <v>0</v>
      </c>
      <c r="I519" s="69"/>
      <c r="J519" s="69"/>
      <c r="K519" s="323"/>
      <c r="L519" s="309"/>
      <c r="M519" s="308"/>
      <c r="N519" s="333"/>
      <c r="O519" s="333"/>
    </row>
    <row r="520" spans="1:15" s="35" customFormat="1" ht="9.75" customHeight="1">
      <c r="A520" s="313" t="s">
        <v>425</v>
      </c>
      <c r="B520" s="313"/>
      <c r="C520" s="69">
        <f>SUM(D520:H520)</f>
        <v>0</v>
      </c>
      <c r="D520" s="69">
        <v>0</v>
      </c>
      <c r="E520" s="69">
        <v>0</v>
      </c>
      <c r="F520" s="196">
        <v>0</v>
      </c>
      <c r="G520" s="69">
        <v>0</v>
      </c>
      <c r="H520" s="69">
        <v>0</v>
      </c>
      <c r="I520" s="69"/>
      <c r="J520" s="69"/>
      <c r="K520" s="323"/>
      <c r="L520" s="309"/>
      <c r="M520" s="308"/>
      <c r="N520" s="333"/>
      <c r="O520" s="333"/>
    </row>
    <row r="521" spans="1:15" s="35" customFormat="1" ht="9.75">
      <c r="A521" s="313" t="s">
        <v>426</v>
      </c>
      <c r="B521" s="313"/>
      <c r="C521" s="69">
        <f>SUM(D521:H521)</f>
        <v>0</v>
      </c>
      <c r="D521" s="69">
        <v>0</v>
      </c>
      <c r="E521" s="69">
        <v>0</v>
      </c>
      <c r="F521" s="196">
        <v>0</v>
      </c>
      <c r="G521" s="69">
        <v>0</v>
      </c>
      <c r="H521" s="69">
        <v>0</v>
      </c>
      <c r="I521" s="69"/>
      <c r="J521" s="69"/>
      <c r="K521" s="323"/>
      <c r="L521" s="309"/>
      <c r="M521" s="308"/>
      <c r="N521" s="333"/>
      <c r="O521" s="333"/>
    </row>
    <row r="522" spans="1:15" s="35" customFormat="1" ht="12.75" customHeight="1">
      <c r="A522" s="313" t="s">
        <v>414</v>
      </c>
      <c r="B522" s="313"/>
      <c r="C522" s="69">
        <f>SUM(D522:H522)</f>
        <v>0</v>
      </c>
      <c r="D522" s="69">
        <v>0</v>
      </c>
      <c r="E522" s="69">
        <v>0</v>
      </c>
      <c r="F522" s="196">
        <v>0</v>
      </c>
      <c r="G522" s="69">
        <v>0</v>
      </c>
      <c r="H522" s="69">
        <v>0</v>
      </c>
      <c r="I522" s="69"/>
      <c r="J522" s="69"/>
      <c r="K522" s="323"/>
      <c r="L522" s="309"/>
      <c r="M522" s="308"/>
      <c r="N522" s="333"/>
      <c r="O522" s="333"/>
    </row>
    <row r="523" spans="1:15" s="35" customFormat="1" ht="105" customHeight="1">
      <c r="A523" s="44"/>
      <c r="B523" s="64" t="s">
        <v>637</v>
      </c>
      <c r="C523" s="69"/>
      <c r="D523" s="69"/>
      <c r="E523" s="69"/>
      <c r="F523" s="196"/>
      <c r="G523" s="69"/>
      <c r="H523" s="69"/>
      <c r="I523" s="69"/>
      <c r="J523" s="69"/>
      <c r="K523" s="60"/>
      <c r="L523" s="60" t="s">
        <v>622</v>
      </c>
      <c r="M523" s="42" t="s">
        <v>412</v>
      </c>
      <c r="N523" s="62" t="s">
        <v>412</v>
      </c>
      <c r="O523" s="62" t="s">
        <v>52</v>
      </c>
    </row>
    <row r="524" spans="1:15" s="35" customFormat="1" ht="73.5" customHeight="1">
      <c r="A524" s="44"/>
      <c r="B524" s="64" t="s">
        <v>402</v>
      </c>
      <c r="C524" s="69"/>
      <c r="D524" s="69"/>
      <c r="E524" s="69"/>
      <c r="F524" s="196"/>
      <c r="G524" s="69"/>
      <c r="H524" s="69"/>
      <c r="I524" s="69"/>
      <c r="J524" s="69"/>
      <c r="K524" s="60"/>
      <c r="L524" s="60" t="s">
        <v>622</v>
      </c>
      <c r="M524" s="42" t="s">
        <v>412</v>
      </c>
      <c r="N524" s="62" t="s">
        <v>412</v>
      </c>
      <c r="O524" s="62" t="s">
        <v>53</v>
      </c>
    </row>
    <row r="525" spans="1:15" s="35" customFormat="1" ht="63" customHeight="1">
      <c r="A525" s="68" t="s">
        <v>656</v>
      </c>
      <c r="B525" s="60" t="s">
        <v>146</v>
      </c>
      <c r="C525" s="69"/>
      <c r="D525" s="69"/>
      <c r="E525" s="69"/>
      <c r="F525" s="196"/>
      <c r="G525" s="69"/>
      <c r="H525" s="69"/>
      <c r="I525" s="69"/>
      <c r="J525" s="69"/>
      <c r="K525" s="323" t="s">
        <v>327</v>
      </c>
      <c r="L525" s="309" t="s">
        <v>630</v>
      </c>
      <c r="M525" s="308" t="s">
        <v>301</v>
      </c>
      <c r="N525" s="333" t="s">
        <v>314</v>
      </c>
      <c r="O525" s="333" t="s">
        <v>688</v>
      </c>
    </row>
    <row r="526" spans="1:15" s="35" customFormat="1" ht="9.75" customHeight="1">
      <c r="A526" s="313" t="s">
        <v>167</v>
      </c>
      <c r="B526" s="313"/>
      <c r="C526" s="69">
        <f aca="true" t="shared" si="73" ref="C526:H526">SUM(C527:C531)</f>
        <v>24460.4</v>
      </c>
      <c r="D526" s="69">
        <f t="shared" si="73"/>
        <v>0</v>
      </c>
      <c r="E526" s="69">
        <f t="shared" si="73"/>
        <v>2360.4</v>
      </c>
      <c r="F526" s="196">
        <f t="shared" si="73"/>
        <v>19300</v>
      </c>
      <c r="G526" s="69">
        <f t="shared" si="73"/>
        <v>2800</v>
      </c>
      <c r="H526" s="69">
        <f t="shared" si="73"/>
        <v>0</v>
      </c>
      <c r="I526" s="69"/>
      <c r="J526" s="69"/>
      <c r="K526" s="323"/>
      <c r="L526" s="309"/>
      <c r="M526" s="308"/>
      <c r="N526" s="333"/>
      <c r="O526" s="333"/>
    </row>
    <row r="527" spans="1:15" s="35" customFormat="1" ht="9.75" customHeight="1">
      <c r="A527" s="313" t="s">
        <v>416</v>
      </c>
      <c r="B527" s="313"/>
      <c r="C527" s="69">
        <f>SUM(D527:H527)</f>
        <v>0</v>
      </c>
      <c r="D527" s="69">
        <v>0</v>
      </c>
      <c r="E527" s="69">
        <v>0</v>
      </c>
      <c r="F527" s="196">
        <v>0</v>
      </c>
      <c r="G527" s="69">
        <v>0</v>
      </c>
      <c r="H527" s="69">
        <v>0</v>
      </c>
      <c r="I527" s="69"/>
      <c r="J527" s="69"/>
      <c r="K527" s="323"/>
      <c r="L527" s="309"/>
      <c r="M527" s="308"/>
      <c r="N527" s="333"/>
      <c r="O527" s="333"/>
    </row>
    <row r="528" spans="1:15" s="35" customFormat="1" ht="11.25" customHeight="1">
      <c r="A528" s="313" t="s">
        <v>424</v>
      </c>
      <c r="B528" s="313"/>
      <c r="C528" s="69">
        <f>SUM(D528:H528)</f>
        <v>24460.4</v>
      </c>
      <c r="D528" s="69">
        <v>0</v>
      </c>
      <c r="E528" s="69">
        <v>2360.4</v>
      </c>
      <c r="F528" s="206">
        <v>19300</v>
      </c>
      <c r="G528" s="69">
        <v>2800</v>
      </c>
      <c r="H528" s="69">
        <v>0</v>
      </c>
      <c r="I528" s="69"/>
      <c r="J528" s="69"/>
      <c r="K528" s="323"/>
      <c r="L528" s="309"/>
      <c r="M528" s="308"/>
      <c r="N528" s="333"/>
      <c r="O528" s="333"/>
    </row>
    <row r="529" spans="1:15" s="35" customFormat="1" ht="9.75" customHeight="1">
      <c r="A529" s="313" t="s">
        <v>425</v>
      </c>
      <c r="B529" s="313"/>
      <c r="C529" s="69">
        <f>SUM(D529:H529)</f>
        <v>0</v>
      </c>
      <c r="D529" s="69">
        <v>0</v>
      </c>
      <c r="E529" s="69">
        <v>0</v>
      </c>
      <c r="F529" s="196">
        <v>0</v>
      </c>
      <c r="G529" s="69">
        <v>0</v>
      </c>
      <c r="H529" s="69">
        <v>0</v>
      </c>
      <c r="I529" s="69"/>
      <c r="J529" s="69"/>
      <c r="K529" s="323"/>
      <c r="L529" s="309"/>
      <c r="M529" s="308"/>
      <c r="N529" s="333"/>
      <c r="O529" s="333"/>
    </row>
    <row r="530" spans="1:15" s="35" customFormat="1" ht="9.75">
      <c r="A530" s="313" t="s">
        <v>426</v>
      </c>
      <c r="B530" s="313"/>
      <c r="C530" s="69">
        <f>SUM(D530:H530)</f>
        <v>0</v>
      </c>
      <c r="D530" s="69">
        <v>0</v>
      </c>
      <c r="E530" s="69">
        <v>0</v>
      </c>
      <c r="F530" s="196">
        <v>0</v>
      </c>
      <c r="G530" s="69">
        <v>0</v>
      </c>
      <c r="H530" s="69">
        <v>0</v>
      </c>
      <c r="I530" s="69"/>
      <c r="J530" s="69"/>
      <c r="K530" s="323"/>
      <c r="L530" s="309"/>
      <c r="M530" s="308"/>
      <c r="N530" s="333"/>
      <c r="O530" s="333"/>
    </row>
    <row r="531" spans="1:15" s="35" customFormat="1" ht="12" customHeight="1">
      <c r="A531" s="313" t="s">
        <v>414</v>
      </c>
      <c r="B531" s="313"/>
      <c r="C531" s="69">
        <f>SUM(D531:H531)</f>
        <v>0</v>
      </c>
      <c r="D531" s="69">
        <v>0</v>
      </c>
      <c r="E531" s="69">
        <v>0</v>
      </c>
      <c r="F531" s="196">
        <v>0</v>
      </c>
      <c r="G531" s="69">
        <v>0</v>
      </c>
      <c r="H531" s="69">
        <v>0</v>
      </c>
      <c r="I531" s="69"/>
      <c r="J531" s="69"/>
      <c r="K531" s="323"/>
      <c r="L531" s="309"/>
      <c r="M531" s="308"/>
      <c r="N531" s="333"/>
      <c r="O531" s="333"/>
    </row>
    <row r="532" spans="1:15" s="35" customFormat="1" ht="87.75" customHeight="1">
      <c r="A532" s="44"/>
      <c r="B532" s="64" t="s">
        <v>639</v>
      </c>
      <c r="C532" s="69"/>
      <c r="D532" s="69"/>
      <c r="E532" s="69"/>
      <c r="F532" s="196"/>
      <c r="G532" s="69"/>
      <c r="H532" s="69"/>
      <c r="I532" s="69"/>
      <c r="J532" s="69"/>
      <c r="K532" s="60"/>
      <c r="L532" s="60" t="s">
        <v>622</v>
      </c>
      <c r="M532" s="42" t="s">
        <v>412</v>
      </c>
      <c r="N532" s="62" t="s">
        <v>412</v>
      </c>
      <c r="O532" s="62" t="s">
        <v>314</v>
      </c>
    </row>
    <row r="533" spans="1:15" s="35" customFormat="1" ht="78.75" customHeight="1">
      <c r="A533" s="44"/>
      <c r="B533" s="64" t="s">
        <v>640</v>
      </c>
      <c r="C533" s="69"/>
      <c r="D533" s="69"/>
      <c r="E533" s="69"/>
      <c r="F533" s="196"/>
      <c r="G533" s="69"/>
      <c r="H533" s="69"/>
      <c r="I533" s="69"/>
      <c r="J533" s="69"/>
      <c r="K533" s="60"/>
      <c r="L533" s="60" t="s">
        <v>622</v>
      </c>
      <c r="M533" s="42" t="s">
        <v>412</v>
      </c>
      <c r="N533" s="62" t="s">
        <v>412</v>
      </c>
      <c r="O533" s="62" t="s">
        <v>688</v>
      </c>
    </row>
    <row r="534" spans="1:15" s="35" customFormat="1" ht="46.5" customHeight="1">
      <c r="A534" s="68" t="s">
        <v>657</v>
      </c>
      <c r="B534" s="60" t="s">
        <v>284</v>
      </c>
      <c r="C534" s="69"/>
      <c r="D534" s="69"/>
      <c r="E534" s="69"/>
      <c r="F534" s="196"/>
      <c r="G534" s="69"/>
      <c r="H534" s="69"/>
      <c r="I534" s="69"/>
      <c r="J534" s="69"/>
      <c r="K534" s="323" t="s">
        <v>328</v>
      </c>
      <c r="L534" s="309" t="s">
        <v>622</v>
      </c>
      <c r="M534" s="308" t="s">
        <v>301</v>
      </c>
      <c r="N534" s="333" t="s">
        <v>287</v>
      </c>
      <c r="O534" s="333" t="s">
        <v>688</v>
      </c>
    </row>
    <row r="535" spans="1:15" s="35" customFormat="1" ht="9.75" customHeight="1">
      <c r="A535" s="313" t="s">
        <v>167</v>
      </c>
      <c r="B535" s="313"/>
      <c r="C535" s="69">
        <f aca="true" t="shared" si="74" ref="C535:H535">SUM(C536:C540)</f>
        <v>10341.149000000001</v>
      </c>
      <c r="D535" s="69">
        <f t="shared" si="74"/>
        <v>5630</v>
      </c>
      <c r="E535" s="69">
        <f t="shared" si="74"/>
        <v>4711.149</v>
      </c>
      <c r="F535" s="196">
        <f t="shared" si="74"/>
        <v>0</v>
      </c>
      <c r="G535" s="69">
        <f t="shared" si="74"/>
        <v>0</v>
      </c>
      <c r="H535" s="69">
        <f t="shared" si="74"/>
        <v>0</v>
      </c>
      <c r="I535" s="69"/>
      <c r="J535" s="69"/>
      <c r="K535" s="323"/>
      <c r="L535" s="309"/>
      <c r="M535" s="308"/>
      <c r="N535" s="333"/>
      <c r="O535" s="333"/>
    </row>
    <row r="536" spans="1:15" s="35" customFormat="1" ht="9.75" customHeight="1">
      <c r="A536" s="313" t="s">
        <v>416</v>
      </c>
      <c r="B536" s="313"/>
      <c r="C536" s="69">
        <f>SUM(D536:H536)</f>
        <v>0</v>
      </c>
      <c r="D536" s="69">
        <v>0</v>
      </c>
      <c r="E536" s="69">
        <v>0</v>
      </c>
      <c r="F536" s="196">
        <v>0</v>
      </c>
      <c r="G536" s="69">
        <v>0</v>
      </c>
      <c r="H536" s="69">
        <v>0</v>
      </c>
      <c r="I536" s="69"/>
      <c r="J536" s="69"/>
      <c r="K536" s="323"/>
      <c r="L536" s="309"/>
      <c r="M536" s="308"/>
      <c r="N536" s="333"/>
      <c r="O536" s="333"/>
    </row>
    <row r="537" spans="1:15" s="35" customFormat="1" ht="11.25" customHeight="1">
      <c r="A537" s="313" t="s">
        <v>424</v>
      </c>
      <c r="B537" s="313"/>
      <c r="C537" s="69">
        <f>SUM(D537:H537)</f>
        <v>10341.149000000001</v>
      </c>
      <c r="D537" s="69">
        <v>5630</v>
      </c>
      <c r="E537" s="69">
        <v>4711.149</v>
      </c>
      <c r="F537" s="196">
        <v>0</v>
      </c>
      <c r="G537" s="69">
        <v>0</v>
      </c>
      <c r="H537" s="69">
        <v>0</v>
      </c>
      <c r="I537" s="69"/>
      <c r="J537" s="69"/>
      <c r="K537" s="323"/>
      <c r="L537" s="309"/>
      <c r="M537" s="308"/>
      <c r="N537" s="333"/>
      <c r="O537" s="333"/>
    </row>
    <row r="538" spans="1:15" s="35" customFormat="1" ht="9.75" customHeight="1">
      <c r="A538" s="313" t="s">
        <v>425</v>
      </c>
      <c r="B538" s="313"/>
      <c r="C538" s="69">
        <f>SUM(D538:H538)</f>
        <v>0</v>
      </c>
      <c r="D538" s="69">
        <v>0</v>
      </c>
      <c r="E538" s="69">
        <v>0</v>
      </c>
      <c r="F538" s="196">
        <v>0</v>
      </c>
      <c r="G538" s="69">
        <v>0</v>
      </c>
      <c r="H538" s="69">
        <v>0</v>
      </c>
      <c r="I538" s="69"/>
      <c r="J538" s="69"/>
      <c r="K538" s="323"/>
      <c r="L538" s="309"/>
      <c r="M538" s="308"/>
      <c r="N538" s="333"/>
      <c r="O538" s="333"/>
    </row>
    <row r="539" spans="1:15" s="35" customFormat="1" ht="9.75">
      <c r="A539" s="313" t="s">
        <v>426</v>
      </c>
      <c r="B539" s="313"/>
      <c r="C539" s="69">
        <f>SUM(D539:H539)</f>
        <v>0</v>
      </c>
      <c r="D539" s="69">
        <v>0</v>
      </c>
      <c r="E539" s="69">
        <v>0</v>
      </c>
      <c r="F539" s="196">
        <v>0</v>
      </c>
      <c r="G539" s="69">
        <v>0</v>
      </c>
      <c r="H539" s="69">
        <v>0</v>
      </c>
      <c r="I539" s="69"/>
      <c r="J539" s="69"/>
      <c r="K539" s="323"/>
      <c r="L539" s="309"/>
      <c r="M539" s="308"/>
      <c r="N539" s="333"/>
      <c r="O539" s="333"/>
    </row>
    <row r="540" spans="1:15" s="35" customFormat="1" ht="12.75" customHeight="1">
      <c r="A540" s="313" t="s">
        <v>414</v>
      </c>
      <c r="B540" s="313"/>
      <c r="C540" s="69">
        <f>SUM(D540:H540)</f>
        <v>0</v>
      </c>
      <c r="D540" s="69">
        <v>0</v>
      </c>
      <c r="E540" s="69">
        <v>0</v>
      </c>
      <c r="F540" s="196">
        <v>0</v>
      </c>
      <c r="G540" s="69">
        <v>0</v>
      </c>
      <c r="H540" s="69">
        <v>0</v>
      </c>
      <c r="I540" s="69"/>
      <c r="J540" s="69"/>
      <c r="K540" s="323"/>
      <c r="L540" s="309"/>
      <c r="M540" s="308"/>
      <c r="N540" s="333"/>
      <c r="O540" s="333"/>
    </row>
    <row r="541" spans="1:15" s="35" customFormat="1" ht="93" customHeight="1">
      <c r="A541" s="44"/>
      <c r="B541" s="64" t="s">
        <v>641</v>
      </c>
      <c r="C541" s="69"/>
      <c r="D541" s="69"/>
      <c r="E541" s="69"/>
      <c r="F541" s="196"/>
      <c r="G541" s="69"/>
      <c r="H541" s="69"/>
      <c r="I541" s="69"/>
      <c r="J541" s="69"/>
      <c r="K541" s="60"/>
      <c r="L541" s="60" t="s">
        <v>622</v>
      </c>
      <c r="M541" s="42" t="s">
        <v>412</v>
      </c>
      <c r="N541" s="62" t="s">
        <v>412</v>
      </c>
      <c r="O541" s="62" t="s">
        <v>314</v>
      </c>
    </row>
    <row r="542" spans="1:15" s="35" customFormat="1" ht="72.75" customHeight="1">
      <c r="A542" s="44"/>
      <c r="B542" s="64" t="s">
        <v>700</v>
      </c>
      <c r="C542" s="69"/>
      <c r="D542" s="69"/>
      <c r="E542" s="69"/>
      <c r="F542" s="196"/>
      <c r="G542" s="69"/>
      <c r="H542" s="69"/>
      <c r="I542" s="69"/>
      <c r="J542" s="69"/>
      <c r="K542" s="60"/>
      <c r="L542" s="60" t="s">
        <v>622</v>
      </c>
      <c r="M542" s="42" t="s">
        <v>412</v>
      </c>
      <c r="N542" s="62" t="s">
        <v>412</v>
      </c>
      <c r="O542" s="62" t="s">
        <v>688</v>
      </c>
    </row>
    <row r="543" spans="1:15" s="35" customFormat="1" ht="77.25" customHeight="1">
      <c r="A543" s="68" t="s">
        <v>658</v>
      </c>
      <c r="B543" s="60" t="s">
        <v>579</v>
      </c>
      <c r="C543" s="69"/>
      <c r="D543" s="69"/>
      <c r="E543" s="69"/>
      <c r="F543" s="196"/>
      <c r="G543" s="69"/>
      <c r="H543" s="69"/>
      <c r="I543" s="69"/>
      <c r="J543" s="69"/>
      <c r="K543" s="323" t="s">
        <v>363</v>
      </c>
      <c r="L543" s="309" t="s">
        <v>630</v>
      </c>
      <c r="M543" s="308" t="s">
        <v>301</v>
      </c>
      <c r="N543" s="333" t="s">
        <v>589</v>
      </c>
      <c r="O543" s="333" t="s">
        <v>590</v>
      </c>
    </row>
    <row r="544" spans="1:15" s="35" customFormat="1" ht="9.75" customHeight="1">
      <c r="A544" s="313" t="s">
        <v>167</v>
      </c>
      <c r="B544" s="313"/>
      <c r="C544" s="69">
        <f aca="true" t="shared" si="75" ref="C544:H544">SUM(C545:C549)</f>
        <v>62407.221</v>
      </c>
      <c r="D544" s="69">
        <f t="shared" si="75"/>
        <v>136.091</v>
      </c>
      <c r="E544" s="69">
        <f t="shared" si="75"/>
        <v>62271.13</v>
      </c>
      <c r="F544" s="196">
        <f t="shared" si="75"/>
        <v>0</v>
      </c>
      <c r="G544" s="69">
        <f t="shared" si="75"/>
        <v>0</v>
      </c>
      <c r="H544" s="69">
        <f t="shared" si="75"/>
        <v>0</v>
      </c>
      <c r="I544" s="69"/>
      <c r="J544" s="69"/>
      <c r="K544" s="323"/>
      <c r="L544" s="309"/>
      <c r="M544" s="308"/>
      <c r="N544" s="333"/>
      <c r="O544" s="333"/>
    </row>
    <row r="545" spans="1:15" s="35" customFormat="1" ht="9.75" customHeight="1">
      <c r="A545" s="313" t="s">
        <v>416</v>
      </c>
      <c r="B545" s="313"/>
      <c r="C545" s="69">
        <f>SUM(D545:H545)</f>
        <v>0</v>
      </c>
      <c r="D545" s="69">
        <v>0</v>
      </c>
      <c r="E545" s="69">
        <v>0</v>
      </c>
      <c r="F545" s="196">
        <v>0</v>
      </c>
      <c r="G545" s="69">
        <v>0</v>
      </c>
      <c r="H545" s="69">
        <v>0</v>
      </c>
      <c r="I545" s="69"/>
      <c r="J545" s="69"/>
      <c r="K545" s="323"/>
      <c r="L545" s="309"/>
      <c r="M545" s="308"/>
      <c r="N545" s="333"/>
      <c r="O545" s="333"/>
    </row>
    <row r="546" spans="1:15" s="35" customFormat="1" ht="11.25" customHeight="1">
      <c r="A546" s="313" t="s">
        <v>424</v>
      </c>
      <c r="B546" s="313"/>
      <c r="C546" s="69">
        <f>SUM(D546:H546)</f>
        <v>62407.221</v>
      </c>
      <c r="D546" s="69">
        <v>136.091</v>
      </c>
      <c r="E546" s="69">
        <v>62271.13</v>
      </c>
      <c r="F546" s="196">
        <v>0</v>
      </c>
      <c r="G546" s="69">
        <v>0</v>
      </c>
      <c r="H546" s="69">
        <v>0</v>
      </c>
      <c r="I546" s="69"/>
      <c r="J546" s="69"/>
      <c r="K546" s="323"/>
      <c r="L546" s="309"/>
      <c r="M546" s="308"/>
      <c r="N546" s="333"/>
      <c r="O546" s="333"/>
    </row>
    <row r="547" spans="1:15" s="35" customFormat="1" ht="9.75" customHeight="1">
      <c r="A547" s="313" t="s">
        <v>425</v>
      </c>
      <c r="B547" s="313"/>
      <c r="C547" s="69">
        <f>SUM(D547:H547)</f>
        <v>0</v>
      </c>
      <c r="D547" s="69">
        <v>0</v>
      </c>
      <c r="E547" s="69">
        <v>0</v>
      </c>
      <c r="F547" s="196">
        <v>0</v>
      </c>
      <c r="G547" s="69">
        <v>0</v>
      </c>
      <c r="H547" s="69">
        <v>0</v>
      </c>
      <c r="I547" s="69"/>
      <c r="J547" s="69"/>
      <c r="K547" s="323"/>
      <c r="L547" s="309"/>
      <c r="M547" s="308"/>
      <c r="N547" s="333"/>
      <c r="O547" s="333"/>
    </row>
    <row r="548" spans="1:15" s="35" customFormat="1" ht="9.75">
      <c r="A548" s="313" t="s">
        <v>426</v>
      </c>
      <c r="B548" s="313"/>
      <c r="C548" s="69">
        <f>SUM(D548:H548)</f>
        <v>0</v>
      </c>
      <c r="D548" s="69">
        <v>0</v>
      </c>
      <c r="E548" s="69">
        <v>0</v>
      </c>
      <c r="F548" s="196">
        <v>0</v>
      </c>
      <c r="G548" s="69">
        <v>0</v>
      </c>
      <c r="H548" s="69">
        <v>0</v>
      </c>
      <c r="I548" s="69"/>
      <c r="J548" s="69"/>
      <c r="K548" s="323"/>
      <c r="L548" s="309"/>
      <c r="M548" s="308"/>
      <c r="N548" s="333"/>
      <c r="O548" s="333"/>
    </row>
    <row r="549" spans="1:15" s="35" customFormat="1" ht="9.75" customHeight="1">
      <c r="A549" s="313" t="s">
        <v>414</v>
      </c>
      <c r="B549" s="313"/>
      <c r="C549" s="69">
        <f>SUM(D549:H549)</f>
        <v>0</v>
      </c>
      <c r="D549" s="69">
        <v>0</v>
      </c>
      <c r="E549" s="69">
        <v>0</v>
      </c>
      <c r="F549" s="196">
        <v>0</v>
      </c>
      <c r="G549" s="69">
        <v>0</v>
      </c>
      <c r="H549" s="69">
        <v>0</v>
      </c>
      <c r="I549" s="69"/>
      <c r="J549" s="69"/>
      <c r="K549" s="323"/>
      <c r="L549" s="309"/>
      <c r="M549" s="308"/>
      <c r="N549" s="333"/>
      <c r="O549" s="333"/>
    </row>
    <row r="550" spans="1:15" s="35" customFormat="1" ht="96" customHeight="1">
      <c r="A550" s="44"/>
      <c r="B550" s="64" t="s">
        <v>512</v>
      </c>
      <c r="C550" s="69"/>
      <c r="D550" s="69"/>
      <c r="E550" s="69"/>
      <c r="F550" s="196"/>
      <c r="G550" s="69"/>
      <c r="H550" s="69"/>
      <c r="I550" s="69"/>
      <c r="J550" s="69"/>
      <c r="K550" s="60"/>
      <c r="L550" s="60" t="s">
        <v>622</v>
      </c>
      <c r="M550" s="42" t="s">
        <v>412</v>
      </c>
      <c r="N550" s="62" t="s">
        <v>412</v>
      </c>
      <c r="O550" s="62" t="s">
        <v>314</v>
      </c>
    </row>
    <row r="551" spans="1:15" s="35" customFormat="1" ht="44.25" customHeight="1">
      <c r="A551" s="68" t="s">
        <v>54</v>
      </c>
      <c r="B551" s="60" t="s">
        <v>55</v>
      </c>
      <c r="C551" s="69"/>
      <c r="D551" s="69"/>
      <c r="E551" s="69"/>
      <c r="F551" s="196"/>
      <c r="G551" s="69"/>
      <c r="H551" s="69"/>
      <c r="I551" s="69"/>
      <c r="J551" s="69"/>
      <c r="K551" s="323" t="s">
        <v>324</v>
      </c>
      <c r="L551" s="309" t="s">
        <v>630</v>
      </c>
      <c r="M551" s="308" t="s">
        <v>301</v>
      </c>
      <c r="N551" s="333" t="s">
        <v>315</v>
      </c>
      <c r="O551" s="333" t="s">
        <v>688</v>
      </c>
    </row>
    <row r="552" spans="1:15" s="35" customFormat="1" ht="9.75" customHeight="1">
      <c r="A552" s="313" t="s">
        <v>167</v>
      </c>
      <c r="B552" s="313"/>
      <c r="C552" s="69">
        <f aca="true" t="shared" si="76" ref="C552:H552">SUM(C553:C557)</f>
        <v>0</v>
      </c>
      <c r="D552" s="69">
        <f t="shared" si="76"/>
        <v>0</v>
      </c>
      <c r="E552" s="69">
        <f t="shared" si="76"/>
        <v>0</v>
      </c>
      <c r="F552" s="196">
        <f t="shared" si="76"/>
        <v>0</v>
      </c>
      <c r="G552" s="69">
        <f t="shared" si="76"/>
        <v>0</v>
      </c>
      <c r="H552" s="69">
        <f t="shared" si="76"/>
        <v>0</v>
      </c>
      <c r="I552" s="69"/>
      <c r="J552" s="69"/>
      <c r="K552" s="323"/>
      <c r="L552" s="309"/>
      <c r="M552" s="308"/>
      <c r="N552" s="333"/>
      <c r="O552" s="333"/>
    </row>
    <row r="553" spans="1:15" s="35" customFormat="1" ht="9.75" customHeight="1">
      <c r="A553" s="313" t="s">
        <v>416</v>
      </c>
      <c r="B553" s="313"/>
      <c r="C553" s="69">
        <f>SUM(D553:H553)</f>
        <v>0</v>
      </c>
      <c r="D553" s="69">
        <v>0</v>
      </c>
      <c r="E553" s="69">
        <v>0</v>
      </c>
      <c r="F553" s="196">
        <v>0</v>
      </c>
      <c r="G553" s="69">
        <v>0</v>
      </c>
      <c r="H553" s="69">
        <v>0</v>
      </c>
      <c r="I553" s="69"/>
      <c r="J553" s="69"/>
      <c r="K553" s="323"/>
      <c r="L553" s="309"/>
      <c r="M553" s="308"/>
      <c r="N553" s="333"/>
      <c r="O553" s="333"/>
    </row>
    <row r="554" spans="1:15" s="35" customFormat="1" ht="11.25" customHeight="1">
      <c r="A554" s="313" t="s">
        <v>424</v>
      </c>
      <c r="B554" s="313"/>
      <c r="C554" s="69">
        <f>SUM(D554:H554)</f>
        <v>0</v>
      </c>
      <c r="D554" s="69">
        <v>0</v>
      </c>
      <c r="E554" s="69">
        <v>0</v>
      </c>
      <c r="F554" s="196">
        <v>0</v>
      </c>
      <c r="G554" s="69">
        <v>0</v>
      </c>
      <c r="H554" s="69">
        <v>0</v>
      </c>
      <c r="I554" s="69"/>
      <c r="J554" s="69"/>
      <c r="K554" s="323"/>
      <c r="L554" s="309"/>
      <c r="M554" s="308"/>
      <c r="N554" s="333"/>
      <c r="O554" s="333"/>
    </row>
    <row r="555" spans="1:15" s="35" customFormat="1" ht="9.75" customHeight="1">
      <c r="A555" s="313" t="s">
        <v>425</v>
      </c>
      <c r="B555" s="313"/>
      <c r="C555" s="69">
        <f>SUM(D555:H555)</f>
        <v>0</v>
      </c>
      <c r="D555" s="69">
        <v>0</v>
      </c>
      <c r="E555" s="69">
        <v>0</v>
      </c>
      <c r="F555" s="196">
        <v>0</v>
      </c>
      <c r="G555" s="69">
        <v>0</v>
      </c>
      <c r="H555" s="69">
        <v>0</v>
      </c>
      <c r="I555" s="69"/>
      <c r="J555" s="69"/>
      <c r="K555" s="323"/>
      <c r="L555" s="309"/>
      <c r="M555" s="308"/>
      <c r="N555" s="333"/>
      <c r="O555" s="333"/>
    </row>
    <row r="556" spans="1:15" s="35" customFormat="1" ht="9.75">
      <c r="A556" s="313" t="s">
        <v>426</v>
      </c>
      <c r="B556" s="313"/>
      <c r="C556" s="69">
        <f>SUM(D556:H556)</f>
        <v>0</v>
      </c>
      <c r="D556" s="69">
        <v>0</v>
      </c>
      <c r="E556" s="69">
        <v>0</v>
      </c>
      <c r="F556" s="196">
        <v>0</v>
      </c>
      <c r="G556" s="69">
        <v>0</v>
      </c>
      <c r="H556" s="69">
        <v>0</v>
      </c>
      <c r="I556" s="69"/>
      <c r="J556" s="69"/>
      <c r="K556" s="323"/>
      <c r="L556" s="309"/>
      <c r="M556" s="308"/>
      <c r="N556" s="333"/>
      <c r="O556" s="333"/>
    </row>
    <row r="557" spans="1:15" s="35" customFormat="1" ht="9.75" customHeight="1">
      <c r="A557" s="313" t="s">
        <v>414</v>
      </c>
      <c r="B557" s="313"/>
      <c r="C557" s="69">
        <f>SUM(D557:H557)</f>
        <v>0</v>
      </c>
      <c r="D557" s="69">
        <v>0</v>
      </c>
      <c r="E557" s="69">
        <v>0</v>
      </c>
      <c r="F557" s="196">
        <v>0</v>
      </c>
      <c r="G557" s="69">
        <v>0</v>
      </c>
      <c r="H557" s="69">
        <v>0</v>
      </c>
      <c r="I557" s="69"/>
      <c r="J557" s="69"/>
      <c r="K557" s="323"/>
      <c r="L557" s="309"/>
      <c r="M557" s="308"/>
      <c r="N557" s="333"/>
      <c r="O557" s="333"/>
    </row>
    <row r="558" spans="1:15" s="35" customFormat="1" ht="63.75" customHeight="1">
      <c r="A558" s="44"/>
      <c r="B558" s="64" t="s">
        <v>56</v>
      </c>
      <c r="C558" s="69"/>
      <c r="D558" s="69"/>
      <c r="E558" s="69"/>
      <c r="F558" s="196"/>
      <c r="G558" s="69"/>
      <c r="H558" s="69"/>
      <c r="I558" s="69"/>
      <c r="J558" s="69"/>
      <c r="K558" s="60"/>
      <c r="L558" s="60" t="s">
        <v>622</v>
      </c>
      <c r="M558" s="42" t="s">
        <v>412</v>
      </c>
      <c r="N558" s="62" t="s">
        <v>412</v>
      </c>
      <c r="O558" s="62" t="s">
        <v>688</v>
      </c>
    </row>
    <row r="559" spans="1:15" s="35" customFormat="1" ht="57" customHeight="1">
      <c r="A559" s="55" t="s">
        <v>220</v>
      </c>
      <c r="B559" s="139" t="s">
        <v>336</v>
      </c>
      <c r="C559" s="86"/>
      <c r="D559" s="86"/>
      <c r="E559" s="86"/>
      <c r="F559" s="199"/>
      <c r="G559" s="86"/>
      <c r="H559" s="86"/>
      <c r="I559" s="86"/>
      <c r="J559" s="86"/>
      <c r="K559" s="326"/>
      <c r="L559" s="327"/>
      <c r="M559" s="340"/>
      <c r="N559" s="345"/>
      <c r="O559" s="344"/>
    </row>
    <row r="560" spans="1:15" s="35" customFormat="1" ht="9.75">
      <c r="A560" s="313" t="s">
        <v>167</v>
      </c>
      <c r="B560" s="313"/>
      <c r="C560" s="86">
        <f aca="true" t="shared" si="77" ref="C560:C565">D560+E560+F560+G560+H560</f>
        <v>2534399.9196</v>
      </c>
      <c r="D560" s="86">
        <f>D561+D562+D563+D564+D565</f>
        <v>428181.14768000005</v>
      </c>
      <c r="E560" s="86">
        <f>E561+E562+E563+E564+E565</f>
        <v>745436.14448</v>
      </c>
      <c r="F560" s="199">
        <f>F561+F562+F563+F564+F565</f>
        <v>772941.44316</v>
      </c>
      <c r="G560" s="86">
        <f>G561+G562+G563+G564+G565</f>
        <v>587841.18428</v>
      </c>
      <c r="H560" s="86">
        <f>H561+H562+H563+H564+H565</f>
        <v>0</v>
      </c>
      <c r="I560" s="86"/>
      <c r="J560" s="86"/>
      <c r="K560" s="326"/>
      <c r="L560" s="327"/>
      <c r="M560" s="340"/>
      <c r="N560" s="346"/>
      <c r="O560" s="344"/>
    </row>
    <row r="561" spans="1:15" s="35" customFormat="1" ht="9.75">
      <c r="A561" s="313" t="s">
        <v>416</v>
      </c>
      <c r="B561" s="313"/>
      <c r="C561" s="86">
        <f t="shared" si="77"/>
        <v>0</v>
      </c>
      <c r="D561" s="86">
        <f>D568</f>
        <v>0</v>
      </c>
      <c r="E561" s="86">
        <f>E568</f>
        <v>0</v>
      </c>
      <c r="F561" s="199">
        <f>F568</f>
        <v>0</v>
      </c>
      <c r="G561" s="86">
        <f>G568</f>
        <v>0</v>
      </c>
      <c r="H561" s="86">
        <f>H568</f>
        <v>0</v>
      </c>
      <c r="I561" s="86"/>
      <c r="J561" s="86"/>
      <c r="K561" s="326"/>
      <c r="L561" s="327"/>
      <c r="M561" s="340"/>
      <c r="N561" s="346"/>
      <c r="O561" s="344"/>
    </row>
    <row r="562" spans="1:15" s="35" customFormat="1" ht="9.75">
      <c r="A562" s="313" t="s">
        <v>424</v>
      </c>
      <c r="B562" s="313"/>
      <c r="C562" s="86">
        <f t="shared" si="77"/>
        <v>1644678.3232200001</v>
      </c>
      <c r="D562" s="86">
        <f aca="true" t="shared" si="78" ref="D562:E564">D569</f>
        <v>404564.03324</v>
      </c>
      <c r="E562" s="86">
        <f t="shared" si="78"/>
        <v>387089.92388</v>
      </c>
      <c r="F562" s="199">
        <f aca="true" t="shared" si="79" ref="F562:H565">F569</f>
        <v>506401.99135</v>
      </c>
      <c r="G562" s="86">
        <f t="shared" si="79"/>
        <v>346622.37475</v>
      </c>
      <c r="H562" s="86">
        <f t="shared" si="79"/>
        <v>0</v>
      </c>
      <c r="I562" s="86"/>
      <c r="J562" s="86"/>
      <c r="K562" s="326"/>
      <c r="L562" s="327"/>
      <c r="M562" s="340"/>
      <c r="N562" s="346"/>
      <c r="O562" s="344"/>
    </row>
    <row r="563" spans="1:15" s="35" customFormat="1" ht="9.75">
      <c r="A563" s="313" t="s">
        <v>425</v>
      </c>
      <c r="B563" s="313"/>
      <c r="C563" s="86">
        <f>D563+E563+F563+G563+H563</f>
        <v>21290.82299</v>
      </c>
      <c r="D563" s="86">
        <f t="shared" si="78"/>
        <v>3005.1194</v>
      </c>
      <c r="E563" s="86">
        <f t="shared" si="78"/>
        <v>7953.52153</v>
      </c>
      <c r="F563" s="199">
        <f t="shared" si="79"/>
        <v>4412.65497</v>
      </c>
      <c r="G563" s="86">
        <f t="shared" si="79"/>
        <v>5919.52709</v>
      </c>
      <c r="H563" s="86">
        <f t="shared" si="79"/>
        <v>0</v>
      </c>
      <c r="I563" s="86"/>
      <c r="J563" s="86"/>
      <c r="K563" s="326"/>
      <c r="L563" s="327"/>
      <c r="M563" s="340"/>
      <c r="N563" s="346"/>
      <c r="O563" s="344"/>
    </row>
    <row r="564" spans="1:15" s="35" customFormat="1" ht="15.75" customHeight="1">
      <c r="A564" s="313" t="s">
        <v>607</v>
      </c>
      <c r="B564" s="313"/>
      <c r="C564" s="86">
        <f t="shared" si="77"/>
        <v>868430.77339</v>
      </c>
      <c r="D564" s="86">
        <f t="shared" si="78"/>
        <v>20611.99504</v>
      </c>
      <c r="E564" s="86">
        <f t="shared" si="78"/>
        <v>350392.69907</v>
      </c>
      <c r="F564" s="199">
        <f t="shared" si="79"/>
        <v>262126.79684</v>
      </c>
      <c r="G564" s="86">
        <f t="shared" si="79"/>
        <v>235299.28244</v>
      </c>
      <c r="H564" s="86">
        <f t="shared" si="79"/>
        <v>0</v>
      </c>
      <c r="I564" s="86"/>
      <c r="J564" s="86"/>
      <c r="K564" s="326"/>
      <c r="L564" s="327"/>
      <c r="M564" s="340"/>
      <c r="N564" s="346"/>
      <c r="O564" s="344"/>
    </row>
    <row r="565" spans="1:15" s="35" customFormat="1" ht="9.75">
      <c r="A565" s="313" t="s">
        <v>414</v>
      </c>
      <c r="B565" s="313"/>
      <c r="C565" s="86">
        <f t="shared" si="77"/>
        <v>0</v>
      </c>
      <c r="D565" s="86">
        <f>D572</f>
        <v>0</v>
      </c>
      <c r="E565" s="86">
        <f>E572</f>
        <v>0</v>
      </c>
      <c r="F565" s="199">
        <f t="shared" si="79"/>
        <v>0</v>
      </c>
      <c r="G565" s="86">
        <f t="shared" si="79"/>
        <v>0</v>
      </c>
      <c r="H565" s="86">
        <f t="shared" si="79"/>
        <v>0</v>
      </c>
      <c r="I565" s="86"/>
      <c r="J565" s="86"/>
      <c r="K565" s="326"/>
      <c r="L565" s="327"/>
      <c r="M565" s="340"/>
      <c r="N565" s="347"/>
      <c r="O565" s="344"/>
    </row>
    <row r="566" spans="1:15" s="35" customFormat="1" ht="60" customHeight="1">
      <c r="A566" s="68" t="s">
        <v>221</v>
      </c>
      <c r="B566" s="60" t="s">
        <v>677</v>
      </c>
      <c r="C566" s="86"/>
      <c r="D566" s="86"/>
      <c r="E566" s="86"/>
      <c r="F566" s="199"/>
      <c r="G566" s="86"/>
      <c r="H566" s="86"/>
      <c r="I566" s="86"/>
      <c r="J566" s="86"/>
      <c r="K566" s="137"/>
      <c r="L566" s="136" t="s">
        <v>452</v>
      </c>
      <c r="M566" s="149">
        <v>1336</v>
      </c>
      <c r="N566" s="138">
        <v>41463</v>
      </c>
      <c r="O566" s="138">
        <v>42979</v>
      </c>
    </row>
    <row r="567" spans="1:15" s="35" customFormat="1" ht="9.75">
      <c r="A567" s="313" t="s">
        <v>167</v>
      </c>
      <c r="B567" s="313"/>
      <c r="C567" s="86">
        <f>D567+E567+F567+G567+H567</f>
        <v>2534399.9196</v>
      </c>
      <c r="D567" s="86">
        <f>D568+D569+D570+D571</f>
        <v>428181.14768000005</v>
      </c>
      <c r="E567" s="86">
        <f>E568+E569+E570+E571</f>
        <v>745436.14448</v>
      </c>
      <c r="F567" s="199">
        <f>F568+F569+F570+F571</f>
        <v>772941.44316</v>
      </c>
      <c r="G567" s="86">
        <f>G568+G569+G570+G571</f>
        <v>587841.18428</v>
      </c>
      <c r="H567" s="86">
        <f>H568+H569+H570+H571</f>
        <v>0</v>
      </c>
      <c r="I567" s="86"/>
      <c r="J567" s="86"/>
      <c r="K567" s="334"/>
      <c r="L567" s="334"/>
      <c r="M567" s="334"/>
      <c r="N567" s="334"/>
      <c r="O567" s="339"/>
    </row>
    <row r="568" spans="1:15" s="35" customFormat="1" ht="9.75">
      <c r="A568" s="313" t="s">
        <v>416</v>
      </c>
      <c r="B568" s="313"/>
      <c r="C568" s="86">
        <f>E568+F568+G568+H568</f>
        <v>0</v>
      </c>
      <c r="D568" s="86">
        <v>0</v>
      </c>
      <c r="E568" s="86">
        <v>0</v>
      </c>
      <c r="F568" s="199">
        <v>0</v>
      </c>
      <c r="G568" s="86">
        <v>0</v>
      </c>
      <c r="H568" s="86">
        <v>0</v>
      </c>
      <c r="I568" s="86"/>
      <c r="J568" s="86"/>
      <c r="K568" s="334"/>
      <c r="L568" s="334"/>
      <c r="M568" s="334"/>
      <c r="N568" s="334"/>
      <c r="O568" s="339"/>
    </row>
    <row r="569" spans="1:15" s="35" customFormat="1" ht="9.75">
      <c r="A569" s="313" t="s">
        <v>424</v>
      </c>
      <c r="B569" s="313"/>
      <c r="C569" s="86">
        <f>E569+F569+G569+H569+D569</f>
        <v>1644678.3232200001</v>
      </c>
      <c r="D569" s="86">
        <v>404564.03324</v>
      </c>
      <c r="E569" s="86">
        <v>387089.92388</v>
      </c>
      <c r="F569" s="199">
        <v>506401.99135</v>
      </c>
      <c r="G569" s="86">
        <v>346622.37475</v>
      </c>
      <c r="H569" s="86">
        <v>0</v>
      </c>
      <c r="I569" s="86"/>
      <c r="J569" s="86"/>
      <c r="K569" s="334"/>
      <c r="L569" s="334"/>
      <c r="M569" s="334"/>
      <c r="N569" s="334"/>
      <c r="O569" s="339"/>
    </row>
    <row r="570" spans="1:15" s="35" customFormat="1" ht="9.75">
      <c r="A570" s="313" t="s">
        <v>425</v>
      </c>
      <c r="B570" s="313"/>
      <c r="C570" s="86">
        <f>E570+F570+G570+H570+D570</f>
        <v>21290.822989999997</v>
      </c>
      <c r="D570" s="86">
        <v>3005.1194</v>
      </c>
      <c r="E570" s="86">
        <v>7953.52153</v>
      </c>
      <c r="F570" s="199">
        <v>4412.65497</v>
      </c>
      <c r="G570" s="86">
        <v>5919.52709</v>
      </c>
      <c r="H570" s="86">
        <v>0</v>
      </c>
      <c r="I570" s="86"/>
      <c r="J570" s="86"/>
      <c r="K570" s="334"/>
      <c r="L570" s="334"/>
      <c r="M570" s="334"/>
      <c r="N570" s="334"/>
      <c r="O570" s="339"/>
    </row>
    <row r="571" spans="1:15" s="35" customFormat="1" ht="9.75">
      <c r="A571" s="313" t="s">
        <v>607</v>
      </c>
      <c r="B571" s="313"/>
      <c r="C571" s="86">
        <f>E571+F571+G571+H571+D571</f>
        <v>868430.7733899999</v>
      </c>
      <c r="D571" s="86">
        <v>20611.99504</v>
      </c>
      <c r="E571" s="86">
        <v>350392.69907</v>
      </c>
      <c r="F571" s="199">
        <v>262126.79684</v>
      </c>
      <c r="G571" s="86">
        <v>235299.28244</v>
      </c>
      <c r="H571" s="86">
        <v>0</v>
      </c>
      <c r="I571" s="86"/>
      <c r="J571" s="86"/>
      <c r="K571" s="334"/>
      <c r="L571" s="334"/>
      <c r="M571" s="334"/>
      <c r="N571" s="334"/>
      <c r="O571" s="339"/>
    </row>
    <row r="572" spans="1:15" s="35" customFormat="1" ht="9.75">
      <c r="A572" s="313" t="s">
        <v>414</v>
      </c>
      <c r="B572" s="313"/>
      <c r="C572" s="86"/>
      <c r="D572" s="86"/>
      <c r="E572" s="86"/>
      <c r="F572" s="199"/>
      <c r="G572" s="86"/>
      <c r="H572" s="86"/>
      <c r="I572" s="86"/>
      <c r="J572" s="86"/>
      <c r="K572" s="334"/>
      <c r="L572" s="334"/>
      <c r="M572" s="334"/>
      <c r="N572" s="334"/>
      <c r="O572" s="339"/>
    </row>
    <row r="573" spans="1:15" s="35" customFormat="1" ht="59.25" customHeight="1">
      <c r="A573" s="44"/>
      <c r="B573" s="64" t="s">
        <v>342</v>
      </c>
      <c r="C573" s="83"/>
      <c r="D573" s="83"/>
      <c r="E573" s="83"/>
      <c r="F573" s="195"/>
      <c r="G573" s="83"/>
      <c r="H573" s="83"/>
      <c r="I573" s="83"/>
      <c r="J573" s="83"/>
      <c r="K573" s="74"/>
      <c r="L573" s="42" t="s">
        <v>341</v>
      </c>
      <c r="M573" s="42" t="s">
        <v>412</v>
      </c>
      <c r="N573" s="62" t="s">
        <v>412</v>
      </c>
      <c r="O573" s="62" t="s">
        <v>438</v>
      </c>
    </row>
    <row r="574" spans="1:15" s="35" customFormat="1" ht="84" customHeight="1">
      <c r="A574" s="55" t="s">
        <v>222</v>
      </c>
      <c r="B574" s="139" t="s">
        <v>354</v>
      </c>
      <c r="C574" s="85"/>
      <c r="D574" s="85"/>
      <c r="E574" s="85"/>
      <c r="F574" s="198"/>
      <c r="G574" s="85"/>
      <c r="H574" s="85"/>
      <c r="I574" s="85"/>
      <c r="J574" s="85"/>
      <c r="K574" s="326"/>
      <c r="L574" s="326"/>
      <c r="M574" s="326"/>
      <c r="N574" s="326"/>
      <c r="O574" s="326"/>
    </row>
    <row r="575" spans="1:15" s="35" customFormat="1" ht="9.75">
      <c r="A575" s="366" t="s">
        <v>167</v>
      </c>
      <c r="B575" s="366"/>
      <c r="C575" s="85">
        <f aca="true" t="shared" si="80" ref="C575:C580">D575+E575+F575</f>
        <v>7319.7154</v>
      </c>
      <c r="D575" s="85">
        <f aca="true" t="shared" si="81" ref="D575:H580">D582</f>
        <v>7319.7154</v>
      </c>
      <c r="E575" s="85">
        <f t="shared" si="81"/>
        <v>0</v>
      </c>
      <c r="F575" s="198">
        <f t="shared" si="81"/>
        <v>0</v>
      </c>
      <c r="G575" s="85">
        <f t="shared" si="81"/>
        <v>0</v>
      </c>
      <c r="H575" s="85">
        <f t="shared" si="81"/>
        <v>0</v>
      </c>
      <c r="I575" s="85"/>
      <c r="J575" s="85"/>
      <c r="K575" s="326"/>
      <c r="L575" s="326"/>
      <c r="M575" s="326"/>
      <c r="N575" s="326"/>
      <c r="O575" s="326"/>
    </row>
    <row r="576" spans="1:15" s="35" customFormat="1" ht="9.75">
      <c r="A576" s="366" t="s">
        <v>416</v>
      </c>
      <c r="B576" s="366"/>
      <c r="C576" s="85">
        <f t="shared" si="80"/>
        <v>0</v>
      </c>
      <c r="D576" s="85">
        <f t="shared" si="81"/>
        <v>0</v>
      </c>
      <c r="E576" s="85">
        <f t="shared" si="81"/>
        <v>0</v>
      </c>
      <c r="F576" s="198">
        <f t="shared" si="81"/>
        <v>0</v>
      </c>
      <c r="G576" s="85">
        <f t="shared" si="81"/>
        <v>0</v>
      </c>
      <c r="H576" s="85">
        <f t="shared" si="81"/>
        <v>0</v>
      </c>
      <c r="I576" s="85"/>
      <c r="J576" s="85"/>
      <c r="K576" s="326"/>
      <c r="L576" s="326"/>
      <c r="M576" s="326"/>
      <c r="N576" s="326"/>
      <c r="O576" s="326"/>
    </row>
    <row r="577" spans="1:15" s="35" customFormat="1" ht="10.5" customHeight="1">
      <c r="A577" s="366" t="s">
        <v>424</v>
      </c>
      <c r="B577" s="366"/>
      <c r="C577" s="85">
        <f t="shared" si="80"/>
        <v>6488.05342</v>
      </c>
      <c r="D577" s="85">
        <f t="shared" si="81"/>
        <v>6488.05342</v>
      </c>
      <c r="E577" s="85">
        <f t="shared" si="81"/>
        <v>0</v>
      </c>
      <c r="F577" s="198">
        <f t="shared" si="81"/>
        <v>0</v>
      </c>
      <c r="G577" s="85">
        <f t="shared" si="81"/>
        <v>0</v>
      </c>
      <c r="H577" s="85">
        <f t="shared" si="81"/>
        <v>0</v>
      </c>
      <c r="I577" s="85"/>
      <c r="J577" s="85"/>
      <c r="K577" s="326"/>
      <c r="L577" s="326"/>
      <c r="M577" s="326"/>
      <c r="N577" s="326"/>
      <c r="O577" s="326"/>
    </row>
    <row r="578" spans="1:15" s="35" customFormat="1" ht="9.75">
      <c r="A578" s="366" t="s">
        <v>425</v>
      </c>
      <c r="B578" s="366"/>
      <c r="C578" s="85">
        <f t="shared" si="80"/>
        <v>831.66198</v>
      </c>
      <c r="D578" s="85">
        <f t="shared" si="81"/>
        <v>831.66198</v>
      </c>
      <c r="E578" s="85">
        <f t="shared" si="81"/>
        <v>0</v>
      </c>
      <c r="F578" s="198">
        <f t="shared" si="81"/>
        <v>0</v>
      </c>
      <c r="G578" s="85">
        <f t="shared" si="81"/>
        <v>0</v>
      </c>
      <c r="H578" s="85">
        <f t="shared" si="81"/>
        <v>0</v>
      </c>
      <c r="I578" s="85"/>
      <c r="J578" s="85"/>
      <c r="K578" s="326"/>
      <c r="L578" s="326"/>
      <c r="M578" s="326"/>
      <c r="N578" s="326"/>
      <c r="O578" s="326"/>
    </row>
    <row r="579" spans="1:15" s="35" customFormat="1" ht="9.75">
      <c r="A579" s="366" t="s">
        <v>607</v>
      </c>
      <c r="B579" s="366"/>
      <c r="C579" s="85">
        <f t="shared" si="80"/>
        <v>0</v>
      </c>
      <c r="D579" s="85">
        <f t="shared" si="81"/>
        <v>0</v>
      </c>
      <c r="E579" s="85">
        <f t="shared" si="81"/>
        <v>0</v>
      </c>
      <c r="F579" s="198">
        <f t="shared" si="81"/>
        <v>0</v>
      </c>
      <c r="G579" s="85">
        <f t="shared" si="81"/>
        <v>0</v>
      </c>
      <c r="H579" s="85">
        <f t="shared" si="81"/>
        <v>0</v>
      </c>
      <c r="I579" s="85"/>
      <c r="J579" s="85"/>
      <c r="K579" s="326"/>
      <c r="L579" s="326"/>
      <c r="M579" s="326"/>
      <c r="N579" s="326"/>
      <c r="O579" s="326"/>
    </row>
    <row r="580" spans="1:15" s="35" customFormat="1" ht="9.75">
      <c r="A580" s="366" t="s">
        <v>414</v>
      </c>
      <c r="B580" s="366"/>
      <c r="C580" s="85">
        <f t="shared" si="80"/>
        <v>0</v>
      </c>
      <c r="D580" s="85">
        <f t="shared" si="81"/>
        <v>0</v>
      </c>
      <c r="E580" s="85">
        <f t="shared" si="81"/>
        <v>0</v>
      </c>
      <c r="F580" s="198">
        <f t="shared" si="81"/>
        <v>0</v>
      </c>
      <c r="G580" s="85">
        <f t="shared" si="81"/>
        <v>0</v>
      </c>
      <c r="H580" s="85">
        <f t="shared" si="81"/>
        <v>0</v>
      </c>
      <c r="I580" s="85"/>
      <c r="J580" s="85"/>
      <c r="K580" s="326"/>
      <c r="L580" s="326"/>
      <c r="M580" s="326"/>
      <c r="N580" s="326"/>
      <c r="O580" s="326"/>
    </row>
    <row r="581" spans="1:15" s="35" customFormat="1" ht="96" customHeight="1">
      <c r="A581" s="68" t="s">
        <v>223</v>
      </c>
      <c r="B581" s="60" t="s">
        <v>659</v>
      </c>
      <c r="C581" s="86"/>
      <c r="D581" s="86"/>
      <c r="E581" s="86"/>
      <c r="F581" s="199"/>
      <c r="G581" s="86"/>
      <c r="H581" s="86"/>
      <c r="I581" s="86"/>
      <c r="J581" s="86"/>
      <c r="K581" s="382">
        <v>81205010444007500</v>
      </c>
      <c r="L581" s="371" t="s">
        <v>452</v>
      </c>
      <c r="M581" s="372">
        <v>43</v>
      </c>
      <c r="N581" s="333" t="s">
        <v>598</v>
      </c>
      <c r="O581" s="333" t="s">
        <v>642</v>
      </c>
    </row>
    <row r="582" spans="1:15" s="35" customFormat="1" ht="9.75">
      <c r="A582" s="313" t="s">
        <v>167</v>
      </c>
      <c r="B582" s="313"/>
      <c r="C582" s="83">
        <f>D582+E582+F582</f>
        <v>7319.7154</v>
      </c>
      <c r="D582" s="83">
        <f>D583+D584+D585+D586</f>
        <v>7319.7154</v>
      </c>
      <c r="E582" s="83">
        <f>E583+E584+E585+E586</f>
        <v>0</v>
      </c>
      <c r="F582" s="195">
        <f>F583+F584+F585+F586</f>
        <v>0</v>
      </c>
      <c r="G582" s="83">
        <f>G583+G584+G585+G586</f>
        <v>0</v>
      </c>
      <c r="H582" s="83">
        <f>H583+H584+H585+H586</f>
        <v>0</v>
      </c>
      <c r="I582" s="83"/>
      <c r="J582" s="83"/>
      <c r="K582" s="382"/>
      <c r="L582" s="371"/>
      <c r="M582" s="372"/>
      <c r="N582" s="333"/>
      <c r="O582" s="333"/>
    </row>
    <row r="583" spans="1:15" s="35" customFormat="1" ht="9.75">
      <c r="A583" s="313" t="s">
        <v>416</v>
      </c>
      <c r="B583" s="313"/>
      <c r="C583" s="83">
        <f>D583+E583+F583</f>
        <v>0</v>
      </c>
      <c r="D583" s="83">
        <v>0</v>
      </c>
      <c r="E583" s="83">
        <v>0</v>
      </c>
      <c r="F583" s="195">
        <v>0</v>
      </c>
      <c r="G583" s="83">
        <v>0</v>
      </c>
      <c r="H583" s="83">
        <v>0</v>
      </c>
      <c r="I583" s="83"/>
      <c r="J583" s="83"/>
      <c r="K583" s="382"/>
      <c r="L583" s="371"/>
      <c r="M583" s="372"/>
      <c r="N583" s="333"/>
      <c r="O583" s="333"/>
    </row>
    <row r="584" spans="1:15" s="35" customFormat="1" ht="9.75">
      <c r="A584" s="313" t="s">
        <v>424</v>
      </c>
      <c r="B584" s="313"/>
      <c r="C584" s="83">
        <f>D584+E584+F584</f>
        <v>6488.05342</v>
      </c>
      <c r="D584" s="83">
        <v>6488.05342</v>
      </c>
      <c r="E584" s="83">
        <v>0</v>
      </c>
      <c r="F584" s="195">
        <v>0</v>
      </c>
      <c r="G584" s="83">
        <v>0</v>
      </c>
      <c r="H584" s="83">
        <v>0</v>
      </c>
      <c r="I584" s="83"/>
      <c r="J584" s="83"/>
      <c r="K584" s="382"/>
      <c r="L584" s="371"/>
      <c r="M584" s="372"/>
      <c r="N584" s="333"/>
      <c r="O584" s="333"/>
    </row>
    <row r="585" spans="1:15" s="35" customFormat="1" ht="9.75">
      <c r="A585" s="313" t="s">
        <v>425</v>
      </c>
      <c r="B585" s="313"/>
      <c r="C585" s="83">
        <f>D585+E585+F585</f>
        <v>831.66198</v>
      </c>
      <c r="D585" s="83">
        <v>831.66198</v>
      </c>
      <c r="E585" s="83">
        <v>0</v>
      </c>
      <c r="F585" s="195">
        <v>0</v>
      </c>
      <c r="G585" s="83">
        <v>0</v>
      </c>
      <c r="H585" s="83">
        <v>0</v>
      </c>
      <c r="I585" s="83"/>
      <c r="J585" s="83"/>
      <c r="K585" s="382"/>
      <c r="L585" s="371"/>
      <c r="M585" s="372"/>
      <c r="N585" s="333"/>
      <c r="O585" s="333"/>
    </row>
    <row r="586" spans="1:15" s="35" customFormat="1" ht="9.75">
      <c r="A586" s="366" t="s">
        <v>607</v>
      </c>
      <c r="B586" s="366"/>
      <c r="C586" s="83">
        <f>D586+E586+F586</f>
        <v>0</v>
      </c>
      <c r="D586" s="83">
        <v>0</v>
      </c>
      <c r="E586" s="83">
        <v>0</v>
      </c>
      <c r="F586" s="195">
        <v>0</v>
      </c>
      <c r="G586" s="83">
        <v>0</v>
      </c>
      <c r="H586" s="83">
        <v>0</v>
      </c>
      <c r="I586" s="83"/>
      <c r="J586" s="83"/>
      <c r="K586" s="382"/>
      <c r="L586" s="371"/>
      <c r="M586" s="372"/>
      <c r="N586" s="333"/>
      <c r="O586" s="333"/>
    </row>
    <row r="587" spans="1:15" s="35" customFormat="1" ht="9.75">
      <c r="A587" s="313" t="s">
        <v>414</v>
      </c>
      <c r="B587" s="313"/>
      <c r="C587" s="86"/>
      <c r="D587" s="86"/>
      <c r="E587" s="86"/>
      <c r="F587" s="199"/>
      <c r="G587" s="86"/>
      <c r="H587" s="86"/>
      <c r="I587" s="86"/>
      <c r="J587" s="86"/>
      <c r="K587" s="382"/>
      <c r="L587" s="371"/>
      <c r="M587" s="372"/>
      <c r="N587" s="333"/>
      <c r="O587" s="333"/>
    </row>
    <row r="588" spans="1:15" s="35" customFormat="1" ht="54" customHeight="1">
      <c r="A588" s="55" t="s">
        <v>233</v>
      </c>
      <c r="B588" s="139" t="s">
        <v>247</v>
      </c>
      <c r="C588" s="104"/>
      <c r="D588" s="104"/>
      <c r="E588" s="104"/>
      <c r="F588" s="200"/>
      <c r="G588" s="104"/>
      <c r="H588" s="104"/>
      <c r="I588" s="104"/>
      <c r="J588" s="104"/>
      <c r="K588" s="105"/>
      <c r="L588" s="106"/>
      <c r="M588" s="106"/>
      <c r="N588" s="107"/>
      <c r="O588" s="107"/>
    </row>
    <row r="589" spans="1:15" s="35" customFormat="1" ht="55.5" customHeight="1">
      <c r="A589" s="68" t="s">
        <v>226</v>
      </c>
      <c r="B589" s="60" t="s">
        <v>242</v>
      </c>
      <c r="C589" s="86"/>
      <c r="D589" s="86"/>
      <c r="E589" s="86"/>
      <c r="F589" s="199"/>
      <c r="G589" s="86"/>
      <c r="H589" s="86"/>
      <c r="I589" s="86"/>
      <c r="J589" s="86"/>
      <c r="K589" s="373" t="s">
        <v>559</v>
      </c>
      <c r="L589" s="377" t="s">
        <v>556</v>
      </c>
      <c r="M589" s="327" t="s">
        <v>285</v>
      </c>
      <c r="N589" s="335">
        <v>2014</v>
      </c>
      <c r="O589" s="335">
        <v>2018</v>
      </c>
    </row>
    <row r="590" spans="1:15" s="35" customFormat="1" ht="9.75">
      <c r="A590" s="313" t="s">
        <v>167</v>
      </c>
      <c r="B590" s="313"/>
      <c r="C590" s="86">
        <f aca="true" t="shared" si="82" ref="C590:J590">C591+C592+C593+C594+C595</f>
        <v>878006.51582</v>
      </c>
      <c r="D590" s="86">
        <f t="shared" si="82"/>
        <v>145282.6343</v>
      </c>
      <c r="E590" s="86">
        <f t="shared" si="82"/>
        <v>179738.16073</v>
      </c>
      <c r="F590" s="199">
        <f t="shared" si="82"/>
        <v>275768.33997</v>
      </c>
      <c r="G590" s="86">
        <f t="shared" si="82"/>
        <v>63717.917180000004</v>
      </c>
      <c r="H590" s="86">
        <f t="shared" si="82"/>
        <v>213499.46364</v>
      </c>
      <c r="I590" s="86">
        <f t="shared" si="82"/>
        <v>40963.0101</v>
      </c>
      <c r="J590" s="86">
        <f t="shared" si="82"/>
        <v>828246.78613</v>
      </c>
      <c r="K590" s="373"/>
      <c r="L590" s="377"/>
      <c r="M590" s="327"/>
      <c r="N590" s="335"/>
      <c r="O590" s="335"/>
    </row>
    <row r="591" spans="1:15" s="35" customFormat="1" ht="9.75">
      <c r="A591" s="313" t="s">
        <v>416</v>
      </c>
      <c r="B591" s="313"/>
      <c r="C591" s="86">
        <f>D591+E591+F591+G591+H591</f>
        <v>0</v>
      </c>
      <c r="D591" s="86">
        <v>0</v>
      </c>
      <c r="E591" s="86">
        <v>0</v>
      </c>
      <c r="F591" s="199">
        <v>0</v>
      </c>
      <c r="G591" s="86">
        <v>0</v>
      </c>
      <c r="H591" s="86">
        <v>0</v>
      </c>
      <c r="I591" s="86"/>
      <c r="J591" s="86"/>
      <c r="K591" s="373"/>
      <c r="L591" s="377"/>
      <c r="M591" s="327"/>
      <c r="N591" s="335"/>
      <c r="O591" s="335"/>
    </row>
    <row r="592" spans="1:15" s="35" customFormat="1" ht="9.75">
      <c r="A592" s="313" t="s">
        <v>424</v>
      </c>
      <c r="B592" s="313"/>
      <c r="C592" s="86">
        <f>D592+E592+F592+G592+H592</f>
        <v>866120.24908</v>
      </c>
      <c r="D592" s="86">
        <v>143469.04626</v>
      </c>
      <c r="E592" s="86">
        <v>176192.08059</v>
      </c>
      <c r="F592" s="199">
        <v>272013.91423</v>
      </c>
      <c r="G592" s="86">
        <v>63080.739</v>
      </c>
      <c r="H592" s="86">
        <v>211364.469</v>
      </c>
      <c r="I592" s="86">
        <v>40553.38</v>
      </c>
      <c r="J592" s="86">
        <v>819964.31827</v>
      </c>
      <c r="K592" s="373"/>
      <c r="L592" s="377"/>
      <c r="M592" s="327"/>
      <c r="N592" s="335"/>
      <c r="O592" s="335"/>
    </row>
    <row r="593" spans="1:15" s="35" customFormat="1" ht="9.75">
      <c r="A593" s="313" t="s">
        <v>425</v>
      </c>
      <c r="B593" s="313"/>
      <c r="C593" s="86">
        <f>D593+E593+F593+G593+H593</f>
        <v>11886.266740000003</v>
      </c>
      <c r="D593" s="86">
        <v>1813.58804</v>
      </c>
      <c r="E593" s="86">
        <v>3546.08014</v>
      </c>
      <c r="F593" s="199">
        <v>3754.42574</v>
      </c>
      <c r="G593" s="86">
        <v>637.17818</v>
      </c>
      <c r="H593" s="86">
        <v>2134.99464</v>
      </c>
      <c r="I593" s="86">
        <v>409.6301</v>
      </c>
      <c r="J593" s="86">
        <v>8282.46786</v>
      </c>
      <c r="K593" s="373"/>
      <c r="L593" s="377"/>
      <c r="M593" s="327"/>
      <c r="N593" s="335"/>
      <c r="O593" s="335"/>
    </row>
    <row r="594" spans="1:15" s="35" customFormat="1" ht="9.75">
      <c r="A594" s="313" t="s">
        <v>426</v>
      </c>
      <c r="B594" s="313"/>
      <c r="C594" s="86">
        <f>D594+E594+F594+G594+H594</f>
        <v>0</v>
      </c>
      <c r="D594" s="86">
        <v>0</v>
      </c>
      <c r="E594" s="86">
        <v>0</v>
      </c>
      <c r="F594" s="199">
        <v>0</v>
      </c>
      <c r="G594" s="86">
        <v>0</v>
      </c>
      <c r="H594" s="86">
        <v>0</v>
      </c>
      <c r="I594" s="86"/>
      <c r="J594" s="86"/>
      <c r="K594" s="373"/>
      <c r="L594" s="377"/>
      <c r="M594" s="327"/>
      <c r="N594" s="335"/>
      <c r="O594" s="335"/>
    </row>
    <row r="595" spans="1:15" s="35" customFormat="1" ht="9.75">
      <c r="A595" s="313" t="s">
        <v>414</v>
      </c>
      <c r="B595" s="313"/>
      <c r="C595" s="86">
        <f>D595+E595+F595+G595+H595</f>
        <v>0</v>
      </c>
      <c r="D595" s="86">
        <v>0</v>
      </c>
      <c r="E595" s="86">
        <v>0</v>
      </c>
      <c r="F595" s="199">
        <v>0</v>
      </c>
      <c r="G595" s="86">
        <v>0</v>
      </c>
      <c r="H595" s="86">
        <v>0</v>
      </c>
      <c r="I595" s="86"/>
      <c r="J595" s="86"/>
      <c r="K595" s="373"/>
      <c r="L595" s="377"/>
      <c r="M595" s="327"/>
      <c r="N595" s="335"/>
      <c r="O595" s="335"/>
    </row>
    <row r="596" spans="1:15" s="35" customFormat="1" ht="80.25" customHeight="1">
      <c r="A596" s="59"/>
      <c r="B596" s="59" t="s">
        <v>343</v>
      </c>
      <c r="C596" s="86"/>
      <c r="D596" s="86"/>
      <c r="E596" s="86"/>
      <c r="F596" s="199"/>
      <c r="G596" s="86"/>
      <c r="H596" s="86"/>
      <c r="I596" s="86"/>
      <c r="J596" s="86"/>
      <c r="K596" s="72"/>
      <c r="L596" s="42" t="s">
        <v>341</v>
      </c>
      <c r="M596" s="73" t="s">
        <v>412</v>
      </c>
      <c r="N596" s="70" t="s">
        <v>412</v>
      </c>
      <c r="O596" s="62" t="s">
        <v>437</v>
      </c>
    </row>
    <row r="597" spans="1:15" s="35" customFormat="1" ht="42.75" customHeight="1">
      <c r="A597" s="44"/>
      <c r="B597" s="64" t="s">
        <v>342</v>
      </c>
      <c r="C597" s="83"/>
      <c r="D597" s="83"/>
      <c r="E597" s="83"/>
      <c r="F597" s="195"/>
      <c r="G597" s="83"/>
      <c r="H597" s="83"/>
      <c r="I597" s="83"/>
      <c r="J597" s="83"/>
      <c r="K597" s="74"/>
      <c r="L597" s="42" t="s">
        <v>341</v>
      </c>
      <c r="M597" s="73" t="s">
        <v>412</v>
      </c>
      <c r="N597" s="70" t="s">
        <v>412</v>
      </c>
      <c r="O597" s="62" t="s">
        <v>599</v>
      </c>
    </row>
    <row r="598" spans="1:15" s="101" customFormat="1" ht="33" customHeight="1">
      <c r="A598" s="75" t="s">
        <v>234</v>
      </c>
      <c r="B598" s="135" t="s">
        <v>248</v>
      </c>
      <c r="C598" s="85"/>
      <c r="D598" s="85"/>
      <c r="E598" s="85"/>
      <c r="F598" s="198"/>
      <c r="G598" s="85"/>
      <c r="H598" s="85"/>
      <c r="I598" s="85"/>
      <c r="J598" s="85"/>
      <c r="K598" s="57"/>
      <c r="L598" s="58"/>
      <c r="M598" s="58"/>
      <c r="N598" s="62"/>
      <c r="O598" s="62"/>
    </row>
    <row r="599" spans="1:15" s="35" customFormat="1" ht="66.75" customHeight="1">
      <c r="A599" s="68" t="s">
        <v>227</v>
      </c>
      <c r="B599" s="60" t="s">
        <v>270</v>
      </c>
      <c r="C599" s="82"/>
      <c r="D599" s="82"/>
      <c r="E599" s="82"/>
      <c r="F599" s="193"/>
      <c r="G599" s="82"/>
      <c r="H599" s="82"/>
      <c r="I599" s="82"/>
      <c r="J599" s="82"/>
      <c r="K599" s="323" t="s">
        <v>289</v>
      </c>
      <c r="L599" s="370" t="s">
        <v>585</v>
      </c>
      <c r="M599" s="370" t="s">
        <v>713</v>
      </c>
      <c r="N599" s="333" t="s">
        <v>287</v>
      </c>
      <c r="O599" s="333" t="s">
        <v>714</v>
      </c>
    </row>
    <row r="600" spans="1:15" s="35" customFormat="1" ht="9.75">
      <c r="A600" s="313" t="s">
        <v>167</v>
      </c>
      <c r="B600" s="313"/>
      <c r="C600" s="83">
        <f aca="true" t="shared" si="83" ref="C600:J600">C601+C603+C605+C607</f>
        <v>1278066.5162</v>
      </c>
      <c r="D600" s="83">
        <f t="shared" si="83"/>
        <v>233920.49800000002</v>
      </c>
      <c r="E600" s="83">
        <f t="shared" si="83"/>
        <v>255310.0282</v>
      </c>
      <c r="F600" s="195">
        <f t="shared" si="83"/>
        <v>279273.94</v>
      </c>
      <c r="G600" s="83">
        <f t="shared" si="83"/>
        <v>263542.2</v>
      </c>
      <c r="H600" s="83">
        <f t="shared" si="83"/>
        <v>246019.85</v>
      </c>
      <c r="I600" s="83">
        <f t="shared" si="83"/>
        <v>0</v>
      </c>
      <c r="J600" s="83">
        <f t="shared" si="83"/>
        <v>0</v>
      </c>
      <c r="K600" s="323"/>
      <c r="L600" s="370"/>
      <c r="M600" s="370"/>
      <c r="N600" s="333"/>
      <c r="O600" s="333"/>
    </row>
    <row r="601" spans="1:15" s="35" customFormat="1" ht="9.75">
      <c r="A601" s="313" t="s">
        <v>416</v>
      </c>
      <c r="B601" s="313"/>
      <c r="C601" s="83">
        <f aca="true" t="shared" si="84" ref="C601:C607">D601+E601+F601+G601+H601</f>
        <v>147703.00100000002</v>
      </c>
      <c r="D601" s="83">
        <v>40116.049</v>
      </c>
      <c r="E601" s="83">
        <v>43273.812</v>
      </c>
      <c r="F601" s="195">
        <v>43100.94</v>
      </c>
      <c r="G601" s="83">
        <v>21212.2</v>
      </c>
      <c r="H601" s="83">
        <v>0</v>
      </c>
      <c r="I601" s="83">
        <v>0</v>
      </c>
      <c r="J601" s="83">
        <f>I601*1.026</f>
        <v>0</v>
      </c>
      <c r="K601" s="323"/>
      <c r="L601" s="370"/>
      <c r="M601" s="370"/>
      <c r="N601" s="333"/>
      <c r="O601" s="333"/>
    </row>
    <row r="602" spans="1:15" s="35" customFormat="1" ht="21.75" customHeight="1">
      <c r="A602" s="313" t="s">
        <v>680</v>
      </c>
      <c r="B602" s="313"/>
      <c r="C602" s="83">
        <f t="shared" si="84"/>
        <v>4303.331</v>
      </c>
      <c r="D602" s="83">
        <v>3864.419</v>
      </c>
      <c r="E602" s="83">
        <v>438.912</v>
      </c>
      <c r="F602" s="195">
        <v>0</v>
      </c>
      <c r="G602" s="83">
        <v>0</v>
      </c>
      <c r="H602" s="83">
        <v>0</v>
      </c>
      <c r="I602" s="83">
        <v>0</v>
      </c>
      <c r="J602" s="83">
        <v>0</v>
      </c>
      <c r="K602" s="323"/>
      <c r="L602" s="370"/>
      <c r="M602" s="370"/>
      <c r="N602" s="333"/>
      <c r="O602" s="333"/>
    </row>
    <row r="603" spans="1:15" s="35" customFormat="1" ht="11.25" customHeight="1">
      <c r="A603" s="313" t="s">
        <v>424</v>
      </c>
      <c r="B603" s="313"/>
      <c r="C603" s="83">
        <f t="shared" si="84"/>
        <v>223159.3792</v>
      </c>
      <c r="D603" s="83">
        <v>40749.728</v>
      </c>
      <c r="E603" s="83">
        <v>40409.6512</v>
      </c>
      <c r="F603" s="195">
        <v>45000</v>
      </c>
      <c r="G603" s="83">
        <v>47000</v>
      </c>
      <c r="H603" s="83">
        <v>50000</v>
      </c>
      <c r="I603" s="83">
        <v>0</v>
      </c>
      <c r="J603" s="83">
        <f>I603*1.026</f>
        <v>0</v>
      </c>
      <c r="K603" s="323"/>
      <c r="L603" s="370"/>
      <c r="M603" s="370"/>
      <c r="N603" s="333"/>
      <c r="O603" s="333"/>
    </row>
    <row r="604" spans="1:15" s="35" customFormat="1" ht="21.75" customHeight="1">
      <c r="A604" s="313" t="s">
        <v>680</v>
      </c>
      <c r="B604" s="313"/>
      <c r="C604" s="83">
        <f t="shared" si="84"/>
        <v>6901.123</v>
      </c>
      <c r="D604" s="83">
        <v>6491.472</v>
      </c>
      <c r="E604" s="83">
        <v>409.651</v>
      </c>
      <c r="F604" s="195">
        <v>0</v>
      </c>
      <c r="G604" s="83">
        <v>0</v>
      </c>
      <c r="H604" s="83">
        <v>0</v>
      </c>
      <c r="I604" s="83">
        <v>0</v>
      </c>
      <c r="J604" s="83">
        <v>0</v>
      </c>
      <c r="K604" s="323"/>
      <c r="L604" s="370"/>
      <c r="M604" s="370"/>
      <c r="N604" s="333"/>
      <c r="O604" s="333"/>
    </row>
    <row r="605" spans="1:15" s="35" customFormat="1" ht="9.75" customHeight="1">
      <c r="A605" s="313" t="s">
        <v>425</v>
      </c>
      <c r="B605" s="313"/>
      <c r="C605" s="83">
        <f t="shared" si="84"/>
        <v>76351.136</v>
      </c>
      <c r="D605" s="83">
        <v>15495.721</v>
      </c>
      <c r="E605" s="83">
        <v>14675.565</v>
      </c>
      <c r="F605" s="195">
        <v>14830</v>
      </c>
      <c r="G605" s="83">
        <v>15330</v>
      </c>
      <c r="H605" s="83">
        <f>G605*1.045</f>
        <v>16019.849999999999</v>
      </c>
      <c r="I605" s="83">
        <v>0</v>
      </c>
      <c r="J605" s="83">
        <f>I605*1.026</f>
        <v>0</v>
      </c>
      <c r="K605" s="323"/>
      <c r="L605" s="370"/>
      <c r="M605" s="370"/>
      <c r="N605" s="333"/>
      <c r="O605" s="333"/>
    </row>
    <row r="606" spans="1:15" s="35" customFormat="1" ht="21" customHeight="1">
      <c r="A606" s="313" t="s">
        <v>680</v>
      </c>
      <c r="B606" s="313"/>
      <c r="C606" s="83">
        <f t="shared" si="84"/>
        <v>2880.186</v>
      </c>
      <c r="D606" s="83">
        <v>2704.621</v>
      </c>
      <c r="E606" s="83">
        <v>175.565</v>
      </c>
      <c r="F606" s="195">
        <v>0</v>
      </c>
      <c r="G606" s="83">
        <v>0</v>
      </c>
      <c r="H606" s="83">
        <v>0</v>
      </c>
      <c r="I606" s="83">
        <v>0</v>
      </c>
      <c r="J606" s="83">
        <v>0</v>
      </c>
      <c r="K606" s="323"/>
      <c r="L606" s="370"/>
      <c r="M606" s="370"/>
      <c r="N606" s="333"/>
      <c r="O606" s="333"/>
    </row>
    <row r="607" spans="1:15" s="35" customFormat="1" ht="9.75">
      <c r="A607" s="313" t="s">
        <v>426</v>
      </c>
      <c r="B607" s="313"/>
      <c r="C607" s="83">
        <f t="shared" si="84"/>
        <v>830853</v>
      </c>
      <c r="D607" s="83">
        <v>137559</v>
      </c>
      <c r="E607" s="83">
        <v>156951</v>
      </c>
      <c r="F607" s="195">
        <v>176343</v>
      </c>
      <c r="G607" s="83">
        <v>180000</v>
      </c>
      <c r="H607" s="83">
        <v>180000</v>
      </c>
      <c r="I607" s="83">
        <v>0</v>
      </c>
      <c r="J607" s="83">
        <v>0</v>
      </c>
      <c r="K607" s="323"/>
      <c r="L607" s="370"/>
      <c r="M607" s="370"/>
      <c r="N607" s="333"/>
      <c r="O607" s="333"/>
    </row>
    <row r="608" spans="1:15" s="35" customFormat="1" ht="9.75">
      <c r="A608" s="313" t="s">
        <v>414</v>
      </c>
      <c r="B608" s="313"/>
      <c r="C608" s="132"/>
      <c r="D608" s="132"/>
      <c r="E608" s="132"/>
      <c r="F608" s="201"/>
      <c r="G608" s="132"/>
      <c r="H608" s="132"/>
      <c r="I608" s="132"/>
      <c r="J608" s="132"/>
      <c r="K608" s="323"/>
      <c r="L608" s="370"/>
      <c r="M608" s="370"/>
      <c r="N608" s="333"/>
      <c r="O608" s="333"/>
    </row>
    <row r="609" spans="1:30" s="35" customFormat="1" ht="53.25" customHeight="1">
      <c r="A609" s="59"/>
      <c r="B609" s="71" t="s">
        <v>377</v>
      </c>
      <c r="C609" s="82"/>
      <c r="D609" s="82"/>
      <c r="E609" s="82"/>
      <c r="F609" s="193"/>
      <c r="G609" s="82"/>
      <c r="H609" s="82"/>
      <c r="I609" s="82"/>
      <c r="J609" s="82"/>
      <c r="K609" s="60"/>
      <c r="L609" s="42" t="s">
        <v>341</v>
      </c>
      <c r="M609" s="62" t="s">
        <v>412</v>
      </c>
      <c r="N609" s="62" t="s">
        <v>412</v>
      </c>
      <c r="O609" s="62" t="s">
        <v>715</v>
      </c>
      <c r="Z609" s="48"/>
      <c r="AA609" s="48"/>
      <c r="AB609" s="48"/>
      <c r="AC609" s="48"/>
      <c r="AD609" s="48"/>
    </row>
    <row r="610" spans="1:30" s="35" customFormat="1" ht="57" customHeight="1">
      <c r="A610" s="59"/>
      <c r="B610" s="64" t="s">
        <v>337</v>
      </c>
      <c r="C610" s="82"/>
      <c r="D610" s="82"/>
      <c r="E610" s="82"/>
      <c r="F610" s="193"/>
      <c r="G610" s="82"/>
      <c r="H610" s="82"/>
      <c r="I610" s="82"/>
      <c r="J610" s="82"/>
      <c r="K610" s="60"/>
      <c r="L610" s="42" t="s">
        <v>341</v>
      </c>
      <c r="M610" s="62" t="s">
        <v>412</v>
      </c>
      <c r="N610" s="62" t="s">
        <v>412</v>
      </c>
      <c r="O610" s="62" t="s">
        <v>716</v>
      </c>
      <c r="Z610" s="48"/>
      <c r="AA610" s="48"/>
      <c r="AB610" s="48"/>
      <c r="AC610" s="48"/>
      <c r="AD610" s="48"/>
    </row>
    <row r="611" spans="1:15" s="35" customFormat="1" ht="63.75" customHeight="1">
      <c r="A611" s="68" t="s">
        <v>212</v>
      </c>
      <c r="B611" s="60" t="s">
        <v>290</v>
      </c>
      <c r="C611" s="82"/>
      <c r="D611" s="82"/>
      <c r="E611" s="82"/>
      <c r="F611" s="193"/>
      <c r="G611" s="82"/>
      <c r="H611" s="82"/>
      <c r="I611" s="82"/>
      <c r="J611" s="82"/>
      <c r="K611" s="323" t="s">
        <v>291</v>
      </c>
      <c r="L611" s="308" t="s">
        <v>585</v>
      </c>
      <c r="M611" s="308"/>
      <c r="N611" s="333" t="s">
        <v>287</v>
      </c>
      <c r="O611" s="333" t="s">
        <v>714</v>
      </c>
    </row>
    <row r="612" spans="1:15" s="35" customFormat="1" ht="9.75" customHeight="1">
      <c r="A612" s="313" t="s">
        <v>167</v>
      </c>
      <c r="B612" s="313"/>
      <c r="C612" s="369" t="s">
        <v>296</v>
      </c>
      <c r="D612" s="369"/>
      <c r="E612" s="369"/>
      <c r="F612" s="369"/>
      <c r="G612" s="148"/>
      <c r="H612" s="148"/>
      <c r="I612" s="148"/>
      <c r="J612" s="148"/>
      <c r="K612" s="323"/>
      <c r="L612" s="308"/>
      <c r="M612" s="308"/>
      <c r="N612" s="333"/>
      <c r="O612" s="333"/>
    </row>
    <row r="613" spans="1:15" s="35" customFormat="1" ht="9.75" customHeight="1">
      <c r="A613" s="313" t="s">
        <v>416</v>
      </c>
      <c r="B613" s="313"/>
      <c r="C613" s="369"/>
      <c r="D613" s="369"/>
      <c r="E613" s="369"/>
      <c r="F613" s="369"/>
      <c r="G613" s="148"/>
      <c r="H613" s="148"/>
      <c r="I613" s="148"/>
      <c r="J613" s="148"/>
      <c r="K613" s="323"/>
      <c r="L613" s="308"/>
      <c r="M613" s="308"/>
      <c r="N613" s="333"/>
      <c r="O613" s="333"/>
    </row>
    <row r="614" spans="1:15" s="35" customFormat="1" ht="11.25" customHeight="1">
      <c r="A614" s="313" t="s">
        <v>424</v>
      </c>
      <c r="B614" s="313"/>
      <c r="C614" s="369"/>
      <c r="D614" s="369"/>
      <c r="E614" s="369"/>
      <c r="F614" s="369"/>
      <c r="G614" s="148"/>
      <c r="H614" s="148"/>
      <c r="I614" s="148"/>
      <c r="J614" s="148"/>
      <c r="K614" s="323"/>
      <c r="L614" s="308"/>
      <c r="M614" s="308"/>
      <c r="N614" s="333"/>
      <c r="O614" s="333"/>
    </row>
    <row r="615" spans="1:15" s="35" customFormat="1" ht="9.75" customHeight="1">
      <c r="A615" s="313" t="s">
        <v>425</v>
      </c>
      <c r="B615" s="313"/>
      <c r="C615" s="369"/>
      <c r="D615" s="369"/>
      <c r="E615" s="369"/>
      <c r="F615" s="369"/>
      <c r="G615" s="148"/>
      <c r="H615" s="148"/>
      <c r="I615" s="148"/>
      <c r="J615" s="148"/>
      <c r="K615" s="323"/>
      <c r="L615" s="308"/>
      <c r="M615" s="308"/>
      <c r="N615" s="333"/>
      <c r="O615" s="333"/>
    </row>
    <row r="616" spans="1:15" s="35" customFormat="1" ht="9.75">
      <c r="A616" s="313" t="s">
        <v>426</v>
      </c>
      <c r="B616" s="313"/>
      <c r="C616" s="369"/>
      <c r="D616" s="369"/>
      <c r="E616" s="369"/>
      <c r="F616" s="369"/>
      <c r="G616" s="148"/>
      <c r="H616" s="148"/>
      <c r="I616" s="148"/>
      <c r="J616" s="148"/>
      <c r="K616" s="323"/>
      <c r="L616" s="308"/>
      <c r="M616" s="308"/>
      <c r="N616" s="333"/>
      <c r="O616" s="333"/>
    </row>
    <row r="617" spans="1:15" s="35" customFormat="1" ht="9.75" customHeight="1">
      <c r="A617" s="313" t="s">
        <v>414</v>
      </c>
      <c r="B617" s="313"/>
      <c r="C617" s="369"/>
      <c r="D617" s="369"/>
      <c r="E617" s="369"/>
      <c r="F617" s="369"/>
      <c r="G617" s="148"/>
      <c r="H617" s="148"/>
      <c r="I617" s="148"/>
      <c r="J617" s="148"/>
      <c r="K617" s="323"/>
      <c r="L617" s="308"/>
      <c r="M617" s="308"/>
      <c r="N617" s="333"/>
      <c r="O617" s="333"/>
    </row>
    <row r="618" spans="1:15" s="35" customFormat="1" ht="36.75" customHeight="1">
      <c r="A618" s="68" t="s">
        <v>228</v>
      </c>
      <c r="B618" s="60" t="s">
        <v>292</v>
      </c>
      <c r="C618" s="60"/>
      <c r="D618" s="60"/>
      <c r="E618" s="60"/>
      <c r="F618" s="202"/>
      <c r="G618" s="60"/>
      <c r="H618" s="60"/>
      <c r="I618" s="60"/>
      <c r="J618" s="60"/>
      <c r="K618" s="309"/>
      <c r="L618" s="370" t="s">
        <v>585</v>
      </c>
      <c r="M618" s="308"/>
      <c r="N618" s="333" t="s">
        <v>287</v>
      </c>
      <c r="O618" s="333" t="s">
        <v>714</v>
      </c>
    </row>
    <row r="619" spans="1:15" s="35" customFormat="1" ht="9.75" customHeight="1">
      <c r="A619" s="313" t="s">
        <v>167</v>
      </c>
      <c r="B619" s="313"/>
      <c r="C619" s="369" t="s">
        <v>293</v>
      </c>
      <c r="D619" s="369"/>
      <c r="E619" s="369"/>
      <c r="F619" s="369"/>
      <c r="G619" s="148"/>
      <c r="H619" s="148"/>
      <c r="I619" s="148"/>
      <c r="J619" s="148"/>
      <c r="K619" s="309"/>
      <c r="L619" s="370"/>
      <c r="M619" s="308"/>
      <c r="N619" s="333"/>
      <c r="O619" s="333"/>
    </row>
    <row r="620" spans="1:15" s="35" customFormat="1" ht="9.75" customHeight="1">
      <c r="A620" s="313" t="s">
        <v>416</v>
      </c>
      <c r="B620" s="313"/>
      <c r="C620" s="369"/>
      <c r="D620" s="369"/>
      <c r="E620" s="369"/>
      <c r="F620" s="369"/>
      <c r="G620" s="148"/>
      <c r="H620" s="148"/>
      <c r="I620" s="148"/>
      <c r="J620" s="148"/>
      <c r="K620" s="309"/>
      <c r="L620" s="370"/>
      <c r="M620" s="308"/>
      <c r="N620" s="333"/>
      <c r="O620" s="333"/>
    </row>
    <row r="621" spans="1:15" s="35" customFormat="1" ht="11.25" customHeight="1">
      <c r="A621" s="313" t="s">
        <v>424</v>
      </c>
      <c r="B621" s="313"/>
      <c r="C621" s="369"/>
      <c r="D621" s="369"/>
      <c r="E621" s="369"/>
      <c r="F621" s="369"/>
      <c r="G621" s="148"/>
      <c r="H621" s="148"/>
      <c r="I621" s="148"/>
      <c r="J621" s="148"/>
      <c r="K621" s="309"/>
      <c r="L621" s="370"/>
      <c r="M621" s="308"/>
      <c r="N621" s="333"/>
      <c r="O621" s="333"/>
    </row>
    <row r="622" spans="1:15" s="35" customFormat="1" ht="9.75" customHeight="1">
      <c r="A622" s="313" t="s">
        <v>425</v>
      </c>
      <c r="B622" s="313"/>
      <c r="C622" s="369"/>
      <c r="D622" s="369"/>
      <c r="E622" s="369"/>
      <c r="F622" s="369"/>
      <c r="G622" s="148"/>
      <c r="H622" s="148"/>
      <c r="I622" s="148"/>
      <c r="J622" s="148"/>
      <c r="K622" s="309"/>
      <c r="L622" s="370"/>
      <c r="M622" s="308"/>
      <c r="N622" s="333"/>
      <c r="O622" s="333"/>
    </row>
    <row r="623" spans="1:15" s="35" customFormat="1" ht="9.75">
      <c r="A623" s="313" t="s">
        <v>426</v>
      </c>
      <c r="B623" s="313"/>
      <c r="C623" s="369"/>
      <c r="D623" s="369"/>
      <c r="E623" s="369"/>
      <c r="F623" s="369"/>
      <c r="G623" s="148"/>
      <c r="H623" s="148"/>
      <c r="I623" s="148"/>
      <c r="J623" s="148"/>
      <c r="K623" s="309"/>
      <c r="L623" s="370"/>
      <c r="M623" s="308"/>
      <c r="N623" s="333"/>
      <c r="O623" s="333"/>
    </row>
    <row r="624" spans="1:15" s="35" customFormat="1" ht="9.75" customHeight="1">
      <c r="A624" s="313" t="s">
        <v>414</v>
      </c>
      <c r="B624" s="313"/>
      <c r="C624" s="369"/>
      <c r="D624" s="369"/>
      <c r="E624" s="369"/>
      <c r="F624" s="369"/>
      <c r="G624" s="148"/>
      <c r="H624" s="148"/>
      <c r="I624" s="148"/>
      <c r="J624" s="148"/>
      <c r="K624" s="309"/>
      <c r="L624" s="370"/>
      <c r="M624" s="308"/>
      <c r="N624" s="333"/>
      <c r="O624" s="333"/>
    </row>
    <row r="625" spans="1:15" s="35" customFormat="1" ht="33" customHeight="1">
      <c r="A625" s="68" t="s">
        <v>297</v>
      </c>
      <c r="B625" s="60" t="s">
        <v>294</v>
      </c>
      <c r="C625" s="60"/>
      <c r="D625" s="60"/>
      <c r="E625" s="60"/>
      <c r="F625" s="202"/>
      <c r="G625" s="60"/>
      <c r="H625" s="60"/>
      <c r="I625" s="60"/>
      <c r="J625" s="60"/>
      <c r="K625" s="309"/>
      <c r="L625" s="370" t="s">
        <v>585</v>
      </c>
      <c r="M625" s="308"/>
      <c r="N625" s="333" t="s">
        <v>287</v>
      </c>
      <c r="O625" s="333" t="s">
        <v>714</v>
      </c>
    </row>
    <row r="626" spans="1:15" s="35" customFormat="1" ht="9.75" customHeight="1">
      <c r="A626" s="313" t="s">
        <v>167</v>
      </c>
      <c r="B626" s="313"/>
      <c r="C626" s="369" t="s">
        <v>293</v>
      </c>
      <c r="D626" s="369"/>
      <c r="E626" s="369"/>
      <c r="F626" s="369"/>
      <c r="G626" s="148"/>
      <c r="H626" s="148"/>
      <c r="I626" s="148"/>
      <c r="J626" s="148"/>
      <c r="K626" s="309"/>
      <c r="L626" s="370"/>
      <c r="M626" s="308"/>
      <c r="N626" s="333"/>
      <c r="O626" s="333"/>
    </row>
    <row r="627" spans="1:15" s="35" customFormat="1" ht="9.75" customHeight="1">
      <c r="A627" s="313" t="s">
        <v>416</v>
      </c>
      <c r="B627" s="313"/>
      <c r="C627" s="369"/>
      <c r="D627" s="369"/>
      <c r="E627" s="369"/>
      <c r="F627" s="369"/>
      <c r="G627" s="148"/>
      <c r="H627" s="148"/>
      <c r="I627" s="148"/>
      <c r="J627" s="148"/>
      <c r="K627" s="309"/>
      <c r="L627" s="370"/>
      <c r="M627" s="308"/>
      <c r="N627" s="333"/>
      <c r="O627" s="333"/>
    </row>
    <row r="628" spans="1:15" s="35" customFormat="1" ht="11.25" customHeight="1">
      <c r="A628" s="313" t="s">
        <v>424</v>
      </c>
      <c r="B628" s="313"/>
      <c r="C628" s="369"/>
      <c r="D628" s="369"/>
      <c r="E628" s="369"/>
      <c r="F628" s="369"/>
      <c r="G628" s="148"/>
      <c r="H628" s="148"/>
      <c r="I628" s="148"/>
      <c r="J628" s="148"/>
      <c r="K628" s="309"/>
      <c r="L628" s="370"/>
      <c r="M628" s="308"/>
      <c r="N628" s="333"/>
      <c r="O628" s="333"/>
    </row>
    <row r="629" spans="1:15" s="35" customFormat="1" ht="9.75" customHeight="1">
      <c r="A629" s="313" t="s">
        <v>425</v>
      </c>
      <c r="B629" s="313"/>
      <c r="C629" s="369"/>
      <c r="D629" s="369"/>
      <c r="E629" s="369"/>
      <c r="F629" s="369"/>
      <c r="G629" s="148"/>
      <c r="H629" s="148"/>
      <c r="I629" s="148"/>
      <c r="J629" s="148"/>
      <c r="K629" s="309"/>
      <c r="L629" s="370"/>
      <c r="M629" s="308"/>
      <c r="N629" s="333"/>
      <c r="O629" s="333"/>
    </row>
    <row r="630" spans="1:15" s="35" customFormat="1" ht="9.75">
      <c r="A630" s="313" t="s">
        <v>426</v>
      </c>
      <c r="B630" s="313"/>
      <c r="C630" s="369"/>
      <c r="D630" s="369"/>
      <c r="E630" s="369"/>
      <c r="F630" s="369"/>
      <c r="G630" s="148"/>
      <c r="H630" s="148"/>
      <c r="I630" s="148"/>
      <c r="J630" s="148"/>
      <c r="K630" s="309"/>
      <c r="L630" s="370"/>
      <c r="M630" s="308"/>
      <c r="N630" s="333"/>
      <c r="O630" s="333"/>
    </row>
    <row r="631" spans="1:15" s="35" customFormat="1" ht="9.75" customHeight="1">
      <c r="A631" s="313" t="s">
        <v>414</v>
      </c>
      <c r="B631" s="313"/>
      <c r="C631" s="369"/>
      <c r="D631" s="369"/>
      <c r="E631" s="369"/>
      <c r="F631" s="369"/>
      <c r="G631" s="148"/>
      <c r="H631" s="148"/>
      <c r="I631" s="148"/>
      <c r="J631" s="148"/>
      <c r="K631" s="309"/>
      <c r="L631" s="370"/>
      <c r="M631" s="308"/>
      <c r="N631" s="333"/>
      <c r="O631" s="333"/>
    </row>
    <row r="632" spans="1:15" s="35" customFormat="1" ht="105" customHeight="1">
      <c r="A632" s="68" t="s">
        <v>298</v>
      </c>
      <c r="B632" s="60" t="s">
        <v>295</v>
      </c>
      <c r="C632" s="60"/>
      <c r="D632" s="60"/>
      <c r="E632" s="60"/>
      <c r="F632" s="202"/>
      <c r="G632" s="60"/>
      <c r="H632" s="60"/>
      <c r="I632" s="60"/>
      <c r="J632" s="60"/>
      <c r="K632" s="309"/>
      <c r="L632" s="370" t="s">
        <v>585</v>
      </c>
      <c r="M632" s="308"/>
      <c r="N632" s="333" t="s">
        <v>287</v>
      </c>
      <c r="O632" s="333" t="s">
        <v>714</v>
      </c>
    </row>
    <row r="633" spans="1:15" s="35" customFormat="1" ht="9.75" customHeight="1">
      <c r="A633" s="313" t="s">
        <v>167</v>
      </c>
      <c r="B633" s="313"/>
      <c r="C633" s="369" t="s">
        <v>293</v>
      </c>
      <c r="D633" s="369"/>
      <c r="E633" s="369"/>
      <c r="F633" s="369"/>
      <c r="G633" s="148"/>
      <c r="H633" s="148"/>
      <c r="I633" s="148"/>
      <c r="J633" s="148"/>
      <c r="K633" s="309"/>
      <c r="L633" s="370"/>
      <c r="M633" s="308"/>
      <c r="N633" s="333"/>
      <c r="O633" s="333"/>
    </row>
    <row r="634" spans="1:15" s="35" customFormat="1" ht="9.75" customHeight="1">
      <c r="A634" s="313" t="s">
        <v>416</v>
      </c>
      <c r="B634" s="313"/>
      <c r="C634" s="369"/>
      <c r="D634" s="369"/>
      <c r="E634" s="369"/>
      <c r="F634" s="369"/>
      <c r="G634" s="148"/>
      <c r="H634" s="148"/>
      <c r="I634" s="148"/>
      <c r="J634" s="148"/>
      <c r="K634" s="309"/>
      <c r="L634" s="370"/>
      <c r="M634" s="308"/>
      <c r="N634" s="333"/>
      <c r="O634" s="333"/>
    </row>
    <row r="635" spans="1:15" s="35" customFormat="1" ht="11.25" customHeight="1">
      <c r="A635" s="313" t="s">
        <v>424</v>
      </c>
      <c r="B635" s="313"/>
      <c r="C635" s="369"/>
      <c r="D635" s="369"/>
      <c r="E635" s="369"/>
      <c r="F635" s="369"/>
      <c r="G635" s="148"/>
      <c r="H635" s="148"/>
      <c r="I635" s="148"/>
      <c r="J635" s="148"/>
      <c r="K635" s="309"/>
      <c r="L635" s="370"/>
      <c r="M635" s="308"/>
      <c r="N635" s="333"/>
      <c r="O635" s="333"/>
    </row>
    <row r="636" spans="1:15" s="35" customFormat="1" ht="9.75" customHeight="1">
      <c r="A636" s="313" t="s">
        <v>425</v>
      </c>
      <c r="B636" s="313"/>
      <c r="C636" s="369"/>
      <c r="D636" s="369"/>
      <c r="E636" s="369"/>
      <c r="F636" s="369"/>
      <c r="G636" s="148"/>
      <c r="H636" s="148"/>
      <c r="I636" s="148"/>
      <c r="J636" s="148"/>
      <c r="K636" s="309"/>
      <c r="L636" s="370"/>
      <c r="M636" s="308"/>
      <c r="N636" s="333"/>
      <c r="O636" s="333"/>
    </row>
    <row r="637" spans="1:15" s="35" customFormat="1" ht="9.75">
      <c r="A637" s="313" t="s">
        <v>426</v>
      </c>
      <c r="B637" s="313"/>
      <c r="C637" s="369"/>
      <c r="D637" s="369"/>
      <c r="E637" s="369"/>
      <c r="F637" s="369"/>
      <c r="G637" s="148"/>
      <c r="H637" s="148"/>
      <c r="I637" s="148"/>
      <c r="J637" s="148"/>
      <c r="K637" s="309"/>
      <c r="L637" s="370"/>
      <c r="M637" s="308"/>
      <c r="N637" s="333"/>
      <c r="O637" s="333"/>
    </row>
    <row r="638" spans="1:15" s="35" customFormat="1" ht="9.75">
      <c r="A638" s="313" t="s">
        <v>414</v>
      </c>
      <c r="B638" s="313"/>
      <c r="C638" s="369"/>
      <c r="D638" s="369"/>
      <c r="E638" s="369"/>
      <c r="F638" s="369"/>
      <c r="G638" s="148"/>
      <c r="H638" s="148"/>
      <c r="I638" s="148"/>
      <c r="J638" s="148"/>
      <c r="K638" s="309"/>
      <c r="L638" s="370"/>
      <c r="M638" s="308"/>
      <c r="N638" s="333"/>
      <c r="O638" s="333"/>
    </row>
    <row r="639" spans="1:30" s="101" customFormat="1" ht="43.5" customHeight="1">
      <c r="A639" s="67" t="s">
        <v>299</v>
      </c>
      <c r="B639" s="140" t="s">
        <v>358</v>
      </c>
      <c r="C639" s="56"/>
      <c r="D639" s="56"/>
      <c r="E639" s="56"/>
      <c r="F639" s="191"/>
      <c r="G639" s="56"/>
      <c r="H639" s="56"/>
      <c r="I639" s="56"/>
      <c r="J639" s="56"/>
      <c r="K639" s="331"/>
      <c r="L639" s="331"/>
      <c r="M639" s="331"/>
      <c r="N639" s="331"/>
      <c r="O639" s="331"/>
      <c r="P639" s="102"/>
      <c r="Q639" s="102"/>
      <c r="R639" s="102"/>
      <c r="S639" s="102"/>
      <c r="T639" s="102"/>
      <c r="U639" s="102"/>
      <c r="V639" s="102"/>
      <c r="W639" s="102"/>
      <c r="Z639" s="102"/>
      <c r="AA639" s="102"/>
      <c r="AB639" s="102"/>
      <c r="AC639" s="102"/>
      <c r="AD639" s="102"/>
    </row>
    <row r="640" spans="1:30" s="35" customFormat="1" ht="9.75">
      <c r="A640" s="313" t="s">
        <v>167</v>
      </c>
      <c r="B640" s="313"/>
      <c r="C640" s="82">
        <f aca="true" t="shared" si="85" ref="C640:C645">D640+E640+F640+G640+H640</f>
        <v>674745.7477999999</v>
      </c>
      <c r="D640" s="82">
        <f aca="true" t="shared" si="86" ref="D640:J640">D641+D642+D643+D644+D645</f>
        <v>118345.5108</v>
      </c>
      <c r="E640" s="82">
        <f t="shared" si="86"/>
        <v>133456.99</v>
      </c>
      <c r="F640" s="193">
        <f t="shared" si="86"/>
        <v>133632.91</v>
      </c>
      <c r="G640" s="82">
        <f t="shared" si="86"/>
        <v>136997.72</v>
      </c>
      <c r="H640" s="82">
        <f t="shared" si="86"/>
        <v>152312.617</v>
      </c>
      <c r="I640" s="82">
        <f t="shared" si="86"/>
        <v>100000</v>
      </c>
      <c r="J640" s="82">
        <f t="shared" si="86"/>
        <v>150000</v>
      </c>
      <c r="K640" s="331"/>
      <c r="L640" s="331"/>
      <c r="M640" s="331"/>
      <c r="N640" s="331"/>
      <c r="O640" s="331"/>
      <c r="Z640" s="48"/>
      <c r="AA640" s="48"/>
      <c r="AB640" s="48"/>
      <c r="AC640" s="48"/>
      <c r="AD640" s="48"/>
    </row>
    <row r="641" spans="1:30" s="35" customFormat="1" ht="9.75" customHeight="1">
      <c r="A641" s="313" t="s">
        <v>416</v>
      </c>
      <c r="B641" s="313"/>
      <c r="C641" s="82">
        <f t="shared" si="85"/>
        <v>0</v>
      </c>
      <c r="D641" s="82">
        <f>D648+D657+D666+D675</f>
        <v>0</v>
      </c>
      <c r="E641" s="82">
        <f aca="true" t="shared" si="87" ref="D641:J645">E648+E657+E666+E675</f>
        <v>0</v>
      </c>
      <c r="F641" s="193">
        <f t="shared" si="87"/>
        <v>0</v>
      </c>
      <c r="G641" s="82">
        <f t="shared" si="87"/>
        <v>0</v>
      </c>
      <c r="H641" s="82">
        <f t="shared" si="87"/>
        <v>0</v>
      </c>
      <c r="I641" s="82"/>
      <c r="J641" s="82"/>
      <c r="K641" s="331"/>
      <c r="L641" s="331"/>
      <c r="M641" s="331"/>
      <c r="N641" s="331"/>
      <c r="O641" s="331"/>
      <c r="Z641" s="48"/>
      <c r="AA641" s="48"/>
      <c r="AB641" s="48"/>
      <c r="AC641" s="48"/>
      <c r="AD641" s="48"/>
    </row>
    <row r="642" spans="1:30" s="35" customFormat="1" ht="11.25" customHeight="1">
      <c r="A642" s="313" t="s">
        <v>424</v>
      </c>
      <c r="B642" s="313"/>
      <c r="C642" s="82">
        <f t="shared" si="85"/>
        <v>174745.7478</v>
      </c>
      <c r="D642" s="82">
        <f t="shared" si="87"/>
        <v>18345.5108</v>
      </c>
      <c r="E642" s="82">
        <f>E649+E658+E667+E676</f>
        <v>33456.99</v>
      </c>
      <c r="F642" s="193">
        <f t="shared" si="87"/>
        <v>33632.91</v>
      </c>
      <c r="G642" s="82">
        <f t="shared" si="87"/>
        <v>36997.72</v>
      </c>
      <c r="H642" s="82">
        <f t="shared" si="87"/>
        <v>52312.617</v>
      </c>
      <c r="I642" s="82">
        <f t="shared" si="87"/>
        <v>0</v>
      </c>
      <c r="J642" s="82">
        <f t="shared" si="87"/>
        <v>50000</v>
      </c>
      <c r="K642" s="331"/>
      <c r="L642" s="331"/>
      <c r="M642" s="331"/>
      <c r="N642" s="331"/>
      <c r="O642" s="331"/>
      <c r="Z642" s="48"/>
      <c r="AA642" s="48"/>
      <c r="AB642" s="48"/>
      <c r="AC642" s="48"/>
      <c r="AD642" s="48"/>
    </row>
    <row r="643" spans="1:30" s="35" customFormat="1" ht="9.75" customHeight="1">
      <c r="A643" s="313" t="s">
        <v>425</v>
      </c>
      <c r="B643" s="313"/>
      <c r="C643" s="82">
        <f t="shared" si="85"/>
        <v>0</v>
      </c>
      <c r="D643" s="82">
        <f t="shared" si="87"/>
        <v>0</v>
      </c>
      <c r="E643" s="82">
        <f t="shared" si="87"/>
        <v>0</v>
      </c>
      <c r="F643" s="193">
        <f t="shared" si="87"/>
        <v>0</v>
      </c>
      <c r="G643" s="82">
        <f t="shared" si="87"/>
        <v>0</v>
      </c>
      <c r="H643" s="82">
        <f t="shared" si="87"/>
        <v>0</v>
      </c>
      <c r="I643" s="82"/>
      <c r="J643" s="82"/>
      <c r="K643" s="331"/>
      <c r="L643" s="331"/>
      <c r="M643" s="331"/>
      <c r="N643" s="331"/>
      <c r="O643" s="331"/>
      <c r="Z643" s="48"/>
      <c r="AA643" s="48"/>
      <c r="AB643" s="48"/>
      <c r="AC643" s="48"/>
      <c r="AD643" s="48"/>
    </row>
    <row r="644" spans="1:30" s="35" customFormat="1" ht="9.75">
      <c r="A644" s="313" t="s">
        <v>426</v>
      </c>
      <c r="B644" s="313"/>
      <c r="C644" s="82">
        <f t="shared" si="85"/>
        <v>500000</v>
      </c>
      <c r="D644" s="82">
        <f t="shared" si="87"/>
        <v>100000</v>
      </c>
      <c r="E644" s="82">
        <f t="shared" si="87"/>
        <v>100000</v>
      </c>
      <c r="F644" s="193">
        <f t="shared" si="87"/>
        <v>100000</v>
      </c>
      <c r="G644" s="82">
        <f t="shared" si="87"/>
        <v>100000</v>
      </c>
      <c r="H644" s="82">
        <f t="shared" si="87"/>
        <v>100000</v>
      </c>
      <c r="I644" s="82">
        <f t="shared" si="87"/>
        <v>100000</v>
      </c>
      <c r="J644" s="82">
        <f t="shared" si="87"/>
        <v>100000</v>
      </c>
      <c r="K644" s="331"/>
      <c r="L644" s="331"/>
      <c r="M644" s="331"/>
      <c r="N644" s="331"/>
      <c r="O644" s="331"/>
      <c r="Z644" s="48"/>
      <c r="AA644" s="48"/>
      <c r="AB644" s="48"/>
      <c r="AC644" s="48"/>
      <c r="AD644" s="48"/>
    </row>
    <row r="645" spans="1:30" s="35" customFormat="1" ht="18.75" customHeight="1">
      <c r="A645" s="313" t="s">
        <v>414</v>
      </c>
      <c r="B645" s="313"/>
      <c r="C645" s="82">
        <f t="shared" si="85"/>
        <v>0</v>
      </c>
      <c r="D645" s="82">
        <f t="shared" si="87"/>
        <v>0</v>
      </c>
      <c r="E645" s="82">
        <f t="shared" si="87"/>
        <v>0</v>
      </c>
      <c r="F645" s="193">
        <f t="shared" si="87"/>
        <v>0</v>
      </c>
      <c r="G645" s="82">
        <f t="shared" si="87"/>
        <v>0</v>
      </c>
      <c r="H645" s="82">
        <f t="shared" si="87"/>
        <v>0</v>
      </c>
      <c r="I645" s="82"/>
      <c r="J645" s="82"/>
      <c r="K645" s="331"/>
      <c r="L645" s="331"/>
      <c r="M645" s="331"/>
      <c r="N645" s="331"/>
      <c r="O645" s="331"/>
      <c r="Z645" s="48"/>
      <c r="AA645" s="48"/>
      <c r="AB645" s="48"/>
      <c r="AC645" s="48"/>
      <c r="AD645" s="48"/>
    </row>
    <row r="646" spans="1:30" s="35" customFormat="1" ht="83.25" customHeight="1">
      <c r="A646" s="68" t="s">
        <v>253</v>
      </c>
      <c r="B646" s="60" t="s">
        <v>458</v>
      </c>
      <c r="C646" s="82"/>
      <c r="D646" s="82"/>
      <c r="E646" s="82"/>
      <c r="F646" s="193"/>
      <c r="G646" s="82"/>
      <c r="H646" s="82"/>
      <c r="I646" s="82"/>
      <c r="J646" s="82"/>
      <c r="K646" s="323" t="s">
        <v>536</v>
      </c>
      <c r="L646" s="309" t="s">
        <v>453</v>
      </c>
      <c r="M646" s="309" t="s">
        <v>240</v>
      </c>
      <c r="N646" s="333" t="s">
        <v>602</v>
      </c>
      <c r="O646" s="333" t="s">
        <v>717</v>
      </c>
      <c r="Z646" s="48"/>
      <c r="AA646" s="48"/>
      <c r="AB646" s="48"/>
      <c r="AC646" s="48"/>
      <c r="AD646" s="48"/>
    </row>
    <row r="647" spans="1:30" s="35" customFormat="1" ht="9.75">
      <c r="A647" s="313" t="s">
        <v>167</v>
      </c>
      <c r="B647" s="313"/>
      <c r="C647" s="82">
        <f aca="true" t="shared" si="88" ref="C647:C652">D647+E647+F647</f>
        <v>71295.5108</v>
      </c>
      <c r="D647" s="82">
        <f aca="true" t="shared" si="89" ref="D647:J647">D648+D649+D650+D651+D652</f>
        <v>18295.5108</v>
      </c>
      <c r="E647" s="82">
        <f t="shared" si="89"/>
        <v>26000</v>
      </c>
      <c r="F647" s="193">
        <f t="shared" si="89"/>
        <v>27000</v>
      </c>
      <c r="G647" s="82">
        <f t="shared" si="89"/>
        <v>30000</v>
      </c>
      <c r="H647" s="82">
        <f t="shared" si="89"/>
        <v>45000</v>
      </c>
      <c r="I647" s="82">
        <f t="shared" si="89"/>
        <v>0</v>
      </c>
      <c r="J647" s="82">
        <f t="shared" si="89"/>
        <v>50000</v>
      </c>
      <c r="K647" s="323"/>
      <c r="L647" s="309"/>
      <c r="M647" s="309"/>
      <c r="N647" s="333"/>
      <c r="O647" s="333"/>
      <c r="Z647" s="48"/>
      <c r="AA647" s="48"/>
      <c r="AB647" s="48"/>
      <c r="AC647" s="48"/>
      <c r="AD647" s="48"/>
    </row>
    <row r="648" spans="1:30" s="35" customFormat="1" ht="9.75" customHeight="1">
      <c r="A648" s="313" t="s">
        <v>416</v>
      </c>
      <c r="B648" s="313"/>
      <c r="C648" s="82">
        <f t="shared" si="88"/>
        <v>0</v>
      </c>
      <c r="D648" s="82">
        <v>0</v>
      </c>
      <c r="E648" s="82">
        <v>0</v>
      </c>
      <c r="F648" s="193">
        <v>0</v>
      </c>
      <c r="G648" s="82">
        <v>0</v>
      </c>
      <c r="H648" s="82">
        <v>0</v>
      </c>
      <c r="I648" s="82"/>
      <c r="J648" s="82"/>
      <c r="K648" s="323"/>
      <c r="L648" s="309"/>
      <c r="M648" s="309"/>
      <c r="N648" s="333"/>
      <c r="O648" s="333"/>
      <c r="Z648" s="48"/>
      <c r="AA648" s="48"/>
      <c r="AB648" s="48"/>
      <c r="AC648" s="48"/>
      <c r="AD648" s="48"/>
    </row>
    <row r="649" spans="1:30" s="35" customFormat="1" ht="11.25" customHeight="1">
      <c r="A649" s="313" t="s">
        <v>424</v>
      </c>
      <c r="B649" s="313"/>
      <c r="C649" s="82">
        <f>D649+E649+F649+G649+H649</f>
        <v>146295.5108</v>
      </c>
      <c r="D649" s="82">
        <v>18295.5108</v>
      </c>
      <c r="E649" s="82">
        <v>26000</v>
      </c>
      <c r="F649" s="193">
        <v>27000</v>
      </c>
      <c r="G649" s="82">
        <v>30000</v>
      </c>
      <c r="H649" s="82">
        <v>45000</v>
      </c>
      <c r="I649" s="82">
        <v>0</v>
      </c>
      <c r="J649" s="82">
        <v>50000</v>
      </c>
      <c r="K649" s="323"/>
      <c r="L649" s="309"/>
      <c r="M649" s="309"/>
      <c r="N649" s="333"/>
      <c r="O649" s="333"/>
      <c r="Z649" s="48"/>
      <c r="AA649" s="48"/>
      <c r="AB649" s="48"/>
      <c r="AC649" s="48"/>
      <c r="AD649" s="48"/>
    </row>
    <row r="650" spans="1:30" s="35" customFormat="1" ht="9.75" customHeight="1">
      <c r="A650" s="313" t="s">
        <v>425</v>
      </c>
      <c r="B650" s="313"/>
      <c r="C650" s="82">
        <f t="shared" si="88"/>
        <v>0</v>
      </c>
      <c r="D650" s="82">
        <v>0</v>
      </c>
      <c r="E650" s="82">
        <v>0</v>
      </c>
      <c r="F650" s="193">
        <v>0</v>
      </c>
      <c r="G650" s="82">
        <v>0</v>
      </c>
      <c r="H650" s="82">
        <v>0</v>
      </c>
      <c r="I650" s="82"/>
      <c r="J650" s="82"/>
      <c r="K650" s="323"/>
      <c r="L650" s="309"/>
      <c r="M650" s="309"/>
      <c r="N650" s="333"/>
      <c r="O650" s="333"/>
      <c r="Z650" s="48"/>
      <c r="AA650" s="48"/>
      <c r="AB650" s="48"/>
      <c r="AC650" s="48"/>
      <c r="AD650" s="48"/>
    </row>
    <row r="651" spans="1:30" s="35" customFormat="1" ht="9.75">
      <c r="A651" s="313" t="s">
        <v>426</v>
      </c>
      <c r="B651" s="313"/>
      <c r="C651" s="82">
        <f t="shared" si="88"/>
        <v>0</v>
      </c>
      <c r="D651" s="82">
        <v>0</v>
      </c>
      <c r="E651" s="82">
        <v>0</v>
      </c>
      <c r="F651" s="193">
        <v>0</v>
      </c>
      <c r="G651" s="82">
        <v>0</v>
      </c>
      <c r="H651" s="82">
        <v>0</v>
      </c>
      <c r="I651" s="82"/>
      <c r="J651" s="82"/>
      <c r="K651" s="323"/>
      <c r="L651" s="309"/>
      <c r="M651" s="309"/>
      <c r="N651" s="333"/>
      <c r="O651" s="333"/>
      <c r="Z651" s="48"/>
      <c r="AA651" s="48"/>
      <c r="AB651" s="48"/>
      <c r="AC651" s="48"/>
      <c r="AD651" s="48"/>
    </row>
    <row r="652" spans="1:30" s="35" customFormat="1" ht="9.75">
      <c r="A652" s="313" t="s">
        <v>414</v>
      </c>
      <c r="B652" s="313"/>
      <c r="C652" s="82">
        <f t="shared" si="88"/>
        <v>0</v>
      </c>
      <c r="D652" s="82">
        <v>0</v>
      </c>
      <c r="E652" s="82">
        <v>0</v>
      </c>
      <c r="F652" s="193">
        <v>0</v>
      </c>
      <c r="G652" s="82">
        <v>0</v>
      </c>
      <c r="H652" s="82">
        <v>0</v>
      </c>
      <c r="I652" s="82"/>
      <c r="J652" s="82"/>
      <c r="K652" s="323"/>
      <c r="L652" s="309"/>
      <c r="M652" s="309"/>
      <c r="N652" s="333"/>
      <c r="O652" s="333"/>
      <c r="Z652" s="48"/>
      <c r="AA652" s="48"/>
      <c r="AB652" s="48"/>
      <c r="AC652" s="48"/>
      <c r="AD652" s="48"/>
    </row>
    <row r="653" spans="1:30" s="35" customFormat="1" ht="48" customHeight="1">
      <c r="A653" s="59"/>
      <c r="B653" s="71" t="s">
        <v>377</v>
      </c>
      <c r="C653" s="82"/>
      <c r="D653" s="82"/>
      <c r="E653" s="82"/>
      <c r="F653" s="193"/>
      <c r="G653" s="82"/>
      <c r="H653" s="82"/>
      <c r="I653" s="82"/>
      <c r="J653" s="82"/>
      <c r="K653" s="60"/>
      <c r="L653" s="42" t="s">
        <v>453</v>
      </c>
      <c r="M653" s="62" t="s">
        <v>412</v>
      </c>
      <c r="N653" s="62" t="s">
        <v>412</v>
      </c>
      <c r="O653" s="62" t="s">
        <v>441</v>
      </c>
      <c r="Z653" s="48"/>
      <c r="AA653" s="48"/>
      <c r="AB653" s="48"/>
      <c r="AC653" s="48"/>
      <c r="AD653" s="48"/>
    </row>
    <row r="654" spans="1:30" s="35" customFormat="1" ht="43.5" customHeight="1">
      <c r="A654" s="59"/>
      <c r="B654" s="64" t="s">
        <v>337</v>
      </c>
      <c r="C654" s="82"/>
      <c r="D654" s="82"/>
      <c r="E654" s="82"/>
      <c r="F654" s="193"/>
      <c r="G654" s="82"/>
      <c r="H654" s="82"/>
      <c r="I654" s="82"/>
      <c r="J654" s="82"/>
      <c r="K654" s="60"/>
      <c r="L654" s="42" t="s">
        <v>453</v>
      </c>
      <c r="M654" s="62" t="s">
        <v>412</v>
      </c>
      <c r="N654" s="62" t="s">
        <v>412</v>
      </c>
      <c r="O654" s="62" t="s">
        <v>442</v>
      </c>
      <c r="Z654" s="48"/>
      <c r="AA654" s="48"/>
      <c r="AB654" s="48"/>
      <c r="AC654" s="48"/>
      <c r="AD654" s="48"/>
    </row>
    <row r="655" spans="1:30" s="35" customFormat="1" ht="71.25" customHeight="1">
      <c r="A655" s="68" t="s">
        <v>254</v>
      </c>
      <c r="B655" s="60" t="s">
        <v>232</v>
      </c>
      <c r="C655" s="82"/>
      <c r="D655" s="82"/>
      <c r="E655" s="82"/>
      <c r="F655" s="193"/>
      <c r="G655" s="82"/>
      <c r="H655" s="82"/>
      <c r="I655" s="82"/>
      <c r="J655" s="82"/>
      <c r="K655" s="323" t="s">
        <v>537</v>
      </c>
      <c r="L655" s="309" t="s">
        <v>453</v>
      </c>
      <c r="M655" s="309" t="s">
        <v>236</v>
      </c>
      <c r="N655" s="333" t="s">
        <v>598</v>
      </c>
      <c r="O655" s="333" t="s">
        <v>430</v>
      </c>
      <c r="Z655" s="48"/>
      <c r="AA655" s="48"/>
      <c r="AB655" s="48"/>
      <c r="AC655" s="48"/>
      <c r="AD655" s="48"/>
    </row>
    <row r="656" spans="1:30" s="35" customFormat="1" ht="9.75" customHeight="1">
      <c r="A656" s="313" t="s">
        <v>167</v>
      </c>
      <c r="B656" s="313"/>
      <c r="C656" s="82">
        <f aca="true" t="shared" si="90" ref="C656:C661">D656+E656+F656</f>
        <v>50</v>
      </c>
      <c r="D656" s="82">
        <f>D661+D660+D659+D657+D658</f>
        <v>50</v>
      </c>
      <c r="E656" s="82">
        <f>E661+E660+E659+E657+E658</f>
        <v>0</v>
      </c>
      <c r="F656" s="193">
        <f>F661+F660+F659+F657+F658</f>
        <v>0</v>
      </c>
      <c r="G656" s="82">
        <f>G661+G660+G659+G657+G658</f>
        <v>0</v>
      </c>
      <c r="H656" s="82">
        <f>H661+H660+H659+H657+H658</f>
        <v>0</v>
      </c>
      <c r="I656" s="82"/>
      <c r="J656" s="82"/>
      <c r="K656" s="323"/>
      <c r="L656" s="309"/>
      <c r="M656" s="309"/>
      <c r="N656" s="333"/>
      <c r="O656" s="333"/>
      <c r="Z656" s="48"/>
      <c r="AA656" s="48"/>
      <c r="AB656" s="48"/>
      <c r="AC656" s="48"/>
      <c r="AD656" s="48"/>
    </row>
    <row r="657" spans="1:30" s="35" customFormat="1" ht="9.75" customHeight="1">
      <c r="A657" s="313" t="s">
        <v>416</v>
      </c>
      <c r="B657" s="313"/>
      <c r="C657" s="82">
        <f t="shared" si="90"/>
        <v>0</v>
      </c>
      <c r="D657" s="82">
        <v>0</v>
      </c>
      <c r="E657" s="82">
        <v>0</v>
      </c>
      <c r="F657" s="193">
        <v>0</v>
      </c>
      <c r="G657" s="82">
        <v>0</v>
      </c>
      <c r="H657" s="82">
        <v>0</v>
      </c>
      <c r="I657" s="82"/>
      <c r="J657" s="82"/>
      <c r="K657" s="323"/>
      <c r="L657" s="309"/>
      <c r="M657" s="309"/>
      <c r="N657" s="333"/>
      <c r="O657" s="333"/>
      <c r="Z657" s="48"/>
      <c r="AA657" s="48"/>
      <c r="AB657" s="48"/>
      <c r="AC657" s="48"/>
      <c r="AD657" s="48"/>
    </row>
    <row r="658" spans="1:30" s="35" customFormat="1" ht="11.25" customHeight="1">
      <c r="A658" s="313" t="s">
        <v>424</v>
      </c>
      <c r="B658" s="313"/>
      <c r="C658" s="82">
        <f>D658+E658+F658+G658+H658</f>
        <v>50</v>
      </c>
      <c r="D658" s="82">
        <v>50</v>
      </c>
      <c r="E658" s="82">
        <v>0</v>
      </c>
      <c r="F658" s="193">
        <v>0</v>
      </c>
      <c r="G658" s="82">
        <v>0</v>
      </c>
      <c r="H658" s="82">
        <v>0</v>
      </c>
      <c r="I658" s="82"/>
      <c r="J658" s="82"/>
      <c r="K658" s="323"/>
      <c r="L658" s="309"/>
      <c r="M658" s="309"/>
      <c r="N658" s="333"/>
      <c r="O658" s="333"/>
      <c r="Z658" s="48"/>
      <c r="AA658" s="48"/>
      <c r="AB658" s="48"/>
      <c r="AC658" s="48"/>
      <c r="AD658" s="48"/>
    </row>
    <row r="659" spans="1:30" s="35" customFormat="1" ht="9.75" customHeight="1">
      <c r="A659" s="313" t="s">
        <v>425</v>
      </c>
      <c r="B659" s="313"/>
      <c r="C659" s="82">
        <f t="shared" si="90"/>
        <v>0</v>
      </c>
      <c r="D659" s="82">
        <v>0</v>
      </c>
      <c r="E659" s="82">
        <v>0</v>
      </c>
      <c r="F659" s="193">
        <v>0</v>
      </c>
      <c r="G659" s="82">
        <v>0</v>
      </c>
      <c r="H659" s="82">
        <v>0</v>
      </c>
      <c r="I659" s="82"/>
      <c r="J659" s="82"/>
      <c r="K659" s="323"/>
      <c r="L659" s="309"/>
      <c r="M659" s="309"/>
      <c r="N659" s="333"/>
      <c r="O659" s="333"/>
      <c r="Z659" s="48"/>
      <c r="AA659" s="48"/>
      <c r="AB659" s="48"/>
      <c r="AC659" s="48"/>
      <c r="AD659" s="48"/>
    </row>
    <row r="660" spans="1:30" s="35" customFormat="1" ht="9.75">
      <c r="A660" s="313" t="s">
        <v>426</v>
      </c>
      <c r="B660" s="313"/>
      <c r="C660" s="82">
        <f t="shared" si="90"/>
        <v>0</v>
      </c>
      <c r="D660" s="82">
        <v>0</v>
      </c>
      <c r="E660" s="82">
        <v>0</v>
      </c>
      <c r="F660" s="193">
        <v>0</v>
      </c>
      <c r="G660" s="82">
        <v>0</v>
      </c>
      <c r="H660" s="82">
        <v>0</v>
      </c>
      <c r="I660" s="82"/>
      <c r="J660" s="82"/>
      <c r="K660" s="323"/>
      <c r="L660" s="309"/>
      <c r="M660" s="309"/>
      <c r="N660" s="333"/>
      <c r="O660" s="333"/>
      <c r="Z660" s="48"/>
      <c r="AA660" s="48"/>
      <c r="AB660" s="48"/>
      <c r="AC660" s="48"/>
      <c r="AD660" s="48"/>
    </row>
    <row r="661" spans="1:30" s="35" customFormat="1" ht="9.75">
      <c r="A661" s="313" t="s">
        <v>414</v>
      </c>
      <c r="B661" s="313"/>
      <c r="C661" s="82">
        <f t="shared" si="90"/>
        <v>0</v>
      </c>
      <c r="D661" s="82">
        <v>0</v>
      </c>
      <c r="E661" s="82">
        <v>0</v>
      </c>
      <c r="F661" s="193">
        <v>0</v>
      </c>
      <c r="G661" s="82">
        <v>0</v>
      </c>
      <c r="H661" s="82">
        <v>0</v>
      </c>
      <c r="I661" s="82"/>
      <c r="J661" s="82"/>
      <c r="K661" s="323"/>
      <c r="L661" s="309"/>
      <c r="M661" s="309"/>
      <c r="N661" s="333"/>
      <c r="O661" s="333"/>
      <c r="Z661" s="48"/>
      <c r="AA661" s="48"/>
      <c r="AB661" s="48"/>
      <c r="AC661" s="48"/>
      <c r="AD661" s="48"/>
    </row>
    <row r="662" spans="1:30" s="35" customFormat="1" ht="45.75" customHeight="1">
      <c r="A662" s="44"/>
      <c r="B662" s="64" t="s">
        <v>443</v>
      </c>
      <c r="C662" s="82"/>
      <c r="D662" s="82"/>
      <c r="E662" s="82"/>
      <c r="F662" s="193"/>
      <c r="G662" s="82"/>
      <c r="H662" s="82"/>
      <c r="I662" s="82"/>
      <c r="J662" s="82"/>
      <c r="K662" s="60"/>
      <c r="L662" s="42" t="s">
        <v>453</v>
      </c>
      <c r="M662" s="62" t="s">
        <v>412</v>
      </c>
      <c r="N662" s="62" t="s">
        <v>412</v>
      </c>
      <c r="O662" s="62" t="s">
        <v>437</v>
      </c>
      <c r="Z662" s="48"/>
      <c r="AA662" s="48"/>
      <c r="AB662" s="48"/>
      <c r="AC662" s="48"/>
      <c r="AD662" s="48"/>
    </row>
    <row r="663" spans="1:30" s="35" customFormat="1" ht="52.5" customHeight="1">
      <c r="A663" s="44"/>
      <c r="B663" s="64" t="s">
        <v>338</v>
      </c>
      <c r="C663" s="82"/>
      <c r="D663" s="82"/>
      <c r="E663" s="82"/>
      <c r="F663" s="193"/>
      <c r="G663" s="82"/>
      <c r="H663" s="82"/>
      <c r="I663" s="82"/>
      <c r="J663" s="82"/>
      <c r="K663" s="60"/>
      <c r="L663" s="42" t="s">
        <v>453</v>
      </c>
      <c r="M663" s="62" t="s">
        <v>412</v>
      </c>
      <c r="N663" s="62" t="s">
        <v>412</v>
      </c>
      <c r="O663" s="62" t="s">
        <v>444</v>
      </c>
      <c r="Z663" s="48"/>
      <c r="AA663" s="48"/>
      <c r="AB663" s="48"/>
      <c r="AC663" s="48"/>
      <c r="AD663" s="48"/>
    </row>
    <row r="664" spans="1:30" s="35" customFormat="1" ht="54" customHeight="1">
      <c r="A664" s="68" t="s">
        <v>359</v>
      </c>
      <c r="B664" s="60" t="s">
        <v>231</v>
      </c>
      <c r="C664" s="82"/>
      <c r="D664" s="82"/>
      <c r="E664" s="82"/>
      <c r="F664" s="193"/>
      <c r="G664" s="82"/>
      <c r="H664" s="82"/>
      <c r="I664" s="82"/>
      <c r="J664" s="82"/>
      <c r="K664" s="309"/>
      <c r="L664" s="309" t="s">
        <v>238</v>
      </c>
      <c r="M664" s="309" t="s">
        <v>239</v>
      </c>
      <c r="N664" s="333" t="s">
        <v>598</v>
      </c>
      <c r="O664" s="333" t="s">
        <v>430</v>
      </c>
      <c r="Z664" s="48"/>
      <c r="AA664" s="48"/>
      <c r="AB664" s="48"/>
      <c r="AC664" s="48"/>
      <c r="AD664" s="48"/>
    </row>
    <row r="665" spans="1:30" s="35" customFormat="1" ht="9.75" customHeight="1">
      <c r="A665" s="313" t="s">
        <v>167</v>
      </c>
      <c r="B665" s="313"/>
      <c r="C665" s="82">
        <f aca="true" t="shared" si="91" ref="C665:C670">D665+E665+F665</f>
        <v>300000</v>
      </c>
      <c r="D665" s="82">
        <f>D670+D669+D668+D667</f>
        <v>100000</v>
      </c>
      <c r="E665" s="82">
        <f>E670+E669+E668+E667</f>
        <v>100000</v>
      </c>
      <c r="F665" s="193">
        <f>F670+F669+F668+F667+F666</f>
        <v>100000</v>
      </c>
      <c r="G665" s="82">
        <f>G670+G669+G668+G667+G666</f>
        <v>100000</v>
      </c>
      <c r="H665" s="82">
        <f>H670+H669+H668+H667+H666</f>
        <v>100000</v>
      </c>
      <c r="I665" s="82">
        <f>I670+I669+I668+I667+I666</f>
        <v>100000</v>
      </c>
      <c r="J665" s="82">
        <f>J670+J669+J668+J667+J666</f>
        <v>100000</v>
      </c>
      <c r="K665" s="309"/>
      <c r="L665" s="309"/>
      <c r="M665" s="309"/>
      <c r="N665" s="333"/>
      <c r="O665" s="333"/>
      <c r="Z665" s="48"/>
      <c r="AA665" s="48"/>
      <c r="AB665" s="48"/>
      <c r="AC665" s="48"/>
      <c r="AD665" s="48"/>
    </row>
    <row r="666" spans="1:30" s="35" customFormat="1" ht="9.75" customHeight="1">
      <c r="A666" s="313" t="s">
        <v>416</v>
      </c>
      <c r="B666" s="313"/>
      <c r="C666" s="82">
        <f t="shared" si="91"/>
        <v>0</v>
      </c>
      <c r="D666" s="82">
        <v>0</v>
      </c>
      <c r="E666" s="82">
        <v>0</v>
      </c>
      <c r="F666" s="193">
        <v>0</v>
      </c>
      <c r="G666" s="82">
        <v>0</v>
      </c>
      <c r="H666" s="82">
        <v>0</v>
      </c>
      <c r="I666" s="82"/>
      <c r="J666" s="82"/>
      <c r="K666" s="309"/>
      <c r="L666" s="309"/>
      <c r="M666" s="309"/>
      <c r="N666" s="333"/>
      <c r="O666" s="333"/>
      <c r="Z666" s="48"/>
      <c r="AA666" s="48"/>
      <c r="AB666" s="48"/>
      <c r="AC666" s="48"/>
      <c r="AD666" s="48"/>
    </row>
    <row r="667" spans="1:30" s="35" customFormat="1" ht="11.25" customHeight="1">
      <c r="A667" s="313" t="s">
        <v>424</v>
      </c>
      <c r="B667" s="313"/>
      <c r="C667" s="82">
        <f t="shared" si="91"/>
        <v>0</v>
      </c>
      <c r="D667" s="82">
        <v>0</v>
      </c>
      <c r="E667" s="82">
        <v>0</v>
      </c>
      <c r="F667" s="193">
        <v>0</v>
      </c>
      <c r="G667" s="82">
        <v>0</v>
      </c>
      <c r="H667" s="82">
        <v>0</v>
      </c>
      <c r="I667" s="82"/>
      <c r="J667" s="82"/>
      <c r="K667" s="309"/>
      <c r="L667" s="309"/>
      <c r="M667" s="309"/>
      <c r="N667" s="333"/>
      <c r="O667" s="333"/>
      <c r="Z667" s="48"/>
      <c r="AA667" s="48"/>
      <c r="AB667" s="48"/>
      <c r="AC667" s="48"/>
      <c r="AD667" s="48"/>
    </row>
    <row r="668" spans="1:30" s="35" customFormat="1" ht="9.75" customHeight="1">
      <c r="A668" s="313" t="s">
        <v>425</v>
      </c>
      <c r="B668" s="313"/>
      <c r="C668" s="82">
        <f t="shared" si="91"/>
        <v>0</v>
      </c>
      <c r="D668" s="82">
        <v>0</v>
      </c>
      <c r="E668" s="82">
        <v>0</v>
      </c>
      <c r="F668" s="193">
        <v>0</v>
      </c>
      <c r="G668" s="82">
        <v>0</v>
      </c>
      <c r="H668" s="82">
        <v>0</v>
      </c>
      <c r="I668" s="82"/>
      <c r="J668" s="82"/>
      <c r="K668" s="309"/>
      <c r="L668" s="309"/>
      <c r="M668" s="309"/>
      <c r="N668" s="333"/>
      <c r="O668" s="333"/>
      <c r="Z668" s="48"/>
      <c r="AA668" s="48"/>
      <c r="AB668" s="48"/>
      <c r="AC668" s="48"/>
      <c r="AD668" s="48"/>
    </row>
    <row r="669" spans="1:30" s="35" customFormat="1" ht="9.75">
      <c r="A669" s="313" t="s">
        <v>426</v>
      </c>
      <c r="B669" s="313"/>
      <c r="C669" s="82">
        <f>D669+E669+F669+G669+H669</f>
        <v>500000</v>
      </c>
      <c r="D669" s="82">
        <v>100000</v>
      </c>
      <c r="E669" s="82">
        <v>100000</v>
      </c>
      <c r="F669" s="193">
        <v>100000</v>
      </c>
      <c r="G669" s="82">
        <v>100000</v>
      </c>
      <c r="H669" s="82">
        <v>100000</v>
      </c>
      <c r="I669" s="82">
        <v>100000</v>
      </c>
      <c r="J669" s="82">
        <v>100000</v>
      </c>
      <c r="K669" s="309"/>
      <c r="L669" s="309"/>
      <c r="M669" s="309"/>
      <c r="N669" s="333"/>
      <c r="O669" s="333"/>
      <c r="Z669" s="48"/>
      <c r="AA669" s="48"/>
      <c r="AB669" s="48"/>
      <c r="AC669" s="48"/>
      <c r="AD669" s="48"/>
    </row>
    <row r="670" spans="1:30" s="35" customFormat="1" ht="9.75" customHeight="1">
      <c r="A670" s="313" t="s">
        <v>414</v>
      </c>
      <c r="B670" s="313"/>
      <c r="C670" s="82">
        <f t="shared" si="91"/>
        <v>0</v>
      </c>
      <c r="D670" s="82">
        <v>0</v>
      </c>
      <c r="E670" s="82">
        <v>0</v>
      </c>
      <c r="F670" s="193">
        <v>0</v>
      </c>
      <c r="G670" s="82">
        <v>0</v>
      </c>
      <c r="H670" s="82">
        <v>0</v>
      </c>
      <c r="I670" s="82"/>
      <c r="J670" s="82"/>
      <c r="K670" s="309"/>
      <c r="L670" s="309"/>
      <c r="M670" s="309"/>
      <c r="N670" s="333"/>
      <c r="O670" s="333"/>
      <c r="Z670" s="48"/>
      <c r="AA670" s="48"/>
      <c r="AB670" s="48"/>
      <c r="AC670" s="48"/>
      <c r="AD670" s="48"/>
    </row>
    <row r="671" spans="1:30" s="35" customFormat="1" ht="53.25" customHeight="1">
      <c r="A671" s="44"/>
      <c r="B671" s="64" t="s">
        <v>340</v>
      </c>
      <c r="C671" s="82"/>
      <c r="D671" s="82"/>
      <c r="E671" s="82"/>
      <c r="F671" s="193"/>
      <c r="G671" s="82"/>
      <c r="H671" s="82"/>
      <c r="I671" s="82"/>
      <c r="J671" s="82"/>
      <c r="K671" s="60"/>
      <c r="L671" s="60" t="s">
        <v>238</v>
      </c>
      <c r="M671" s="62" t="s">
        <v>412</v>
      </c>
      <c r="N671" s="62" t="s">
        <v>412</v>
      </c>
      <c r="O671" s="62" t="s">
        <v>441</v>
      </c>
      <c r="Z671" s="48"/>
      <c r="AA671" s="48"/>
      <c r="AB671" s="48"/>
      <c r="AC671" s="48"/>
      <c r="AD671" s="48"/>
    </row>
    <row r="672" spans="1:30" s="35" customFormat="1" ht="54" customHeight="1">
      <c r="A672" s="44"/>
      <c r="B672" s="64" t="s">
        <v>339</v>
      </c>
      <c r="C672" s="82"/>
      <c r="D672" s="82"/>
      <c r="E672" s="82"/>
      <c r="F672" s="193"/>
      <c r="G672" s="82"/>
      <c r="H672" s="82"/>
      <c r="I672" s="82"/>
      <c r="J672" s="82"/>
      <c r="K672" s="60"/>
      <c r="L672" s="60" t="s">
        <v>238</v>
      </c>
      <c r="M672" s="62" t="s">
        <v>412</v>
      </c>
      <c r="N672" s="62" t="s">
        <v>412</v>
      </c>
      <c r="O672" s="62" t="s">
        <v>601</v>
      </c>
      <c r="Z672" s="48"/>
      <c r="AA672" s="48"/>
      <c r="AB672" s="48"/>
      <c r="AC672" s="48"/>
      <c r="AD672" s="48"/>
    </row>
    <row r="673" spans="1:30" s="35" customFormat="1" ht="63.75" customHeight="1">
      <c r="A673" s="68" t="s">
        <v>376</v>
      </c>
      <c r="B673" s="60" t="s">
        <v>243</v>
      </c>
      <c r="C673" s="82"/>
      <c r="D673" s="82"/>
      <c r="E673" s="82"/>
      <c r="F673" s="193"/>
      <c r="G673" s="82"/>
      <c r="H673" s="82"/>
      <c r="I673" s="82"/>
      <c r="J673" s="82"/>
      <c r="K673" s="309">
        <v>8130470999</v>
      </c>
      <c r="L673" s="309" t="s">
        <v>454</v>
      </c>
      <c r="M673" s="309" t="s">
        <v>237</v>
      </c>
      <c r="N673" s="333" t="s">
        <v>598</v>
      </c>
      <c r="O673" s="333" t="s">
        <v>430</v>
      </c>
      <c r="Z673" s="48"/>
      <c r="AA673" s="48"/>
      <c r="AB673" s="48"/>
      <c r="AC673" s="48"/>
      <c r="AD673" s="48"/>
    </row>
    <row r="674" spans="1:30" s="35" customFormat="1" ht="9.75">
      <c r="A674" s="313" t="s">
        <v>167</v>
      </c>
      <c r="B674" s="313"/>
      <c r="C674" s="82">
        <f aca="true" t="shared" si="92" ref="C674:C679">D674+E674+F674</f>
        <v>14089.9</v>
      </c>
      <c r="D674" s="82">
        <f>D675+D676+D677+D678+D679</f>
        <v>0</v>
      </c>
      <c r="E674" s="82">
        <f>E675+E676+E677+E678+E679</f>
        <v>7456.99</v>
      </c>
      <c r="F674" s="193">
        <f>F675+F676+F677+F678+F679</f>
        <v>6632.91</v>
      </c>
      <c r="G674" s="82">
        <f>G675+G676+G677+G678+G679</f>
        <v>6997.72</v>
      </c>
      <c r="H674" s="82">
        <f>H675+H676+H677+H678+H679</f>
        <v>7312.617</v>
      </c>
      <c r="I674" s="82"/>
      <c r="J674" s="82"/>
      <c r="K674" s="309"/>
      <c r="L674" s="309"/>
      <c r="M674" s="309"/>
      <c r="N674" s="333"/>
      <c r="O674" s="333"/>
      <c r="Z674" s="48"/>
      <c r="AA674" s="48"/>
      <c r="AB674" s="48"/>
      <c r="AC674" s="48"/>
      <c r="AD674" s="48"/>
    </row>
    <row r="675" spans="1:30" s="35" customFormat="1" ht="9.75">
      <c r="A675" s="313" t="s">
        <v>416</v>
      </c>
      <c r="B675" s="313"/>
      <c r="C675" s="82">
        <f t="shared" si="92"/>
        <v>0</v>
      </c>
      <c r="D675" s="82">
        <v>0</v>
      </c>
      <c r="E675" s="82">
        <v>0</v>
      </c>
      <c r="F675" s="193">
        <v>0</v>
      </c>
      <c r="G675" s="82">
        <v>0</v>
      </c>
      <c r="H675" s="82">
        <v>0</v>
      </c>
      <c r="I675" s="82"/>
      <c r="J675" s="82"/>
      <c r="K675" s="309"/>
      <c r="L675" s="309"/>
      <c r="M675" s="309"/>
      <c r="N675" s="333"/>
      <c r="O675" s="333"/>
      <c r="Z675" s="48"/>
      <c r="AA675" s="48"/>
      <c r="AB675" s="48"/>
      <c r="AC675" s="48"/>
      <c r="AD675" s="48"/>
    </row>
    <row r="676" spans="1:30" s="35" customFormat="1" ht="11.25" customHeight="1">
      <c r="A676" s="313" t="s">
        <v>424</v>
      </c>
      <c r="B676" s="313"/>
      <c r="C676" s="82">
        <f t="shared" si="92"/>
        <v>14089.9</v>
      </c>
      <c r="D676" s="82">
        <v>0</v>
      </c>
      <c r="E676" s="82">
        <v>7456.99</v>
      </c>
      <c r="F676" s="193">
        <v>6632.91</v>
      </c>
      <c r="G676" s="82">
        <v>6997.72</v>
      </c>
      <c r="H676" s="82">
        <v>7312.617</v>
      </c>
      <c r="I676" s="82"/>
      <c r="J676" s="82"/>
      <c r="K676" s="309"/>
      <c r="L676" s="309"/>
      <c r="M676" s="309"/>
      <c r="N676" s="333"/>
      <c r="O676" s="333"/>
      <c r="Z676" s="48"/>
      <c r="AA676" s="48"/>
      <c r="AB676" s="48"/>
      <c r="AC676" s="48"/>
      <c r="AD676" s="48"/>
    </row>
    <row r="677" spans="1:30" s="35" customFormat="1" ht="9.75" customHeight="1">
      <c r="A677" s="313" t="s">
        <v>425</v>
      </c>
      <c r="B677" s="313"/>
      <c r="C677" s="82">
        <f t="shared" si="92"/>
        <v>0</v>
      </c>
      <c r="D677" s="82">
        <v>0</v>
      </c>
      <c r="E677" s="82">
        <v>0</v>
      </c>
      <c r="F677" s="193">
        <v>0</v>
      </c>
      <c r="G677" s="82">
        <v>0</v>
      </c>
      <c r="H677" s="82">
        <v>0</v>
      </c>
      <c r="I677" s="82"/>
      <c r="J677" s="82"/>
      <c r="K677" s="309"/>
      <c r="L677" s="309"/>
      <c r="M677" s="309"/>
      <c r="N677" s="333"/>
      <c r="O677" s="333"/>
      <c r="Z677" s="48"/>
      <c r="AA677" s="48"/>
      <c r="AB677" s="48"/>
      <c r="AC677" s="48"/>
      <c r="AD677" s="48"/>
    </row>
    <row r="678" spans="1:30" s="35" customFormat="1" ht="9.75">
      <c r="A678" s="313" t="s">
        <v>426</v>
      </c>
      <c r="B678" s="313"/>
      <c r="C678" s="82">
        <f t="shared" si="92"/>
        <v>0</v>
      </c>
      <c r="D678" s="82">
        <v>0</v>
      </c>
      <c r="E678" s="82">
        <v>0</v>
      </c>
      <c r="F678" s="193">
        <v>0</v>
      </c>
      <c r="G678" s="82">
        <v>0</v>
      </c>
      <c r="H678" s="82">
        <v>0</v>
      </c>
      <c r="I678" s="82"/>
      <c r="J678" s="82"/>
      <c r="K678" s="309"/>
      <c r="L678" s="309"/>
      <c r="M678" s="309"/>
      <c r="N678" s="333"/>
      <c r="O678" s="333"/>
      <c r="Z678" s="48"/>
      <c r="AA678" s="48"/>
      <c r="AB678" s="48"/>
      <c r="AC678" s="48"/>
      <c r="AD678" s="48"/>
    </row>
    <row r="679" spans="1:30" s="35" customFormat="1" ht="9.75">
      <c r="A679" s="313" t="s">
        <v>414</v>
      </c>
      <c r="B679" s="313"/>
      <c r="C679" s="82">
        <f t="shared" si="92"/>
        <v>0</v>
      </c>
      <c r="D679" s="82">
        <v>0</v>
      </c>
      <c r="E679" s="82">
        <v>0</v>
      </c>
      <c r="F679" s="193">
        <v>0</v>
      </c>
      <c r="G679" s="82">
        <v>0</v>
      </c>
      <c r="H679" s="82">
        <v>0</v>
      </c>
      <c r="I679" s="82"/>
      <c r="J679" s="82"/>
      <c r="K679" s="309"/>
      <c r="L679" s="309"/>
      <c r="M679" s="309"/>
      <c r="N679" s="333"/>
      <c r="O679" s="333"/>
      <c r="Z679" s="48"/>
      <c r="AA679" s="48"/>
      <c r="AB679" s="48"/>
      <c r="AC679" s="48"/>
      <c r="AD679" s="48"/>
    </row>
    <row r="680" spans="1:30" s="35" customFormat="1" ht="48.75">
      <c r="A680" s="44"/>
      <c r="B680" s="64" t="s">
        <v>377</v>
      </c>
      <c r="C680" s="82"/>
      <c r="D680" s="82"/>
      <c r="E680" s="82"/>
      <c r="F680" s="193"/>
      <c r="G680" s="82"/>
      <c r="H680" s="82"/>
      <c r="I680" s="82"/>
      <c r="J680" s="82"/>
      <c r="K680" s="60"/>
      <c r="L680" s="60" t="s">
        <v>454</v>
      </c>
      <c r="M680" s="42" t="s">
        <v>412</v>
      </c>
      <c r="N680" s="62" t="s">
        <v>412</v>
      </c>
      <c r="O680" s="62" t="s">
        <v>516</v>
      </c>
      <c r="Z680" s="48"/>
      <c r="AA680" s="48"/>
      <c r="AB680" s="48"/>
      <c r="AC680" s="48"/>
      <c r="AD680" s="48"/>
    </row>
    <row r="681" spans="1:30" s="35" customFormat="1" ht="54.75" customHeight="1">
      <c r="A681" s="44"/>
      <c r="B681" s="64" t="s">
        <v>337</v>
      </c>
      <c r="C681" s="82"/>
      <c r="D681" s="82"/>
      <c r="E681" s="82"/>
      <c r="F681" s="193"/>
      <c r="G681" s="82"/>
      <c r="H681" s="82"/>
      <c r="I681" s="82"/>
      <c r="J681" s="82"/>
      <c r="K681" s="60"/>
      <c r="L681" s="60" t="s">
        <v>454</v>
      </c>
      <c r="M681" s="42" t="s">
        <v>412</v>
      </c>
      <c r="N681" s="62" t="s">
        <v>412</v>
      </c>
      <c r="O681" s="62" t="s">
        <v>603</v>
      </c>
      <c r="Z681" s="48"/>
      <c r="AA681" s="48"/>
      <c r="AB681" s="48"/>
      <c r="AC681" s="48"/>
      <c r="AD681" s="48"/>
    </row>
    <row r="682" spans="1:30" s="101" customFormat="1" ht="36.75" customHeight="1">
      <c r="A682" s="67" t="s">
        <v>286</v>
      </c>
      <c r="B682" s="140" t="s">
        <v>378</v>
      </c>
      <c r="C682" s="85"/>
      <c r="D682" s="85"/>
      <c r="E682" s="85"/>
      <c r="F682" s="198"/>
      <c r="G682" s="85"/>
      <c r="H682" s="85"/>
      <c r="I682" s="85"/>
      <c r="J682" s="85"/>
      <c r="K682" s="57"/>
      <c r="L682" s="56"/>
      <c r="M682" s="56"/>
      <c r="N682" s="56"/>
      <c r="O682" s="56"/>
      <c r="P682" s="102"/>
      <c r="Q682" s="102"/>
      <c r="R682" s="102"/>
      <c r="S682" s="102"/>
      <c r="T682" s="102"/>
      <c r="U682" s="102"/>
      <c r="V682" s="102"/>
      <c r="W682" s="102"/>
      <c r="Z682" s="102"/>
      <c r="AA682" s="102"/>
      <c r="AB682" s="102"/>
      <c r="AC682" s="102"/>
      <c r="AD682" s="102"/>
    </row>
    <row r="683" spans="1:30" s="35" customFormat="1" ht="9.75">
      <c r="A683" s="313" t="s">
        <v>167</v>
      </c>
      <c r="B683" s="313"/>
      <c r="C683" s="82">
        <f>D683+E683+F683+G683+H683</f>
        <v>694475.46787</v>
      </c>
      <c r="D683" s="82">
        <f aca="true" t="shared" si="93" ref="D683:J683">D684+D685+D686+D687+D688</f>
        <v>105921.02283</v>
      </c>
      <c r="E683" s="82">
        <f t="shared" si="93"/>
        <v>148930.49212</v>
      </c>
      <c r="F683" s="193">
        <f t="shared" si="93"/>
        <v>152908.70892</v>
      </c>
      <c r="G683" s="82">
        <f t="shared" si="93"/>
        <v>159178.244</v>
      </c>
      <c r="H683" s="82">
        <f t="shared" si="93"/>
        <v>127537</v>
      </c>
      <c r="I683" s="82">
        <f t="shared" si="93"/>
        <v>127631.46</v>
      </c>
      <c r="J683" s="82">
        <f t="shared" si="93"/>
        <v>130949.87796000001</v>
      </c>
      <c r="K683" s="309"/>
      <c r="L683" s="309"/>
      <c r="M683" s="309"/>
      <c r="N683" s="333"/>
      <c r="O683" s="333"/>
      <c r="Z683" s="48"/>
      <c r="AA683" s="48"/>
      <c r="AB683" s="48"/>
      <c r="AC683" s="48"/>
      <c r="AD683" s="48"/>
    </row>
    <row r="684" spans="1:30" s="35" customFormat="1" ht="9.75" customHeight="1">
      <c r="A684" s="313" t="s">
        <v>416</v>
      </c>
      <c r="B684" s="313"/>
      <c r="C684" s="82">
        <f>D684+E684+F684+G684+H684</f>
        <v>0</v>
      </c>
      <c r="D684" s="82">
        <f>D691</f>
        <v>0</v>
      </c>
      <c r="E684" s="82">
        <f aca="true" t="shared" si="94" ref="E684:J684">E691</f>
        <v>0</v>
      </c>
      <c r="F684" s="193">
        <f t="shared" si="94"/>
        <v>0</v>
      </c>
      <c r="G684" s="82">
        <f t="shared" si="94"/>
        <v>0</v>
      </c>
      <c r="H684" s="82">
        <f t="shared" si="94"/>
        <v>0</v>
      </c>
      <c r="I684" s="82">
        <f t="shared" si="94"/>
        <v>0</v>
      </c>
      <c r="J684" s="82">
        <f t="shared" si="94"/>
        <v>0</v>
      </c>
      <c r="K684" s="309"/>
      <c r="L684" s="309"/>
      <c r="M684" s="309"/>
      <c r="N684" s="333"/>
      <c r="O684" s="333"/>
      <c r="Z684" s="48"/>
      <c r="AA684" s="48"/>
      <c r="AB684" s="48"/>
      <c r="AC684" s="48"/>
      <c r="AD684" s="48"/>
    </row>
    <row r="685" spans="1:30" s="35" customFormat="1" ht="11.25" customHeight="1">
      <c r="A685" s="313" t="s">
        <v>424</v>
      </c>
      <c r="B685" s="313"/>
      <c r="C685" s="82">
        <f>D685+E685+F685+G685+H685</f>
        <v>694475.46787</v>
      </c>
      <c r="D685" s="82">
        <f aca="true" t="shared" si="95" ref="D685:J685">D692</f>
        <v>105921.02283</v>
      </c>
      <c r="E685" s="82">
        <f t="shared" si="95"/>
        <v>148930.49212</v>
      </c>
      <c r="F685" s="193">
        <f t="shared" si="95"/>
        <v>152908.70892</v>
      </c>
      <c r="G685" s="82">
        <f t="shared" si="95"/>
        <v>159178.244</v>
      </c>
      <c r="H685" s="82">
        <f t="shared" si="95"/>
        <v>127537</v>
      </c>
      <c r="I685" s="82">
        <f t="shared" si="95"/>
        <v>127631.46</v>
      </c>
      <c r="J685" s="82">
        <f t="shared" si="95"/>
        <v>130949.87796000001</v>
      </c>
      <c r="K685" s="309"/>
      <c r="L685" s="309"/>
      <c r="M685" s="309"/>
      <c r="N685" s="333"/>
      <c r="O685" s="333"/>
      <c r="Z685" s="48"/>
      <c r="AA685" s="48"/>
      <c r="AB685" s="48"/>
      <c r="AC685" s="48"/>
      <c r="AD685" s="48"/>
    </row>
    <row r="686" spans="1:30" s="35" customFormat="1" ht="9.75" customHeight="1">
      <c r="A686" s="313" t="s">
        <v>425</v>
      </c>
      <c r="B686" s="313"/>
      <c r="C686" s="82">
        <f>D686+E686+F686</f>
        <v>0</v>
      </c>
      <c r="D686" s="82">
        <f aca="true" t="shared" si="96" ref="D686:J686">D693</f>
        <v>0</v>
      </c>
      <c r="E686" s="82">
        <f t="shared" si="96"/>
        <v>0</v>
      </c>
      <c r="F686" s="193">
        <f t="shared" si="96"/>
        <v>0</v>
      </c>
      <c r="G686" s="82">
        <f t="shared" si="96"/>
        <v>0</v>
      </c>
      <c r="H686" s="82">
        <f t="shared" si="96"/>
        <v>0</v>
      </c>
      <c r="I686" s="82">
        <f t="shared" si="96"/>
        <v>0</v>
      </c>
      <c r="J686" s="82">
        <f t="shared" si="96"/>
        <v>0</v>
      </c>
      <c r="K686" s="309"/>
      <c r="L686" s="309"/>
      <c r="M686" s="309"/>
      <c r="N686" s="333"/>
      <c r="O686" s="333"/>
      <c r="Z686" s="48"/>
      <c r="AA686" s="48"/>
      <c r="AB686" s="48"/>
      <c r="AC686" s="48"/>
      <c r="AD686" s="48"/>
    </row>
    <row r="687" spans="1:30" s="35" customFormat="1" ht="9.75">
      <c r="A687" s="313" t="s">
        <v>426</v>
      </c>
      <c r="B687" s="313"/>
      <c r="C687" s="82">
        <f>D687+E687+F687</f>
        <v>0</v>
      </c>
      <c r="D687" s="82">
        <f aca="true" t="shared" si="97" ref="D687:J687">D694</f>
        <v>0</v>
      </c>
      <c r="E687" s="82">
        <f t="shared" si="97"/>
        <v>0</v>
      </c>
      <c r="F687" s="193">
        <f t="shared" si="97"/>
        <v>0</v>
      </c>
      <c r="G687" s="82">
        <f t="shared" si="97"/>
        <v>0</v>
      </c>
      <c r="H687" s="82">
        <f t="shared" si="97"/>
        <v>0</v>
      </c>
      <c r="I687" s="82">
        <f t="shared" si="97"/>
        <v>0</v>
      </c>
      <c r="J687" s="82">
        <f t="shared" si="97"/>
        <v>0</v>
      </c>
      <c r="K687" s="309"/>
      <c r="L687" s="309"/>
      <c r="M687" s="309"/>
      <c r="N687" s="333"/>
      <c r="O687" s="333"/>
      <c r="Z687" s="48"/>
      <c r="AA687" s="48"/>
      <c r="AB687" s="48"/>
      <c r="AC687" s="48"/>
      <c r="AD687" s="48"/>
    </row>
    <row r="688" spans="1:30" s="35" customFormat="1" ht="9.75">
      <c r="A688" s="313" t="s">
        <v>414</v>
      </c>
      <c r="B688" s="313"/>
      <c r="C688" s="82">
        <f>D688+E688+F688</f>
        <v>0</v>
      </c>
      <c r="D688" s="82">
        <f aca="true" t="shared" si="98" ref="D688:J688">D695</f>
        <v>0</v>
      </c>
      <c r="E688" s="82">
        <f t="shared" si="98"/>
        <v>0</v>
      </c>
      <c r="F688" s="193">
        <f t="shared" si="98"/>
        <v>0</v>
      </c>
      <c r="G688" s="82">
        <f t="shared" si="98"/>
        <v>0</v>
      </c>
      <c r="H688" s="82">
        <f t="shared" si="98"/>
        <v>0</v>
      </c>
      <c r="I688" s="82">
        <f t="shared" si="98"/>
        <v>0</v>
      </c>
      <c r="J688" s="82">
        <f t="shared" si="98"/>
        <v>0</v>
      </c>
      <c r="K688" s="309"/>
      <c r="L688" s="309"/>
      <c r="M688" s="309"/>
      <c r="N688" s="333"/>
      <c r="O688" s="333"/>
      <c r="Z688" s="48"/>
      <c r="AA688" s="48"/>
      <c r="AB688" s="48"/>
      <c r="AC688" s="48"/>
      <c r="AD688" s="48"/>
    </row>
    <row r="689" spans="1:30" s="35" customFormat="1" ht="58.5">
      <c r="A689" s="68" t="s">
        <v>249</v>
      </c>
      <c r="B689" s="60" t="s">
        <v>809</v>
      </c>
      <c r="C689" s="82"/>
      <c r="D689" s="82"/>
      <c r="E689" s="82"/>
      <c r="F689" s="193"/>
      <c r="G689" s="82"/>
      <c r="H689" s="82"/>
      <c r="I689" s="82"/>
      <c r="J689" s="82"/>
      <c r="K689" s="379">
        <v>8120481001</v>
      </c>
      <c r="L689" s="379" t="s">
        <v>586</v>
      </c>
      <c r="M689" s="379" t="s">
        <v>379</v>
      </c>
      <c r="N689" s="353" t="s">
        <v>598</v>
      </c>
      <c r="O689" s="353" t="s">
        <v>438</v>
      </c>
      <c r="Z689" s="48"/>
      <c r="AA689" s="48"/>
      <c r="AB689" s="48"/>
      <c r="AC689" s="48"/>
      <c r="AD689" s="48"/>
    </row>
    <row r="690" spans="1:30" s="35" customFormat="1" ht="9.75">
      <c r="A690" s="374" t="s">
        <v>167</v>
      </c>
      <c r="B690" s="375"/>
      <c r="C690" s="82">
        <f aca="true" t="shared" si="99" ref="C690:C695">D690+E690+F690</f>
        <v>407760.22387</v>
      </c>
      <c r="D690" s="82">
        <f aca="true" t="shared" si="100" ref="D690:J690">D691+D692+D693+D694+D695</f>
        <v>105921.02283</v>
      </c>
      <c r="E690" s="82">
        <f t="shared" si="100"/>
        <v>148930.49212</v>
      </c>
      <c r="F690" s="193">
        <f t="shared" si="100"/>
        <v>152908.70892</v>
      </c>
      <c r="G690" s="82">
        <f t="shared" si="100"/>
        <v>159178.244</v>
      </c>
      <c r="H690" s="82">
        <f t="shared" si="100"/>
        <v>127537</v>
      </c>
      <c r="I690" s="82">
        <f t="shared" si="100"/>
        <v>127631.46</v>
      </c>
      <c r="J690" s="82">
        <f t="shared" si="100"/>
        <v>130949.87796000001</v>
      </c>
      <c r="K690" s="380"/>
      <c r="L690" s="380"/>
      <c r="M690" s="380"/>
      <c r="N690" s="354"/>
      <c r="O690" s="354"/>
      <c r="Z690" s="48"/>
      <c r="AA690" s="48"/>
      <c r="AB690" s="48"/>
      <c r="AC690" s="48"/>
      <c r="AD690" s="48"/>
    </row>
    <row r="691" spans="1:30" s="35" customFormat="1" ht="9.75" customHeight="1">
      <c r="A691" s="374" t="s">
        <v>416</v>
      </c>
      <c r="B691" s="375"/>
      <c r="C691" s="82">
        <f t="shared" si="99"/>
        <v>0</v>
      </c>
      <c r="D691" s="82">
        <v>0</v>
      </c>
      <c r="E691" s="82">
        <v>0</v>
      </c>
      <c r="F691" s="193">
        <v>0</v>
      </c>
      <c r="G691" s="82">
        <v>0</v>
      </c>
      <c r="H691" s="82">
        <v>0</v>
      </c>
      <c r="I691" s="82"/>
      <c r="J691" s="82"/>
      <c r="K691" s="380"/>
      <c r="L691" s="380"/>
      <c r="M691" s="380"/>
      <c r="N691" s="354"/>
      <c r="O691" s="354"/>
      <c r="Z691" s="48"/>
      <c r="AA691" s="48"/>
      <c r="AB691" s="48"/>
      <c r="AC691" s="48"/>
      <c r="AD691" s="48"/>
    </row>
    <row r="692" spans="1:30" s="35" customFormat="1" ht="11.25" customHeight="1">
      <c r="A692" s="374" t="s">
        <v>424</v>
      </c>
      <c r="B692" s="375"/>
      <c r="C692" s="82">
        <v>417515.64495</v>
      </c>
      <c r="D692" s="82">
        <v>105921.02283</v>
      </c>
      <c r="E692" s="82">
        <v>148930.49212</v>
      </c>
      <c r="F692" s="193">
        <v>152908.70892</v>
      </c>
      <c r="G692" s="82">
        <v>159178.244</v>
      </c>
      <c r="H692" s="82">
        <v>127537</v>
      </c>
      <c r="I692" s="82">
        <v>127631.46</v>
      </c>
      <c r="J692" s="82">
        <f>I692*1.026</f>
        <v>130949.87796000001</v>
      </c>
      <c r="K692" s="380"/>
      <c r="L692" s="380"/>
      <c r="M692" s="380"/>
      <c r="N692" s="354"/>
      <c r="O692" s="354"/>
      <c r="Z692" s="48"/>
      <c r="AA692" s="48"/>
      <c r="AB692" s="48"/>
      <c r="AC692" s="48"/>
      <c r="AD692" s="48"/>
    </row>
    <row r="693" spans="1:30" s="35" customFormat="1" ht="9.75" customHeight="1">
      <c r="A693" s="374" t="s">
        <v>425</v>
      </c>
      <c r="B693" s="375"/>
      <c r="C693" s="82">
        <f t="shared" si="99"/>
        <v>0</v>
      </c>
      <c r="D693" s="82">
        <v>0</v>
      </c>
      <c r="E693" s="82">
        <v>0</v>
      </c>
      <c r="F693" s="193">
        <v>0</v>
      </c>
      <c r="G693" s="82">
        <v>0</v>
      </c>
      <c r="H693" s="82">
        <v>0</v>
      </c>
      <c r="I693" s="82"/>
      <c r="J693" s="82"/>
      <c r="K693" s="380"/>
      <c r="L693" s="380"/>
      <c r="M693" s="380"/>
      <c r="N693" s="354"/>
      <c r="O693" s="354"/>
      <c r="Z693" s="48"/>
      <c r="AA693" s="48"/>
      <c r="AB693" s="48"/>
      <c r="AC693" s="48"/>
      <c r="AD693" s="48"/>
    </row>
    <row r="694" spans="1:30" s="35" customFormat="1" ht="10.5" customHeight="1">
      <c r="A694" s="374" t="s">
        <v>426</v>
      </c>
      <c r="B694" s="375"/>
      <c r="C694" s="82">
        <f t="shared" si="99"/>
        <v>0</v>
      </c>
      <c r="D694" s="82">
        <v>0</v>
      </c>
      <c r="E694" s="82">
        <v>0</v>
      </c>
      <c r="F694" s="193">
        <v>0</v>
      </c>
      <c r="G694" s="82">
        <v>0</v>
      </c>
      <c r="H694" s="82">
        <v>0</v>
      </c>
      <c r="I694" s="82"/>
      <c r="J694" s="82"/>
      <c r="K694" s="380"/>
      <c r="L694" s="380"/>
      <c r="M694" s="380"/>
      <c r="N694" s="354"/>
      <c r="O694" s="354"/>
      <c r="Z694" s="48"/>
      <c r="AA694" s="48"/>
      <c r="AB694" s="48"/>
      <c r="AC694" s="48"/>
      <c r="AD694" s="48"/>
    </row>
    <row r="695" spans="1:30" s="35" customFormat="1" ht="9" customHeight="1">
      <c r="A695" s="374" t="s">
        <v>414</v>
      </c>
      <c r="B695" s="375"/>
      <c r="C695" s="82">
        <f t="shared" si="99"/>
        <v>0</v>
      </c>
      <c r="D695" s="82">
        <v>0</v>
      </c>
      <c r="E695" s="82">
        <v>0</v>
      </c>
      <c r="F695" s="193">
        <v>0</v>
      </c>
      <c r="G695" s="82">
        <v>0</v>
      </c>
      <c r="H695" s="82">
        <v>0</v>
      </c>
      <c r="I695" s="82"/>
      <c r="J695" s="82"/>
      <c r="K695" s="381"/>
      <c r="L695" s="381"/>
      <c r="M695" s="381"/>
      <c r="N695" s="355"/>
      <c r="O695" s="355"/>
      <c r="Z695" s="48"/>
      <c r="AA695" s="48"/>
      <c r="AB695" s="48"/>
      <c r="AC695" s="48"/>
      <c r="AD695" s="48"/>
    </row>
    <row r="696" spans="1:17" s="35" customFormat="1" ht="46.5" customHeight="1">
      <c r="A696" s="55" t="s">
        <v>369</v>
      </c>
      <c r="B696" s="141" t="s">
        <v>368</v>
      </c>
      <c r="C696" s="69"/>
      <c r="D696" s="69"/>
      <c r="E696" s="69"/>
      <c r="F696" s="196"/>
      <c r="G696" s="69"/>
      <c r="H696" s="69"/>
      <c r="I696" s="69"/>
      <c r="J696" s="69"/>
      <c r="K696" s="332"/>
      <c r="L696" s="332"/>
      <c r="M696" s="332"/>
      <c r="N696" s="332"/>
      <c r="O696" s="332"/>
      <c r="P696" s="108"/>
      <c r="Q696" s="109"/>
    </row>
    <row r="697" spans="1:17" s="35" customFormat="1" ht="9.75">
      <c r="A697" s="313" t="s">
        <v>167</v>
      </c>
      <c r="B697" s="313"/>
      <c r="C697" s="69">
        <f aca="true" t="shared" si="101" ref="C697:C702">D697+E697+F697+G697+H697</f>
        <v>1842441.3257300002</v>
      </c>
      <c r="D697" s="69">
        <f aca="true" t="shared" si="102" ref="D697:J697">SUM(D698:D702)</f>
        <v>357240.17042</v>
      </c>
      <c r="E697" s="69">
        <f t="shared" si="102"/>
        <v>437832.88800000004</v>
      </c>
      <c r="F697" s="196">
        <f t="shared" si="102"/>
        <v>374273.36731</v>
      </c>
      <c r="G697" s="69">
        <f t="shared" si="102"/>
        <v>369088.10000000003</v>
      </c>
      <c r="H697" s="69">
        <f t="shared" si="102"/>
        <v>304006.8</v>
      </c>
      <c r="I697" s="69">
        <f t="shared" si="102"/>
        <v>317738.1</v>
      </c>
      <c r="J697" s="69">
        <f t="shared" si="102"/>
        <v>72012.0672</v>
      </c>
      <c r="K697" s="332"/>
      <c r="L697" s="332"/>
      <c r="M697" s="332"/>
      <c r="N697" s="332"/>
      <c r="O697" s="332"/>
      <c r="P697" s="110"/>
      <c r="Q697" s="111"/>
    </row>
    <row r="698" spans="1:17" s="35" customFormat="1" ht="9.75">
      <c r="A698" s="313" t="s">
        <v>416</v>
      </c>
      <c r="B698" s="313"/>
      <c r="C698" s="69">
        <f t="shared" si="101"/>
        <v>43248.098</v>
      </c>
      <c r="D698" s="69">
        <f>D713+D722+D705+D730+D745</f>
        <v>14526.6</v>
      </c>
      <c r="E698" s="69">
        <f aca="true" t="shared" si="103" ref="E698:J698">E713+E722+E705+E730+E745+E738</f>
        <v>13904.998</v>
      </c>
      <c r="F698" s="196">
        <f t="shared" si="103"/>
        <v>11561.3</v>
      </c>
      <c r="G698" s="69">
        <f>G713+G722+G705+G730+G745+G738</f>
        <v>3255.2</v>
      </c>
      <c r="H698" s="69">
        <f t="shared" si="103"/>
        <v>0</v>
      </c>
      <c r="I698" s="69">
        <f t="shared" si="103"/>
        <v>0.1</v>
      </c>
      <c r="J698" s="69">
        <f t="shared" si="103"/>
        <v>0.10260000000000001</v>
      </c>
      <c r="K698" s="332"/>
      <c r="L698" s="332"/>
      <c r="M698" s="332"/>
      <c r="N698" s="332"/>
      <c r="O698" s="332"/>
      <c r="P698" s="110"/>
      <c r="Q698" s="111"/>
    </row>
    <row r="699" spans="1:17" s="35" customFormat="1" ht="11.25" customHeight="1">
      <c r="A699" s="313" t="s">
        <v>424</v>
      </c>
      <c r="B699" s="313"/>
      <c r="C699" s="69">
        <f t="shared" si="101"/>
        <v>1799193.2277300002</v>
      </c>
      <c r="D699" s="69">
        <f>D714+D723+D706+D731+D746</f>
        <v>342713.57042</v>
      </c>
      <c r="E699" s="69">
        <f>E706+E714+E723+E731+E739+E746</f>
        <v>423927.89</v>
      </c>
      <c r="F699" s="196">
        <f aca="true" t="shared" si="104" ref="F699:J702">F714+F723+F706+F731+F746+F739</f>
        <v>362712.06731</v>
      </c>
      <c r="G699" s="69">
        <f>G714+G723+G706+G731+G746+G739</f>
        <v>365832.9</v>
      </c>
      <c r="H699" s="69">
        <f t="shared" si="104"/>
        <v>304006.8</v>
      </c>
      <c r="I699" s="69">
        <f t="shared" si="104"/>
        <v>317738</v>
      </c>
      <c r="J699" s="69">
        <f t="shared" si="104"/>
        <v>72011.9646</v>
      </c>
      <c r="K699" s="332"/>
      <c r="L699" s="332"/>
      <c r="M699" s="332"/>
      <c r="N699" s="332"/>
      <c r="O699" s="332"/>
      <c r="P699" s="110"/>
      <c r="Q699" s="111"/>
    </row>
    <row r="700" spans="1:17" s="35" customFormat="1" ht="9.75" customHeight="1">
      <c r="A700" s="313" t="s">
        <v>425</v>
      </c>
      <c r="B700" s="313"/>
      <c r="C700" s="69">
        <f t="shared" si="101"/>
        <v>0</v>
      </c>
      <c r="D700" s="69">
        <f>D715+D724+D707+D732+D747</f>
        <v>0</v>
      </c>
      <c r="E700" s="69">
        <f>E715+E724+E707+E732+E747</f>
        <v>0</v>
      </c>
      <c r="F700" s="196">
        <f t="shared" si="104"/>
        <v>0</v>
      </c>
      <c r="G700" s="69">
        <f t="shared" si="104"/>
        <v>0</v>
      </c>
      <c r="H700" s="69">
        <f t="shared" si="104"/>
        <v>0</v>
      </c>
      <c r="I700" s="69"/>
      <c r="J700" s="69"/>
      <c r="K700" s="332"/>
      <c r="L700" s="332"/>
      <c r="M700" s="332"/>
      <c r="N700" s="332"/>
      <c r="O700" s="332"/>
      <c r="P700" s="110"/>
      <c r="Q700" s="111"/>
    </row>
    <row r="701" spans="1:17" s="35" customFormat="1" ht="9.75">
      <c r="A701" s="313" t="s">
        <v>426</v>
      </c>
      <c r="B701" s="313"/>
      <c r="C701" s="69">
        <f t="shared" si="101"/>
        <v>0</v>
      </c>
      <c r="D701" s="69">
        <f>D716+D725+D708+D733+D748</f>
        <v>0</v>
      </c>
      <c r="E701" s="69">
        <f>E716+E725+E708+E733+E748</f>
        <v>0</v>
      </c>
      <c r="F701" s="196">
        <f t="shared" si="104"/>
        <v>0</v>
      </c>
      <c r="G701" s="69">
        <f t="shared" si="104"/>
        <v>0</v>
      </c>
      <c r="H701" s="69">
        <f t="shared" si="104"/>
        <v>0</v>
      </c>
      <c r="I701" s="69"/>
      <c r="J701" s="69"/>
      <c r="K701" s="332"/>
      <c r="L701" s="332"/>
      <c r="M701" s="332"/>
      <c r="N701" s="332"/>
      <c r="O701" s="332"/>
      <c r="P701" s="110"/>
      <c r="Q701" s="111"/>
    </row>
    <row r="702" spans="1:17" s="35" customFormat="1" ht="9.75">
      <c r="A702" s="313" t="s">
        <v>414</v>
      </c>
      <c r="B702" s="313"/>
      <c r="C702" s="69">
        <f t="shared" si="101"/>
        <v>0</v>
      </c>
      <c r="D702" s="69">
        <f>D717+D726+D709+D734+D749</f>
        <v>0</v>
      </c>
      <c r="E702" s="69">
        <f>E717+E726+E709+E734+E749</f>
        <v>0</v>
      </c>
      <c r="F702" s="196">
        <f t="shared" si="104"/>
        <v>0</v>
      </c>
      <c r="G702" s="69">
        <f t="shared" si="104"/>
        <v>0</v>
      </c>
      <c r="H702" s="69">
        <f t="shared" si="104"/>
        <v>0</v>
      </c>
      <c r="I702" s="69"/>
      <c r="J702" s="69"/>
      <c r="K702" s="332"/>
      <c r="L702" s="332"/>
      <c r="M702" s="332"/>
      <c r="N702" s="332"/>
      <c r="O702" s="332"/>
      <c r="P702" s="112"/>
      <c r="Q702" s="113"/>
    </row>
    <row r="703" spans="1:17" s="35" customFormat="1" ht="132" customHeight="1">
      <c r="A703" s="68" t="s">
        <v>370</v>
      </c>
      <c r="B703" s="60" t="s">
        <v>7</v>
      </c>
      <c r="C703" s="69"/>
      <c r="D703" s="69"/>
      <c r="E703" s="69"/>
      <c r="F703" s="196"/>
      <c r="G703" s="69"/>
      <c r="H703" s="69"/>
      <c r="I703" s="69"/>
      <c r="J703" s="69"/>
      <c r="K703" s="52" t="s">
        <v>595</v>
      </c>
      <c r="L703" s="52"/>
      <c r="M703" s="76"/>
      <c r="N703" s="42">
        <v>2014</v>
      </c>
      <c r="O703" s="42">
        <v>2018</v>
      </c>
      <c r="P703" s="110"/>
      <c r="Q703" s="111"/>
    </row>
    <row r="704" spans="1:17" s="35" customFormat="1" ht="9.75">
      <c r="A704" s="313" t="s">
        <v>167</v>
      </c>
      <c r="B704" s="313"/>
      <c r="C704" s="69">
        <f aca="true" t="shared" si="105" ref="C704:C709">D704+E704+F704</f>
        <v>41896</v>
      </c>
      <c r="D704" s="69">
        <f aca="true" t="shared" si="106" ref="D704:J704">D705+D706+D707+D708+D709</f>
        <v>0</v>
      </c>
      <c r="E704" s="69">
        <f t="shared" si="106"/>
        <v>1896</v>
      </c>
      <c r="F704" s="196">
        <f t="shared" si="106"/>
        <v>40000</v>
      </c>
      <c r="G704" s="69">
        <f t="shared" si="106"/>
        <v>0</v>
      </c>
      <c r="H704" s="69">
        <f t="shared" si="106"/>
        <v>0</v>
      </c>
      <c r="I704" s="69">
        <f t="shared" si="106"/>
        <v>0</v>
      </c>
      <c r="J704" s="69">
        <f t="shared" si="106"/>
        <v>0</v>
      </c>
      <c r="K704" s="332"/>
      <c r="L704" s="332"/>
      <c r="M704" s="332"/>
      <c r="N704" s="332"/>
      <c r="O704" s="332"/>
      <c r="P704" s="110"/>
      <c r="Q704" s="111"/>
    </row>
    <row r="705" spans="1:17" s="35" customFormat="1" ht="9.75">
      <c r="A705" s="313" t="s">
        <v>416</v>
      </c>
      <c r="B705" s="313"/>
      <c r="C705" s="69">
        <f t="shared" si="105"/>
        <v>0</v>
      </c>
      <c r="D705" s="69">
        <v>0</v>
      </c>
      <c r="E705" s="69">
        <v>0</v>
      </c>
      <c r="F705" s="196">
        <v>0</v>
      </c>
      <c r="G705" s="69">
        <v>0</v>
      </c>
      <c r="H705" s="69">
        <v>0</v>
      </c>
      <c r="I705" s="69"/>
      <c r="J705" s="69"/>
      <c r="K705" s="332"/>
      <c r="L705" s="332"/>
      <c r="M705" s="332"/>
      <c r="N705" s="332"/>
      <c r="O705" s="332"/>
      <c r="P705" s="110"/>
      <c r="Q705" s="111"/>
    </row>
    <row r="706" spans="1:17" s="35" customFormat="1" ht="11.25" customHeight="1">
      <c r="A706" s="313" t="s">
        <v>424</v>
      </c>
      <c r="B706" s="313"/>
      <c r="C706" s="69">
        <f t="shared" si="105"/>
        <v>41896</v>
      </c>
      <c r="D706" s="69">
        <v>0</v>
      </c>
      <c r="E706" s="69">
        <v>1896</v>
      </c>
      <c r="F706" s="196">
        <v>40000</v>
      </c>
      <c r="G706" s="69">
        <v>0</v>
      </c>
      <c r="H706" s="69">
        <v>0</v>
      </c>
      <c r="I706" s="69">
        <v>0</v>
      </c>
      <c r="J706" s="69">
        <v>0</v>
      </c>
      <c r="K706" s="332"/>
      <c r="L706" s="332"/>
      <c r="M706" s="332"/>
      <c r="N706" s="332"/>
      <c r="O706" s="332"/>
      <c r="P706" s="110"/>
      <c r="Q706" s="111"/>
    </row>
    <row r="707" spans="1:17" s="35" customFormat="1" ht="9.75" customHeight="1">
      <c r="A707" s="313" t="s">
        <v>425</v>
      </c>
      <c r="B707" s="313"/>
      <c r="C707" s="69">
        <f t="shared" si="105"/>
        <v>0</v>
      </c>
      <c r="D707" s="69">
        <v>0</v>
      </c>
      <c r="E707" s="69">
        <v>0</v>
      </c>
      <c r="F707" s="196">
        <v>0</v>
      </c>
      <c r="G707" s="69">
        <v>0</v>
      </c>
      <c r="H707" s="69">
        <v>0</v>
      </c>
      <c r="I707" s="69"/>
      <c r="J707" s="69"/>
      <c r="K707" s="332"/>
      <c r="L707" s="332"/>
      <c r="M707" s="332"/>
      <c r="N707" s="332"/>
      <c r="O707" s="332"/>
      <c r="P707" s="110"/>
      <c r="Q707" s="111"/>
    </row>
    <row r="708" spans="1:17" s="35" customFormat="1" ht="9.75">
      <c r="A708" s="313" t="s">
        <v>426</v>
      </c>
      <c r="B708" s="313"/>
      <c r="C708" s="69">
        <f t="shared" si="105"/>
        <v>0</v>
      </c>
      <c r="D708" s="69">
        <v>0</v>
      </c>
      <c r="E708" s="69">
        <v>0</v>
      </c>
      <c r="F708" s="196">
        <v>0</v>
      </c>
      <c r="G708" s="69">
        <v>0</v>
      </c>
      <c r="H708" s="69">
        <v>0</v>
      </c>
      <c r="I708" s="69"/>
      <c r="J708" s="69"/>
      <c r="K708" s="332"/>
      <c r="L708" s="332"/>
      <c r="M708" s="332"/>
      <c r="N708" s="332"/>
      <c r="O708" s="332"/>
      <c r="P708" s="110"/>
      <c r="Q708" s="111"/>
    </row>
    <row r="709" spans="1:17" s="35" customFormat="1" ht="9.75">
      <c r="A709" s="313" t="s">
        <v>414</v>
      </c>
      <c r="B709" s="313"/>
      <c r="C709" s="69">
        <f t="shared" si="105"/>
        <v>0</v>
      </c>
      <c r="D709" s="69">
        <v>0</v>
      </c>
      <c r="E709" s="69">
        <v>0</v>
      </c>
      <c r="F709" s="196">
        <v>0</v>
      </c>
      <c r="G709" s="69">
        <v>0</v>
      </c>
      <c r="H709" s="69">
        <v>0</v>
      </c>
      <c r="I709" s="69"/>
      <c r="J709" s="69"/>
      <c r="K709" s="332"/>
      <c r="L709" s="332"/>
      <c r="M709" s="332"/>
      <c r="N709" s="332"/>
      <c r="O709" s="332"/>
      <c r="P709" s="110"/>
      <c r="Q709" s="111"/>
    </row>
    <row r="710" spans="1:17" s="35" customFormat="1" ht="57" customHeight="1">
      <c r="A710" s="350" t="s">
        <v>504</v>
      </c>
      <c r="B710" s="351"/>
      <c r="C710" s="69"/>
      <c r="D710" s="69"/>
      <c r="E710" s="69"/>
      <c r="F710" s="196"/>
      <c r="G710" s="69"/>
      <c r="H710" s="69"/>
      <c r="I710" s="69"/>
      <c r="J710" s="69"/>
      <c r="K710" s="52"/>
      <c r="L710" s="52" t="s">
        <v>503</v>
      </c>
      <c r="M710" s="42" t="s">
        <v>412</v>
      </c>
      <c r="N710" s="42" t="s">
        <v>412</v>
      </c>
      <c r="O710" s="44" t="s">
        <v>437</v>
      </c>
      <c r="P710" s="49"/>
      <c r="Q710" s="49"/>
    </row>
    <row r="711" spans="1:17" s="35" customFormat="1" ht="106.5" customHeight="1">
      <c r="A711" s="68" t="s">
        <v>371</v>
      </c>
      <c r="B711" s="60" t="s">
        <v>662</v>
      </c>
      <c r="C711" s="69"/>
      <c r="D711" s="69"/>
      <c r="E711" s="69"/>
      <c r="F711" s="196"/>
      <c r="G711" s="69"/>
      <c r="H711" s="69"/>
      <c r="I711" s="69"/>
      <c r="J711" s="69"/>
      <c r="K711" s="332" t="s">
        <v>595</v>
      </c>
      <c r="L711" s="332"/>
      <c r="M711" s="309"/>
      <c r="N711" s="308">
        <v>2014</v>
      </c>
      <c r="O711" s="308">
        <v>2018</v>
      </c>
      <c r="P711" s="352"/>
      <c r="Q711" s="352"/>
    </row>
    <row r="712" spans="1:17" s="35" customFormat="1" ht="9.75" customHeight="1">
      <c r="A712" s="313" t="s">
        <v>167</v>
      </c>
      <c r="B712" s="313"/>
      <c r="C712" s="69">
        <f aca="true" t="shared" si="107" ref="C712:C717">D712+E712+F712</f>
        <v>0</v>
      </c>
      <c r="D712" s="69">
        <f>D713+D714+D715+D716+D717</f>
        <v>0</v>
      </c>
      <c r="E712" s="69">
        <f>E713+E714+E715+E716+E717</f>
        <v>0</v>
      </c>
      <c r="F712" s="196">
        <f>F713+F714+F715+F716+F717</f>
        <v>0</v>
      </c>
      <c r="G712" s="69">
        <f>G713+G714+G715+G716+G717</f>
        <v>0</v>
      </c>
      <c r="H712" s="69">
        <f>H713+H714+H715+H716+H717</f>
        <v>0</v>
      </c>
      <c r="I712" s="69"/>
      <c r="J712" s="69"/>
      <c r="K712" s="332"/>
      <c r="L712" s="332"/>
      <c r="M712" s="309"/>
      <c r="N712" s="308"/>
      <c r="O712" s="308"/>
      <c r="P712" s="352"/>
      <c r="Q712" s="352"/>
    </row>
    <row r="713" spans="1:17" s="35" customFormat="1" ht="9.75" customHeight="1">
      <c r="A713" s="313" t="s">
        <v>416</v>
      </c>
      <c r="B713" s="313"/>
      <c r="C713" s="69">
        <f t="shared" si="107"/>
        <v>0</v>
      </c>
      <c r="D713" s="69">
        <v>0</v>
      </c>
      <c r="E713" s="69">
        <v>0</v>
      </c>
      <c r="F713" s="196">
        <v>0</v>
      </c>
      <c r="G713" s="69">
        <v>0</v>
      </c>
      <c r="H713" s="69">
        <v>0</v>
      </c>
      <c r="I713" s="69"/>
      <c r="J713" s="69"/>
      <c r="K713" s="332"/>
      <c r="L713" s="332"/>
      <c r="M713" s="309"/>
      <c r="N713" s="308"/>
      <c r="O713" s="308"/>
      <c r="P713" s="352"/>
      <c r="Q713" s="352"/>
    </row>
    <row r="714" spans="1:17" s="35" customFormat="1" ht="11.25" customHeight="1">
      <c r="A714" s="313" t="s">
        <v>424</v>
      </c>
      <c r="B714" s="313"/>
      <c r="C714" s="69">
        <f t="shared" si="107"/>
        <v>0</v>
      </c>
      <c r="D714" s="69">
        <v>0</v>
      </c>
      <c r="E714" s="69">
        <v>0</v>
      </c>
      <c r="F714" s="196">
        <v>0</v>
      </c>
      <c r="G714" s="69">
        <v>0</v>
      </c>
      <c r="H714" s="69">
        <v>0</v>
      </c>
      <c r="I714" s="69"/>
      <c r="J714" s="69"/>
      <c r="K714" s="332"/>
      <c r="L714" s="332"/>
      <c r="M714" s="309"/>
      <c r="N714" s="308"/>
      <c r="O714" s="308"/>
      <c r="P714" s="352"/>
      <c r="Q714" s="352"/>
    </row>
    <row r="715" spans="1:17" s="35" customFormat="1" ht="9.75" customHeight="1">
      <c r="A715" s="313" t="s">
        <v>425</v>
      </c>
      <c r="B715" s="313"/>
      <c r="C715" s="69">
        <f t="shared" si="107"/>
        <v>0</v>
      </c>
      <c r="D715" s="69">
        <v>0</v>
      </c>
      <c r="E715" s="69">
        <v>0</v>
      </c>
      <c r="F715" s="196">
        <v>0</v>
      </c>
      <c r="G715" s="69">
        <v>0</v>
      </c>
      <c r="H715" s="69">
        <v>0</v>
      </c>
      <c r="I715" s="69"/>
      <c r="J715" s="69"/>
      <c r="K715" s="332"/>
      <c r="L715" s="332"/>
      <c r="M715" s="309"/>
      <c r="N715" s="308"/>
      <c r="O715" s="308"/>
      <c r="P715" s="352"/>
      <c r="Q715" s="352"/>
    </row>
    <row r="716" spans="1:17" s="35" customFormat="1" ht="9.75">
      <c r="A716" s="313" t="s">
        <v>426</v>
      </c>
      <c r="B716" s="313"/>
      <c r="C716" s="69">
        <f t="shared" si="107"/>
        <v>0</v>
      </c>
      <c r="D716" s="69">
        <v>0</v>
      </c>
      <c r="E716" s="69">
        <v>0</v>
      </c>
      <c r="F716" s="196">
        <v>0</v>
      </c>
      <c r="G716" s="69">
        <v>0</v>
      </c>
      <c r="H716" s="69">
        <v>0</v>
      </c>
      <c r="I716" s="69"/>
      <c r="J716" s="69"/>
      <c r="K716" s="332"/>
      <c r="L716" s="332"/>
      <c r="M716" s="309"/>
      <c r="N716" s="308"/>
      <c r="O716" s="308"/>
      <c r="P716" s="352"/>
      <c r="Q716" s="352"/>
    </row>
    <row r="717" spans="1:17" s="35" customFormat="1" ht="9.75">
      <c r="A717" s="313" t="s">
        <v>414</v>
      </c>
      <c r="B717" s="313"/>
      <c r="C717" s="69">
        <f t="shared" si="107"/>
        <v>0</v>
      </c>
      <c r="D717" s="69">
        <v>0</v>
      </c>
      <c r="E717" s="69">
        <v>0</v>
      </c>
      <c r="F717" s="196">
        <v>0</v>
      </c>
      <c r="G717" s="69">
        <v>0</v>
      </c>
      <c r="H717" s="69">
        <v>0</v>
      </c>
      <c r="I717" s="69"/>
      <c r="J717" s="69"/>
      <c r="K717" s="332"/>
      <c r="L717" s="332"/>
      <c r="M717" s="309"/>
      <c r="N717" s="308"/>
      <c r="O717" s="308"/>
      <c r="P717" s="352"/>
      <c r="Q717" s="352"/>
    </row>
    <row r="718" spans="1:17" s="35" customFormat="1" ht="58.5" customHeight="1">
      <c r="A718" s="348" t="s">
        <v>505</v>
      </c>
      <c r="B718" s="348"/>
      <c r="C718" s="69"/>
      <c r="D718" s="69"/>
      <c r="E718" s="69"/>
      <c r="F718" s="196"/>
      <c r="G718" s="69"/>
      <c r="H718" s="69"/>
      <c r="I718" s="69"/>
      <c r="J718" s="69"/>
      <c r="K718" s="52"/>
      <c r="L718" s="52" t="s">
        <v>503</v>
      </c>
      <c r="M718" s="42" t="s">
        <v>412</v>
      </c>
      <c r="N718" s="42" t="s">
        <v>412</v>
      </c>
      <c r="O718" s="44" t="s">
        <v>437</v>
      </c>
      <c r="P718" s="49"/>
      <c r="Q718" s="49"/>
    </row>
    <row r="719" spans="1:17" s="35" customFormat="1" ht="72.75" customHeight="1">
      <c r="A719" s="349" t="s">
        <v>506</v>
      </c>
      <c r="B719" s="349"/>
      <c r="C719" s="69"/>
      <c r="D719" s="69"/>
      <c r="E719" s="69"/>
      <c r="F719" s="196"/>
      <c r="G719" s="69"/>
      <c r="H719" s="69"/>
      <c r="I719" s="69"/>
      <c r="J719" s="69"/>
      <c r="K719" s="52"/>
      <c r="L719" s="42" t="s">
        <v>406</v>
      </c>
      <c r="M719" s="42" t="s">
        <v>412</v>
      </c>
      <c r="N719" s="42" t="s">
        <v>412</v>
      </c>
      <c r="O719" s="44" t="s">
        <v>438</v>
      </c>
      <c r="P719" s="49"/>
      <c r="Q719" s="49"/>
    </row>
    <row r="720" spans="1:15" s="35" customFormat="1" ht="102" customHeight="1">
      <c r="A720" s="68" t="s">
        <v>372</v>
      </c>
      <c r="B720" s="60" t="s">
        <v>661</v>
      </c>
      <c r="C720" s="84"/>
      <c r="D720" s="84"/>
      <c r="E720" s="84"/>
      <c r="F720" s="197"/>
      <c r="G720" s="84"/>
      <c r="H720" s="84"/>
      <c r="I720" s="84"/>
      <c r="J720" s="84"/>
      <c r="K720" s="308" t="s">
        <v>595</v>
      </c>
      <c r="L720" s="308" t="s">
        <v>406</v>
      </c>
      <c r="M720" s="309" t="s">
        <v>373</v>
      </c>
      <c r="N720" s="308">
        <v>2014</v>
      </c>
      <c r="O720" s="308">
        <v>2020</v>
      </c>
    </row>
    <row r="721" spans="1:15" s="35" customFormat="1" ht="12.75" customHeight="1">
      <c r="A721" s="313" t="s">
        <v>167</v>
      </c>
      <c r="B721" s="313"/>
      <c r="C721" s="84">
        <f aca="true" t="shared" si="108" ref="C721:C726">SUM(D721:H721)</f>
        <v>1746884.12773</v>
      </c>
      <c r="D721" s="84">
        <f aca="true" t="shared" si="109" ref="D721:J721">SUM(D722:D726)</f>
        <v>334490.17042</v>
      </c>
      <c r="E721" s="84">
        <f t="shared" si="109"/>
        <v>426671.29000000004</v>
      </c>
      <c r="F721" s="197">
        <f t="shared" si="109"/>
        <v>331882.96731000004</v>
      </c>
      <c r="G721" s="84">
        <f t="shared" si="109"/>
        <v>349832.9</v>
      </c>
      <c r="H721" s="84">
        <f t="shared" si="109"/>
        <v>304006.8</v>
      </c>
      <c r="I721" s="84">
        <f t="shared" si="109"/>
        <v>317738.1</v>
      </c>
      <c r="J721" s="84">
        <f t="shared" si="109"/>
        <v>72012.0672</v>
      </c>
      <c r="K721" s="308"/>
      <c r="L721" s="308"/>
      <c r="M721" s="309"/>
      <c r="N721" s="308"/>
      <c r="O721" s="308"/>
    </row>
    <row r="722" spans="1:15" s="35" customFormat="1" ht="12.75" customHeight="1">
      <c r="A722" s="313" t="s">
        <v>416</v>
      </c>
      <c r="B722" s="313"/>
      <c r="C722" s="84">
        <f t="shared" si="108"/>
        <v>34836.9</v>
      </c>
      <c r="D722" s="84">
        <v>14526.6</v>
      </c>
      <c r="E722" s="84">
        <v>11139.4</v>
      </c>
      <c r="F722" s="197">
        <v>9170.9</v>
      </c>
      <c r="G722" s="84">
        <v>0</v>
      </c>
      <c r="H722" s="84">
        <v>0</v>
      </c>
      <c r="I722" s="84">
        <v>0.1</v>
      </c>
      <c r="J722" s="84">
        <v>0.10260000000000001</v>
      </c>
      <c r="K722" s="308"/>
      <c r="L722" s="308"/>
      <c r="M722" s="309"/>
      <c r="N722" s="308"/>
      <c r="O722" s="308"/>
    </row>
    <row r="723" spans="1:15" s="35" customFormat="1" ht="12.75" customHeight="1">
      <c r="A723" s="313" t="s">
        <v>424</v>
      </c>
      <c r="B723" s="313"/>
      <c r="C723" s="84">
        <f t="shared" si="108"/>
        <v>1712047.2277300002</v>
      </c>
      <c r="D723" s="84">
        <v>319963.57042</v>
      </c>
      <c r="E723" s="84">
        <v>415531.89</v>
      </c>
      <c r="F723" s="205">
        <v>322712.06731</v>
      </c>
      <c r="G723" s="84">
        <v>349832.9</v>
      </c>
      <c r="H723" s="84">
        <v>304006.8</v>
      </c>
      <c r="I723" s="84">
        <v>317738</v>
      </c>
      <c r="J723" s="84">
        <v>72011.9646</v>
      </c>
      <c r="K723" s="308"/>
      <c r="L723" s="308"/>
      <c r="M723" s="309"/>
      <c r="N723" s="308"/>
      <c r="O723" s="308"/>
    </row>
    <row r="724" spans="1:15" s="35" customFormat="1" ht="12.75" customHeight="1">
      <c r="A724" s="313" t="s">
        <v>425</v>
      </c>
      <c r="B724" s="313"/>
      <c r="C724" s="84">
        <f t="shared" si="108"/>
        <v>0</v>
      </c>
      <c r="D724" s="84">
        <v>0</v>
      </c>
      <c r="E724" s="84">
        <v>0</v>
      </c>
      <c r="F724" s="197">
        <v>0</v>
      </c>
      <c r="G724" s="84">
        <v>0</v>
      </c>
      <c r="H724" s="84">
        <v>0</v>
      </c>
      <c r="I724" s="84"/>
      <c r="J724" s="84"/>
      <c r="K724" s="308"/>
      <c r="L724" s="308"/>
      <c r="M724" s="309"/>
      <c r="N724" s="308"/>
      <c r="O724" s="308"/>
    </row>
    <row r="725" spans="1:15" s="35" customFormat="1" ht="9.75">
      <c r="A725" s="313" t="s">
        <v>426</v>
      </c>
      <c r="B725" s="313"/>
      <c r="C725" s="84">
        <f t="shared" si="108"/>
        <v>0</v>
      </c>
      <c r="D725" s="84">
        <v>0</v>
      </c>
      <c r="E725" s="84">
        <v>0</v>
      </c>
      <c r="F725" s="197">
        <v>0</v>
      </c>
      <c r="G725" s="84">
        <v>0</v>
      </c>
      <c r="H725" s="84">
        <v>0</v>
      </c>
      <c r="I725" s="84"/>
      <c r="J725" s="84"/>
      <c r="K725" s="308"/>
      <c r="L725" s="308"/>
      <c r="M725" s="309"/>
      <c r="N725" s="308"/>
      <c r="O725" s="308"/>
    </row>
    <row r="726" spans="1:15" s="35" customFormat="1" ht="12.75" customHeight="1">
      <c r="A726" s="313" t="s">
        <v>414</v>
      </c>
      <c r="B726" s="313"/>
      <c r="C726" s="84">
        <f t="shared" si="108"/>
        <v>0</v>
      </c>
      <c r="D726" s="84">
        <v>0</v>
      </c>
      <c r="E726" s="84">
        <v>0</v>
      </c>
      <c r="F726" s="197">
        <v>0</v>
      </c>
      <c r="G726" s="84">
        <v>0</v>
      </c>
      <c r="H726" s="84">
        <v>0</v>
      </c>
      <c r="I726" s="84"/>
      <c r="J726" s="84"/>
      <c r="K726" s="308"/>
      <c r="L726" s="308"/>
      <c r="M726" s="309"/>
      <c r="N726" s="308"/>
      <c r="O726" s="308"/>
    </row>
    <row r="727" spans="1:15" s="35" customFormat="1" ht="125.25" customHeight="1">
      <c r="A727" s="348" t="s">
        <v>608</v>
      </c>
      <c r="B727" s="348"/>
      <c r="C727" s="84"/>
      <c r="D727" s="84"/>
      <c r="E727" s="84"/>
      <c r="F727" s="197"/>
      <c r="G727" s="84"/>
      <c r="H727" s="84"/>
      <c r="I727" s="84"/>
      <c r="J727" s="84"/>
      <c r="K727" s="42"/>
      <c r="L727" s="42" t="s">
        <v>406</v>
      </c>
      <c r="M727" s="42" t="s">
        <v>412</v>
      </c>
      <c r="N727" s="62" t="s">
        <v>412</v>
      </c>
      <c r="O727" s="44" t="s">
        <v>444</v>
      </c>
    </row>
    <row r="728" spans="1:15" s="35" customFormat="1" ht="54.75" customHeight="1">
      <c r="A728" s="68" t="s">
        <v>544</v>
      </c>
      <c r="B728" s="60" t="s">
        <v>543</v>
      </c>
      <c r="C728" s="84"/>
      <c r="D728" s="84"/>
      <c r="E728" s="84"/>
      <c r="F728" s="197"/>
      <c r="G728" s="84"/>
      <c r="H728" s="84"/>
      <c r="I728" s="84"/>
      <c r="J728" s="84"/>
      <c r="K728" s="308">
        <v>8220414025</v>
      </c>
      <c r="L728" s="308" t="s">
        <v>541</v>
      </c>
      <c r="M728" s="309" t="s">
        <v>373</v>
      </c>
      <c r="N728" s="308">
        <v>2014</v>
      </c>
      <c r="O728" s="308">
        <v>2018</v>
      </c>
    </row>
    <row r="729" spans="1:15" s="35" customFormat="1" ht="12.75" customHeight="1">
      <c r="A729" s="313" t="s">
        <v>167</v>
      </c>
      <c r="B729" s="313"/>
      <c r="C729" s="84">
        <f aca="true" t="shared" si="110" ref="C729:C734">SUM(D729:F729)</f>
        <v>29250</v>
      </c>
      <c r="D729" s="84">
        <f aca="true" t="shared" si="111" ref="D729:J729">SUM(D730:D734)</f>
        <v>22750</v>
      </c>
      <c r="E729" s="84">
        <f t="shared" si="111"/>
        <v>6500</v>
      </c>
      <c r="F729" s="197">
        <f t="shared" si="111"/>
        <v>0</v>
      </c>
      <c r="G729" s="84">
        <f t="shared" si="111"/>
        <v>16000</v>
      </c>
      <c r="H729" s="84">
        <f t="shared" si="111"/>
        <v>0</v>
      </c>
      <c r="I729" s="84">
        <f t="shared" si="111"/>
        <v>0</v>
      </c>
      <c r="J729" s="84">
        <f t="shared" si="111"/>
        <v>0</v>
      </c>
      <c r="K729" s="308"/>
      <c r="L729" s="308"/>
      <c r="M729" s="309"/>
      <c r="N729" s="308"/>
      <c r="O729" s="308"/>
    </row>
    <row r="730" spans="1:15" s="35" customFormat="1" ht="12.75" customHeight="1">
      <c r="A730" s="313" t="s">
        <v>416</v>
      </c>
      <c r="B730" s="313"/>
      <c r="C730" s="84">
        <f t="shared" si="110"/>
        <v>0</v>
      </c>
      <c r="D730" s="84">
        <v>0</v>
      </c>
      <c r="E730" s="84">
        <v>0</v>
      </c>
      <c r="F730" s="197">
        <v>0</v>
      </c>
      <c r="G730" s="84">
        <v>0</v>
      </c>
      <c r="H730" s="84">
        <v>0</v>
      </c>
      <c r="I730" s="84"/>
      <c r="J730" s="84"/>
      <c r="K730" s="308"/>
      <c r="L730" s="308"/>
      <c r="M730" s="309"/>
      <c r="N730" s="308"/>
      <c r="O730" s="308"/>
    </row>
    <row r="731" spans="1:15" s="35" customFormat="1" ht="12.75" customHeight="1">
      <c r="A731" s="313" t="s">
        <v>424</v>
      </c>
      <c r="B731" s="313"/>
      <c r="C731" s="84">
        <f t="shared" si="110"/>
        <v>29250</v>
      </c>
      <c r="D731" s="84">
        <v>22750</v>
      </c>
      <c r="E731" s="84">
        <v>6500</v>
      </c>
      <c r="F731" s="197">
        <v>0</v>
      </c>
      <c r="G731" s="84">
        <v>16000</v>
      </c>
      <c r="H731" s="84">
        <v>0</v>
      </c>
      <c r="I731" s="84">
        <v>0</v>
      </c>
      <c r="J731" s="84">
        <v>0</v>
      </c>
      <c r="K731" s="308"/>
      <c r="L731" s="308"/>
      <c r="M731" s="309"/>
      <c r="N731" s="308"/>
      <c r="O731" s="308"/>
    </row>
    <row r="732" spans="1:15" s="35" customFormat="1" ht="12.75" customHeight="1">
      <c r="A732" s="313" t="s">
        <v>425</v>
      </c>
      <c r="B732" s="313"/>
      <c r="C732" s="84">
        <f t="shared" si="110"/>
        <v>0</v>
      </c>
      <c r="D732" s="84">
        <v>0</v>
      </c>
      <c r="E732" s="84">
        <v>0</v>
      </c>
      <c r="F732" s="197">
        <v>0</v>
      </c>
      <c r="G732" s="84">
        <v>0</v>
      </c>
      <c r="H732" s="84">
        <v>0</v>
      </c>
      <c r="I732" s="84"/>
      <c r="J732" s="84"/>
      <c r="K732" s="308"/>
      <c r="L732" s="308"/>
      <c r="M732" s="309"/>
      <c r="N732" s="308"/>
      <c r="O732" s="308"/>
    </row>
    <row r="733" spans="1:15" s="35" customFormat="1" ht="9.75">
      <c r="A733" s="313" t="s">
        <v>426</v>
      </c>
      <c r="B733" s="313"/>
      <c r="C733" s="84">
        <f t="shared" si="110"/>
        <v>0</v>
      </c>
      <c r="D733" s="84">
        <v>0</v>
      </c>
      <c r="E733" s="84">
        <v>0</v>
      </c>
      <c r="F733" s="197">
        <v>0</v>
      </c>
      <c r="G733" s="84">
        <v>0</v>
      </c>
      <c r="H733" s="84">
        <v>0</v>
      </c>
      <c r="I733" s="84"/>
      <c r="J733" s="84"/>
      <c r="K733" s="308"/>
      <c r="L733" s="308"/>
      <c r="M733" s="309"/>
      <c r="N733" s="308"/>
      <c r="O733" s="308"/>
    </row>
    <row r="734" spans="1:15" s="35" customFormat="1" ht="12.75" customHeight="1">
      <c r="A734" s="313" t="s">
        <v>414</v>
      </c>
      <c r="B734" s="313"/>
      <c r="C734" s="84">
        <f t="shared" si="110"/>
        <v>0</v>
      </c>
      <c r="D734" s="84">
        <v>0</v>
      </c>
      <c r="E734" s="84">
        <v>0</v>
      </c>
      <c r="F734" s="197">
        <v>0</v>
      </c>
      <c r="G734" s="84">
        <v>0</v>
      </c>
      <c r="H734" s="84">
        <v>0</v>
      </c>
      <c r="I734" s="84"/>
      <c r="J734" s="84"/>
      <c r="K734" s="308"/>
      <c r="L734" s="308"/>
      <c r="M734" s="309"/>
      <c r="N734" s="308"/>
      <c r="O734" s="308"/>
    </row>
    <row r="735" spans="1:15" s="35" customFormat="1" ht="72" customHeight="1">
      <c r="A735" s="348" t="s">
        <v>545</v>
      </c>
      <c r="B735" s="348"/>
      <c r="C735" s="84"/>
      <c r="D735" s="84"/>
      <c r="E735" s="84"/>
      <c r="F735" s="197"/>
      <c r="G735" s="84"/>
      <c r="H735" s="84"/>
      <c r="I735" s="84"/>
      <c r="J735" s="84"/>
      <c r="K735" s="42"/>
      <c r="L735" s="42" t="s">
        <v>406</v>
      </c>
      <c r="M735" s="42" t="s">
        <v>412</v>
      </c>
      <c r="N735" s="62" t="s">
        <v>412</v>
      </c>
      <c r="O735" s="44" t="s">
        <v>444</v>
      </c>
    </row>
    <row r="736" spans="1:15" s="35" customFormat="1" ht="105.75" customHeight="1">
      <c r="A736" s="68" t="s">
        <v>681</v>
      </c>
      <c r="B736" s="60" t="s">
        <v>704</v>
      </c>
      <c r="C736" s="84"/>
      <c r="D736" s="84"/>
      <c r="E736" s="84"/>
      <c r="F736" s="197"/>
      <c r="G736" s="84"/>
      <c r="H736" s="84"/>
      <c r="I736" s="84"/>
      <c r="J736" s="84"/>
      <c r="K736" s="308">
        <v>8100495104</v>
      </c>
      <c r="L736" s="308" t="s">
        <v>686</v>
      </c>
      <c r="M736" s="309" t="s">
        <v>687</v>
      </c>
      <c r="N736" s="308">
        <v>2015</v>
      </c>
      <c r="O736" s="308">
        <v>2015</v>
      </c>
    </row>
    <row r="737" spans="1:15" s="35" customFormat="1" ht="12.75" customHeight="1">
      <c r="A737" s="313" t="s">
        <v>167</v>
      </c>
      <c r="B737" s="313"/>
      <c r="C737" s="84">
        <f aca="true" t="shared" si="112" ref="C737:C742">SUM(D737:F737)</f>
        <v>2765.598</v>
      </c>
      <c r="D737" s="84">
        <f>SUM(D738:D742)</f>
        <v>0</v>
      </c>
      <c r="E737" s="84">
        <f>SUM(E738:E742)</f>
        <v>2765.598</v>
      </c>
      <c r="F737" s="197">
        <f>SUM(F738:F742)</f>
        <v>0</v>
      </c>
      <c r="G737" s="84">
        <f>SUM(G738:G742)</f>
        <v>0</v>
      </c>
      <c r="H737" s="84">
        <f>SUM(H738:H742)</f>
        <v>0</v>
      </c>
      <c r="I737" s="84"/>
      <c r="J737" s="84"/>
      <c r="K737" s="308"/>
      <c r="L737" s="308"/>
      <c r="M737" s="309"/>
      <c r="N737" s="308"/>
      <c r="O737" s="308"/>
    </row>
    <row r="738" spans="1:15" s="35" customFormat="1" ht="12.75" customHeight="1">
      <c r="A738" s="313" t="s">
        <v>416</v>
      </c>
      <c r="B738" s="313"/>
      <c r="C738" s="84">
        <f t="shared" si="112"/>
        <v>2765.598</v>
      </c>
      <c r="D738" s="84">
        <v>0</v>
      </c>
      <c r="E738" s="84">
        <v>2765.598</v>
      </c>
      <c r="F738" s="197">
        <v>0</v>
      </c>
      <c r="G738" s="84">
        <v>0</v>
      </c>
      <c r="H738" s="84">
        <v>0</v>
      </c>
      <c r="I738" s="84"/>
      <c r="J738" s="84"/>
      <c r="K738" s="308"/>
      <c r="L738" s="308"/>
      <c r="M738" s="309"/>
      <c r="N738" s="308"/>
      <c r="O738" s="308"/>
    </row>
    <row r="739" spans="1:15" s="35" customFormat="1" ht="12.75" customHeight="1">
      <c r="A739" s="313" t="s">
        <v>424</v>
      </c>
      <c r="B739" s="313"/>
      <c r="C739" s="84">
        <f t="shared" si="112"/>
        <v>0</v>
      </c>
      <c r="D739" s="84">
        <v>0</v>
      </c>
      <c r="E739" s="84">
        <v>0</v>
      </c>
      <c r="F739" s="197">
        <v>0</v>
      </c>
      <c r="G739" s="84">
        <v>0</v>
      </c>
      <c r="H739" s="84">
        <v>0</v>
      </c>
      <c r="I739" s="84"/>
      <c r="J739" s="84"/>
      <c r="K739" s="308"/>
      <c r="L739" s="308"/>
      <c r="M739" s="309"/>
      <c r="N739" s="308"/>
      <c r="O739" s="308"/>
    </row>
    <row r="740" spans="1:15" s="35" customFormat="1" ht="12.75" customHeight="1">
      <c r="A740" s="313" t="s">
        <v>425</v>
      </c>
      <c r="B740" s="313"/>
      <c r="C740" s="84">
        <f t="shared" si="112"/>
        <v>0</v>
      </c>
      <c r="D740" s="84">
        <v>0</v>
      </c>
      <c r="E740" s="84">
        <v>0</v>
      </c>
      <c r="F740" s="197">
        <v>0</v>
      </c>
      <c r="G740" s="84">
        <v>0</v>
      </c>
      <c r="H740" s="84">
        <v>0</v>
      </c>
      <c r="I740" s="84"/>
      <c r="J740" s="84"/>
      <c r="K740" s="308"/>
      <c r="L740" s="308"/>
      <c r="M740" s="309"/>
      <c r="N740" s="308"/>
      <c r="O740" s="308"/>
    </row>
    <row r="741" spans="1:15" s="35" customFormat="1" ht="9.75">
      <c r="A741" s="313" t="s">
        <v>426</v>
      </c>
      <c r="B741" s="313"/>
      <c r="C741" s="84">
        <f t="shared" si="112"/>
        <v>0</v>
      </c>
      <c r="D741" s="84">
        <v>0</v>
      </c>
      <c r="E741" s="84">
        <v>0</v>
      </c>
      <c r="F741" s="197">
        <v>0</v>
      </c>
      <c r="G741" s="84">
        <v>0</v>
      </c>
      <c r="H741" s="84">
        <v>0</v>
      </c>
      <c r="I741" s="84"/>
      <c r="J741" s="84"/>
      <c r="K741" s="308"/>
      <c r="L741" s="308"/>
      <c r="M741" s="309"/>
      <c r="N741" s="308"/>
      <c r="O741" s="308"/>
    </row>
    <row r="742" spans="1:15" s="35" customFormat="1" ht="12.75" customHeight="1">
      <c r="A742" s="313" t="s">
        <v>414</v>
      </c>
      <c r="B742" s="313"/>
      <c r="C742" s="84">
        <f t="shared" si="112"/>
        <v>0</v>
      </c>
      <c r="D742" s="84">
        <v>0</v>
      </c>
      <c r="E742" s="84">
        <v>0</v>
      </c>
      <c r="F742" s="197">
        <v>0</v>
      </c>
      <c r="G742" s="84">
        <v>0</v>
      </c>
      <c r="H742" s="84">
        <v>0</v>
      </c>
      <c r="I742" s="84"/>
      <c r="J742" s="84"/>
      <c r="K742" s="308"/>
      <c r="L742" s="308"/>
      <c r="M742" s="309"/>
      <c r="N742" s="308"/>
      <c r="O742" s="308"/>
    </row>
    <row r="743" spans="1:15" s="35" customFormat="1" ht="138.75" customHeight="1">
      <c r="A743" s="68" t="s">
        <v>79</v>
      </c>
      <c r="B743" s="60" t="s">
        <v>75</v>
      </c>
      <c r="C743" s="84"/>
      <c r="D743" s="84"/>
      <c r="E743" s="84"/>
      <c r="F743" s="197"/>
      <c r="G743" s="84"/>
      <c r="H743" s="84"/>
      <c r="I743" s="84"/>
      <c r="J743" s="84"/>
      <c r="K743" s="308">
        <v>8100495104</v>
      </c>
      <c r="L743" s="308" t="s">
        <v>686</v>
      </c>
      <c r="M743" s="309" t="s">
        <v>687</v>
      </c>
      <c r="N743" s="308">
        <v>2015</v>
      </c>
      <c r="O743" s="308">
        <v>2015</v>
      </c>
    </row>
    <row r="744" spans="1:15" s="35" customFormat="1" ht="12.75" customHeight="1">
      <c r="A744" s="313" t="s">
        <v>167</v>
      </c>
      <c r="B744" s="313"/>
      <c r="C744" s="84">
        <f aca="true" t="shared" si="113" ref="C744:C749">SUM(D744:F744)</f>
        <v>2390.4</v>
      </c>
      <c r="D744" s="84">
        <f>SUM(D745:D749)</f>
        <v>0</v>
      </c>
      <c r="E744" s="84">
        <f>SUM(E745:E749)</f>
        <v>0</v>
      </c>
      <c r="F744" s="197">
        <f>SUM(F745:F749)</f>
        <v>2390.4</v>
      </c>
      <c r="G744" s="84">
        <f>SUM(G745:G749)</f>
        <v>3255.2</v>
      </c>
      <c r="H744" s="84">
        <f>SUM(H745:H749)</f>
        <v>0</v>
      </c>
      <c r="I744" s="84"/>
      <c r="J744" s="84"/>
      <c r="K744" s="308"/>
      <c r="L744" s="308"/>
      <c r="M744" s="309"/>
      <c r="N744" s="308"/>
      <c r="O744" s="308"/>
    </row>
    <row r="745" spans="1:15" s="35" customFormat="1" ht="12.75" customHeight="1">
      <c r="A745" s="313" t="s">
        <v>416</v>
      </c>
      <c r="B745" s="313"/>
      <c r="C745" s="84">
        <f t="shared" si="113"/>
        <v>2390.4</v>
      </c>
      <c r="D745" s="84">
        <v>0</v>
      </c>
      <c r="E745" s="84">
        <v>0</v>
      </c>
      <c r="F745" s="197">
        <v>2390.4</v>
      </c>
      <c r="G745" s="84">
        <v>3255.2</v>
      </c>
      <c r="H745" s="84">
        <v>0</v>
      </c>
      <c r="I745" s="84">
        <v>0</v>
      </c>
      <c r="J745" s="84">
        <v>0</v>
      </c>
      <c r="K745" s="308"/>
      <c r="L745" s="308"/>
      <c r="M745" s="309"/>
      <c r="N745" s="308"/>
      <c r="O745" s="308"/>
    </row>
    <row r="746" spans="1:15" s="35" customFormat="1" ht="12.75" customHeight="1">
      <c r="A746" s="313" t="s">
        <v>424</v>
      </c>
      <c r="B746" s="313"/>
      <c r="C746" s="84">
        <f t="shared" si="113"/>
        <v>0</v>
      </c>
      <c r="D746" s="84">
        <v>0</v>
      </c>
      <c r="E746" s="84">
        <v>0</v>
      </c>
      <c r="F746" s="197">
        <v>0</v>
      </c>
      <c r="G746" s="84">
        <v>0</v>
      </c>
      <c r="H746" s="84">
        <v>0</v>
      </c>
      <c r="I746" s="84"/>
      <c r="J746" s="84"/>
      <c r="K746" s="308"/>
      <c r="L746" s="308"/>
      <c r="M746" s="309"/>
      <c r="N746" s="308"/>
      <c r="O746" s="308"/>
    </row>
    <row r="747" spans="1:15" s="35" customFormat="1" ht="12.75" customHeight="1">
      <c r="A747" s="313" t="s">
        <v>425</v>
      </c>
      <c r="B747" s="313"/>
      <c r="C747" s="84">
        <f t="shared" si="113"/>
        <v>0</v>
      </c>
      <c r="D747" s="84">
        <v>0</v>
      </c>
      <c r="E747" s="84">
        <v>0</v>
      </c>
      <c r="F747" s="197">
        <v>0</v>
      </c>
      <c r="G747" s="84">
        <v>0</v>
      </c>
      <c r="H747" s="84">
        <v>0</v>
      </c>
      <c r="I747" s="84"/>
      <c r="J747" s="84"/>
      <c r="K747" s="308"/>
      <c r="L747" s="308"/>
      <c r="M747" s="309"/>
      <c r="N747" s="308"/>
      <c r="O747" s="308"/>
    </row>
    <row r="748" spans="1:15" s="35" customFormat="1" ht="9.75">
      <c r="A748" s="313" t="s">
        <v>426</v>
      </c>
      <c r="B748" s="313"/>
      <c r="C748" s="84">
        <f t="shared" si="113"/>
        <v>0</v>
      </c>
      <c r="D748" s="84">
        <v>0</v>
      </c>
      <c r="E748" s="84">
        <v>0</v>
      </c>
      <c r="F748" s="197">
        <v>0</v>
      </c>
      <c r="G748" s="84">
        <v>0</v>
      </c>
      <c r="H748" s="84">
        <v>0</v>
      </c>
      <c r="I748" s="84"/>
      <c r="J748" s="84"/>
      <c r="K748" s="308"/>
      <c r="L748" s="308"/>
      <c r="M748" s="309"/>
      <c r="N748" s="308"/>
      <c r="O748" s="308"/>
    </row>
    <row r="749" spans="1:15" s="35" customFormat="1" ht="12.75" customHeight="1">
      <c r="A749" s="313" t="s">
        <v>414</v>
      </c>
      <c r="B749" s="313"/>
      <c r="C749" s="84">
        <f t="shared" si="113"/>
        <v>0</v>
      </c>
      <c r="D749" s="84">
        <v>0</v>
      </c>
      <c r="E749" s="84">
        <v>0</v>
      </c>
      <c r="F749" s="197">
        <v>0</v>
      </c>
      <c r="G749" s="84">
        <v>0</v>
      </c>
      <c r="H749" s="84">
        <v>0</v>
      </c>
      <c r="I749" s="84"/>
      <c r="J749" s="84"/>
      <c r="K749" s="308"/>
      <c r="L749" s="308"/>
      <c r="M749" s="309"/>
      <c r="N749" s="308"/>
      <c r="O749" s="308"/>
    </row>
  </sheetData>
  <sheetProtection/>
  <mergeCells count="1027">
    <mergeCell ref="M689:M695"/>
    <mergeCell ref="M639:M645"/>
    <mergeCell ref="O543:O549"/>
    <mergeCell ref="M543:M549"/>
    <mergeCell ref="K611:K617"/>
    <mergeCell ref="M632:M638"/>
    <mergeCell ref="O689:O695"/>
    <mergeCell ref="N689:N695"/>
    <mergeCell ref="L689:L695"/>
    <mergeCell ref="N673:N679"/>
    <mergeCell ref="N664:N670"/>
    <mergeCell ref="N683:N688"/>
    <mergeCell ref="N625:N631"/>
    <mergeCell ref="K625:K631"/>
    <mergeCell ref="O655:O661"/>
    <mergeCell ref="K655:K661"/>
    <mergeCell ref="L683:L688"/>
    <mergeCell ref="M625:M631"/>
    <mergeCell ref="L632:L638"/>
    <mergeCell ref="O639:O645"/>
    <mergeCell ref="O551:O557"/>
    <mergeCell ref="K551:K557"/>
    <mergeCell ref="N639:N645"/>
    <mergeCell ref="O525:O531"/>
    <mergeCell ref="N525:N531"/>
    <mergeCell ref="K689:K695"/>
    <mergeCell ref="N632:N638"/>
    <mergeCell ref="K632:K638"/>
    <mergeCell ref="L625:L631"/>
    <mergeCell ref="N543:N549"/>
    <mergeCell ref="L551:L557"/>
    <mergeCell ref="O632:O638"/>
    <mergeCell ref="K543:K549"/>
    <mergeCell ref="O73:O79"/>
    <mergeCell ref="W73:W79"/>
    <mergeCell ref="K73:K79"/>
    <mergeCell ref="L73:L79"/>
    <mergeCell ref="M73:M79"/>
    <mergeCell ref="N73:N79"/>
    <mergeCell ref="T73:T79"/>
    <mergeCell ref="U73:U79"/>
    <mergeCell ref="V73:V79"/>
    <mergeCell ref="K581:K587"/>
    <mergeCell ref="A575:B575"/>
    <mergeCell ref="A544:B544"/>
    <mergeCell ref="A545:B545"/>
    <mergeCell ref="A546:B546"/>
    <mergeCell ref="A548:B548"/>
    <mergeCell ref="A538:B538"/>
    <mergeCell ref="N534:N540"/>
    <mergeCell ref="A693:B693"/>
    <mergeCell ref="A692:B692"/>
    <mergeCell ref="A605:B605"/>
    <mergeCell ref="A586:B586"/>
    <mergeCell ref="A590:B590"/>
    <mergeCell ref="A661:B661"/>
    <mergeCell ref="A617:B617"/>
    <mergeCell ref="A612:B612"/>
    <mergeCell ref="A633:B633"/>
    <mergeCell ref="A674:B674"/>
    <mergeCell ref="M534:M540"/>
    <mergeCell ref="A691:B691"/>
    <mergeCell ref="A690:B690"/>
    <mergeCell ref="A537:B537"/>
    <mergeCell ref="A568:B568"/>
    <mergeCell ref="A571:B571"/>
    <mergeCell ref="A554:B554"/>
    <mergeCell ref="A549:B549"/>
    <mergeCell ref="A547:B547"/>
    <mergeCell ref="A535:B535"/>
    <mergeCell ref="A528:B528"/>
    <mergeCell ref="M525:M531"/>
    <mergeCell ref="A527:B527"/>
    <mergeCell ref="A529:B529"/>
    <mergeCell ref="A536:B536"/>
    <mergeCell ref="K525:K531"/>
    <mergeCell ref="L534:L540"/>
    <mergeCell ref="A540:B540"/>
    <mergeCell ref="K534:K540"/>
    <mergeCell ref="A526:B526"/>
    <mergeCell ref="A511:B511"/>
    <mergeCell ref="K508:K514"/>
    <mergeCell ref="O516:O522"/>
    <mergeCell ref="A517:B517"/>
    <mergeCell ref="N516:N522"/>
    <mergeCell ref="M516:M522"/>
    <mergeCell ref="L516:L522"/>
    <mergeCell ref="A518:B518"/>
    <mergeCell ref="A520:B520"/>
    <mergeCell ref="K516:K522"/>
    <mergeCell ref="A497:B497"/>
    <mergeCell ref="A490:B490"/>
    <mergeCell ref="L484:L490"/>
    <mergeCell ref="L508:L514"/>
    <mergeCell ref="A512:B512"/>
    <mergeCell ref="A485:B485"/>
    <mergeCell ref="A498:B498"/>
    <mergeCell ref="K500:K506"/>
    <mergeCell ref="A513:B513"/>
    <mergeCell ref="L500:L506"/>
    <mergeCell ref="A442:B442"/>
    <mergeCell ref="A462:B462"/>
    <mergeCell ref="L444:L450"/>
    <mergeCell ref="K484:K490"/>
    <mergeCell ref="A478:B478"/>
    <mergeCell ref="A506:B506"/>
    <mergeCell ref="A502:B502"/>
    <mergeCell ref="A503:B503"/>
    <mergeCell ref="A504:B504"/>
    <mergeCell ref="A505:B505"/>
    <mergeCell ref="K429:K435"/>
    <mergeCell ref="A416:B416"/>
    <mergeCell ref="L429:L435"/>
    <mergeCell ref="N429:N435"/>
    <mergeCell ref="M413:M419"/>
    <mergeCell ref="M429:M435"/>
    <mergeCell ref="K421:K427"/>
    <mergeCell ref="A432:B432"/>
    <mergeCell ref="L421:L427"/>
    <mergeCell ref="A426:B426"/>
    <mergeCell ref="N157:N163"/>
    <mergeCell ref="N335:N341"/>
    <mergeCell ref="M219:M225"/>
    <mergeCell ref="N219:N225"/>
    <mergeCell ref="M199:M205"/>
    <mergeCell ref="M244:M250"/>
    <mergeCell ref="N226:N232"/>
    <mergeCell ref="M226:M232"/>
    <mergeCell ref="N301:N309"/>
    <mergeCell ref="M208:M214"/>
    <mergeCell ref="O271:O277"/>
    <mergeCell ref="M271:M277"/>
    <mergeCell ref="O437:O443"/>
    <mergeCell ref="M421:M427"/>
    <mergeCell ref="N388:N394"/>
    <mergeCell ref="N421:N427"/>
    <mergeCell ref="N413:N419"/>
    <mergeCell ref="O429:O435"/>
    <mergeCell ref="O421:O427"/>
    <mergeCell ref="M380:M386"/>
    <mergeCell ref="A445:B445"/>
    <mergeCell ref="A461:B461"/>
    <mergeCell ref="A463:B463"/>
    <mergeCell ref="K743:K749"/>
    <mergeCell ref="L743:L749"/>
    <mergeCell ref="N743:N749"/>
    <mergeCell ref="K460:K466"/>
    <mergeCell ref="A455:B455"/>
    <mergeCell ref="A456:B456"/>
    <mergeCell ref="L452:L458"/>
    <mergeCell ref="M508:M514"/>
    <mergeCell ref="A453:B453"/>
    <mergeCell ref="O743:O749"/>
    <mergeCell ref="A744:B744"/>
    <mergeCell ref="A745:B745"/>
    <mergeCell ref="A746:B746"/>
    <mergeCell ref="A747:B747"/>
    <mergeCell ref="A748:B748"/>
    <mergeCell ref="A749:B749"/>
    <mergeCell ref="A457:B457"/>
    <mergeCell ref="M743:M749"/>
    <mergeCell ref="L525:L531"/>
    <mergeCell ref="A735:B735"/>
    <mergeCell ref="N728:N734"/>
    <mergeCell ref="M551:M557"/>
    <mergeCell ref="M664:M670"/>
    <mergeCell ref="A579:B579"/>
    <mergeCell ref="A576:B576"/>
    <mergeCell ref="A577:B577"/>
    <mergeCell ref="A733:B733"/>
    <mergeCell ref="A14:B14"/>
    <mergeCell ref="A15:B15"/>
    <mergeCell ref="A132:B132"/>
    <mergeCell ref="A131:B131"/>
    <mergeCell ref="A232:B232"/>
    <mergeCell ref="H301:H303"/>
    <mergeCell ref="C301:C303"/>
    <mergeCell ref="A101:B101"/>
    <mergeCell ref="A118:B118"/>
    <mergeCell ref="A111:B111"/>
    <mergeCell ref="A122:B122"/>
    <mergeCell ref="A129:B129"/>
    <mergeCell ref="A438:B438"/>
    <mergeCell ref="A352:B352"/>
    <mergeCell ref="A353:B353"/>
    <mergeCell ref="A419:B419"/>
    <mergeCell ref="A220:B220"/>
    <mergeCell ref="A141:B141"/>
    <mergeCell ref="A415:B415"/>
    <mergeCell ref="A411:B411"/>
    <mergeCell ref="N244:N250"/>
    <mergeCell ref="N262:N268"/>
    <mergeCell ref="N253:N259"/>
    <mergeCell ref="A9:B9"/>
    <mergeCell ref="A10:B10"/>
    <mergeCell ref="A12:B12"/>
    <mergeCell ref="A13:B13"/>
    <mergeCell ref="A11:B11"/>
    <mergeCell ref="N150:N156"/>
    <mergeCell ref="A121:B121"/>
    <mergeCell ref="O226:O232"/>
    <mergeCell ref="O235:O241"/>
    <mergeCell ref="O244:O250"/>
    <mergeCell ref="N484:N490"/>
    <mergeCell ref="N437:N443"/>
    <mergeCell ref="N460:N466"/>
    <mergeCell ref="N271:N277"/>
    <mergeCell ref="O343:O349"/>
    <mergeCell ref="O388:O394"/>
    <mergeCell ref="O357:O363"/>
    <mergeCell ref="O280:O286"/>
    <mergeCell ref="N405:N411"/>
    <mergeCell ref="O460:O466"/>
    <mergeCell ref="O452:O458"/>
    <mergeCell ref="O444:O450"/>
    <mergeCell ref="N452:N458"/>
    <mergeCell ref="O405:O411"/>
    <mergeCell ref="N380:N386"/>
    <mergeCell ref="O413:O419"/>
    <mergeCell ref="N444:N450"/>
    <mergeCell ref="O253:O259"/>
    <mergeCell ref="N364:N370"/>
    <mergeCell ref="M444:M450"/>
    <mergeCell ref="N350:N356"/>
    <mergeCell ref="O350:O356"/>
    <mergeCell ref="M372:M378"/>
    <mergeCell ref="O262:O268"/>
    <mergeCell ref="M388:M394"/>
    <mergeCell ref="M350:M356"/>
    <mergeCell ref="M343:M349"/>
    <mergeCell ref="O492:O498"/>
    <mergeCell ref="N508:N514"/>
    <mergeCell ref="O508:O514"/>
    <mergeCell ref="O301:O309"/>
    <mergeCell ref="O327:O333"/>
    <mergeCell ref="O484:O490"/>
    <mergeCell ref="O476:O482"/>
    <mergeCell ref="O468:O474"/>
    <mergeCell ref="M235:M241"/>
    <mergeCell ref="N235:N241"/>
    <mergeCell ref="N288:N296"/>
    <mergeCell ref="N492:N498"/>
    <mergeCell ref="M492:M498"/>
    <mergeCell ref="M437:M443"/>
    <mergeCell ref="N357:N363"/>
    <mergeCell ref="N280:N286"/>
    <mergeCell ref="M253:M259"/>
    <mergeCell ref="M460:M466"/>
    <mergeCell ref="M500:M506"/>
    <mergeCell ref="A734:B734"/>
    <mergeCell ref="O728:O734"/>
    <mergeCell ref="K728:K734"/>
    <mergeCell ref="A731:B731"/>
    <mergeCell ref="A732:B732"/>
    <mergeCell ref="M728:M734"/>
    <mergeCell ref="L728:L734"/>
    <mergeCell ref="A729:B729"/>
    <mergeCell ref="N500:N506"/>
    <mergeCell ref="A494:B494"/>
    <mergeCell ref="O534:O540"/>
    <mergeCell ref="L673:L679"/>
    <mergeCell ref="N476:N482"/>
    <mergeCell ref="L543:L549"/>
    <mergeCell ref="O500:O506"/>
    <mergeCell ref="M484:M490"/>
    <mergeCell ref="O611:O617"/>
    <mergeCell ref="L589:L595"/>
    <mergeCell ref="N611:N617"/>
    <mergeCell ref="L413:L419"/>
    <mergeCell ref="K492:K498"/>
    <mergeCell ref="A521:B521"/>
    <mergeCell ref="A519:B519"/>
    <mergeCell ref="K476:K482"/>
    <mergeCell ref="A730:B730"/>
    <mergeCell ref="A522:B522"/>
    <mergeCell ref="A695:B695"/>
    <mergeCell ref="A694:B694"/>
    <mergeCell ref="A487:B487"/>
    <mergeCell ref="A376:B376"/>
    <mergeCell ref="A417:B417"/>
    <mergeCell ref="A386:B386"/>
    <mergeCell ref="A401:B401"/>
    <mergeCell ref="L468:L474"/>
    <mergeCell ref="M476:M482"/>
    <mergeCell ref="L476:L482"/>
    <mergeCell ref="M452:M458"/>
    <mergeCell ref="L388:L394"/>
    <mergeCell ref="A470:B470"/>
    <mergeCell ref="A398:B398"/>
    <mergeCell ref="A409:B409"/>
    <mergeCell ref="A407:B407"/>
    <mergeCell ref="A399:B399"/>
    <mergeCell ref="A391:B391"/>
    <mergeCell ref="A393:B393"/>
    <mergeCell ref="A394:B394"/>
    <mergeCell ref="A392:B392"/>
    <mergeCell ref="L372:L378"/>
    <mergeCell ref="K372:K378"/>
    <mergeCell ref="L301:L309"/>
    <mergeCell ref="L357:L363"/>
    <mergeCell ref="K357:K363"/>
    <mergeCell ref="L335:L341"/>
    <mergeCell ref="K335:K341"/>
    <mergeCell ref="L178:L184"/>
    <mergeCell ref="K199:K205"/>
    <mergeCell ref="L235:L241"/>
    <mergeCell ref="L244:L250"/>
    <mergeCell ref="K208:K214"/>
    <mergeCell ref="K186:K194"/>
    <mergeCell ref="L226:L232"/>
    <mergeCell ref="K226:K232"/>
    <mergeCell ref="K244:K250"/>
    <mergeCell ref="M288:M296"/>
    <mergeCell ref="K271:K277"/>
    <mergeCell ref="K380:K386"/>
    <mergeCell ref="K235:K241"/>
    <mergeCell ref="L380:L386"/>
    <mergeCell ref="K350:K356"/>
    <mergeCell ref="K253:K259"/>
    <mergeCell ref="L327:L333"/>
    <mergeCell ref="K262:K268"/>
    <mergeCell ref="L288:L296"/>
    <mergeCell ref="O150:O156"/>
    <mergeCell ref="A151:B151"/>
    <mergeCell ref="A152:B152"/>
    <mergeCell ref="N199:N205"/>
    <mergeCell ref="A181:B181"/>
    <mergeCell ref="O168:O174"/>
    <mergeCell ref="N178:N184"/>
    <mergeCell ref="O199:O205"/>
    <mergeCell ref="O178:O184"/>
    <mergeCell ref="A161:B161"/>
    <mergeCell ref="O219:O225"/>
    <mergeCell ref="N208:N214"/>
    <mergeCell ref="A213:B213"/>
    <mergeCell ref="A194:B194"/>
    <mergeCell ref="A210:B210"/>
    <mergeCell ref="O208:O214"/>
    <mergeCell ref="A201:B201"/>
    <mergeCell ref="K219:K225"/>
    <mergeCell ref="A202:B202"/>
    <mergeCell ref="A211:B211"/>
    <mergeCell ref="M106:M112"/>
    <mergeCell ref="N106:N112"/>
    <mergeCell ref="A107:B107"/>
    <mergeCell ref="A112:B112"/>
    <mergeCell ref="A128:B128"/>
    <mergeCell ref="L106:L112"/>
    <mergeCell ref="N116:N122"/>
    <mergeCell ref="A108:B108"/>
    <mergeCell ref="A110:B110"/>
    <mergeCell ref="A127:B127"/>
    <mergeCell ref="O95:O101"/>
    <mergeCell ref="K178:K184"/>
    <mergeCell ref="A179:B179"/>
    <mergeCell ref="A171:B171"/>
    <mergeCell ref="A170:B170"/>
    <mergeCell ref="A117:B117"/>
    <mergeCell ref="A119:B119"/>
    <mergeCell ref="K116:K122"/>
    <mergeCell ref="O126:O132"/>
    <mergeCell ref="K106:K112"/>
    <mergeCell ref="M87:M93"/>
    <mergeCell ref="A89:B89"/>
    <mergeCell ref="A99:B99"/>
    <mergeCell ref="A98:B98"/>
    <mergeCell ref="A91:B91"/>
    <mergeCell ref="A88:B88"/>
    <mergeCell ref="M178:M184"/>
    <mergeCell ref="L135:L141"/>
    <mergeCell ref="L95:L101"/>
    <mergeCell ref="L116:L122"/>
    <mergeCell ref="M116:M122"/>
    <mergeCell ref="O66:O72"/>
    <mergeCell ref="O87:O93"/>
    <mergeCell ref="M66:M72"/>
    <mergeCell ref="O106:O112"/>
    <mergeCell ref="N87:N93"/>
    <mergeCell ref="A374:B374"/>
    <mergeCell ref="B186:B188"/>
    <mergeCell ref="A209:B209"/>
    <mergeCell ref="A182:B182"/>
    <mergeCell ref="K126:K132"/>
    <mergeCell ref="A140:B140"/>
    <mergeCell ref="A136:B136"/>
    <mergeCell ref="A143:B143"/>
    <mergeCell ref="A144:B144"/>
    <mergeCell ref="A362:B362"/>
    <mergeCell ref="A383:B383"/>
    <mergeCell ref="A390:B390"/>
    <mergeCell ref="A389:B389"/>
    <mergeCell ref="A384:B384"/>
    <mergeCell ref="A258:B258"/>
    <mergeCell ref="A375:B375"/>
    <mergeCell ref="A365:B365"/>
    <mergeCell ref="A344:B344"/>
    <mergeCell ref="A354:B354"/>
    <mergeCell ref="A351:B351"/>
    <mergeCell ref="A229:B229"/>
    <mergeCell ref="A236:B236"/>
    <mergeCell ref="A268:B268"/>
    <mergeCell ref="A263:B263"/>
    <mergeCell ref="A266:B266"/>
    <mergeCell ref="A250:B250"/>
    <mergeCell ref="A259:B259"/>
    <mergeCell ref="A256:B256"/>
    <mergeCell ref="A241:B241"/>
    <mergeCell ref="A265:B265"/>
    <mergeCell ref="A367:B367"/>
    <mergeCell ref="A369:B369"/>
    <mergeCell ref="B288:B290"/>
    <mergeCell ref="A238:B238"/>
    <mergeCell ref="A294:B294"/>
    <mergeCell ref="A293:B293"/>
    <mergeCell ref="A295:B295"/>
    <mergeCell ref="A348:B348"/>
    <mergeCell ref="A345:B345"/>
    <mergeCell ref="A346:B346"/>
    <mergeCell ref="A358:B358"/>
    <mergeCell ref="A247:B247"/>
    <mergeCell ref="A248:B248"/>
    <mergeCell ref="A257:B257"/>
    <mergeCell ref="A272:B272"/>
    <mergeCell ref="A276:B276"/>
    <mergeCell ref="A282:B282"/>
    <mergeCell ref="A277:B277"/>
    <mergeCell ref="A254:B254"/>
    <mergeCell ref="A340:B340"/>
    <mergeCell ref="A510:B510"/>
    <mergeCell ref="A403:B403"/>
    <mergeCell ref="A406:B406"/>
    <mergeCell ref="A473:B473"/>
    <mergeCell ref="A446:B446"/>
    <mergeCell ref="A486:B486"/>
    <mergeCell ref="A509:B509"/>
    <mergeCell ref="A488:B488"/>
    <mergeCell ref="A493:B493"/>
    <mergeCell ref="A410:B410"/>
    <mergeCell ref="L460:L466"/>
    <mergeCell ref="K444:K450"/>
    <mergeCell ref="K437:K443"/>
    <mergeCell ref="L437:L443"/>
    <mergeCell ref="A414:B414"/>
    <mergeCell ref="A425:B425"/>
    <mergeCell ref="A424:B424"/>
    <mergeCell ref="A450:B450"/>
    <mergeCell ref="A418:B418"/>
    <mergeCell ref="A443:B443"/>
    <mergeCell ref="A240:B240"/>
    <mergeCell ref="A514:B514"/>
    <mergeCell ref="A496:B496"/>
    <mergeCell ref="A86:B86"/>
    <mergeCell ref="A255:B255"/>
    <mergeCell ref="A264:B264"/>
    <mergeCell ref="A267:B267"/>
    <mergeCell ref="A296:B296"/>
    <mergeCell ref="A288:A290"/>
    <mergeCell ref="A237:B237"/>
    <mergeCell ref="A292:B292"/>
    <mergeCell ref="A79:B79"/>
    <mergeCell ref="K87:K93"/>
    <mergeCell ref="A245:B245"/>
    <mergeCell ref="A228:B228"/>
    <mergeCell ref="A230:B230"/>
    <mergeCell ref="A231:B231"/>
    <mergeCell ref="A224:B224"/>
    <mergeCell ref="A204:B204"/>
    <mergeCell ref="A186:A188"/>
    <mergeCell ref="A336:B336"/>
    <mergeCell ref="A309:B309"/>
    <mergeCell ref="A320:B320"/>
    <mergeCell ref="A301:A303"/>
    <mergeCell ref="B301:B303"/>
    <mergeCell ref="A319:B319"/>
    <mergeCell ref="A481:B481"/>
    <mergeCell ref="A400:B400"/>
    <mergeCell ref="A378:B378"/>
    <mergeCell ref="A466:B466"/>
    <mergeCell ref="A402:B402"/>
    <mergeCell ref="A440:B440"/>
    <mergeCell ref="A479:B479"/>
    <mergeCell ref="A471:B471"/>
    <mergeCell ref="A458:B458"/>
    <mergeCell ref="A472:B472"/>
    <mergeCell ref="A552:B552"/>
    <mergeCell ref="A561:B561"/>
    <mergeCell ref="A557:B557"/>
    <mergeCell ref="A553:B553"/>
    <mergeCell ref="A556:B556"/>
    <mergeCell ref="A480:B480"/>
    <mergeCell ref="A495:B495"/>
    <mergeCell ref="A489:B489"/>
    <mergeCell ref="A482:B482"/>
    <mergeCell ref="A555:B555"/>
    <mergeCell ref="A477:B477"/>
    <mergeCell ref="A464:B464"/>
    <mergeCell ref="A465:B465"/>
    <mergeCell ref="A469:B469"/>
    <mergeCell ref="A439:B439"/>
    <mergeCell ref="A427:B427"/>
    <mergeCell ref="A431:B431"/>
    <mergeCell ref="A435:B435"/>
    <mergeCell ref="A430:B430"/>
    <mergeCell ref="A454:B454"/>
    <mergeCell ref="A422:B422"/>
    <mergeCell ref="A441:B441"/>
    <mergeCell ref="A433:B433"/>
    <mergeCell ref="A434:B434"/>
    <mergeCell ref="A359:B359"/>
    <mergeCell ref="A382:B382"/>
    <mergeCell ref="A366:B366"/>
    <mergeCell ref="A368:B368"/>
    <mergeCell ref="A373:B373"/>
    <mergeCell ref="A361:B361"/>
    <mergeCell ref="A337:B337"/>
    <mergeCell ref="A355:B355"/>
    <mergeCell ref="A347:B347"/>
    <mergeCell ref="A349:B349"/>
    <mergeCell ref="A328:B328"/>
    <mergeCell ref="A329:B329"/>
    <mergeCell ref="A341:B341"/>
    <mergeCell ref="A332:B332"/>
    <mergeCell ref="A338:B338"/>
    <mergeCell ref="A333:B333"/>
    <mergeCell ref="A246:B246"/>
    <mergeCell ref="A286:B286"/>
    <mergeCell ref="A283:B283"/>
    <mergeCell ref="A273:B273"/>
    <mergeCell ref="A285:B285"/>
    <mergeCell ref="A281:B281"/>
    <mergeCell ref="A274:B274"/>
    <mergeCell ref="A275:B275"/>
    <mergeCell ref="A249:B249"/>
    <mergeCell ref="A83:B83"/>
    <mergeCell ref="A93:B93"/>
    <mergeCell ref="W23:W29"/>
    <mergeCell ref="A24:B24"/>
    <mergeCell ref="A25:B25"/>
    <mergeCell ref="T23:T29"/>
    <mergeCell ref="U23:U29"/>
    <mergeCell ref="V23:V29"/>
    <mergeCell ref="O30:O36"/>
    <mergeCell ref="O57:O63"/>
    <mergeCell ref="A120:B120"/>
    <mergeCell ref="A147:B147"/>
    <mergeCell ref="A100:B100"/>
    <mergeCell ref="A148:B148"/>
    <mergeCell ref="A169:B169"/>
    <mergeCell ref="A160:B160"/>
    <mergeCell ref="A162:B162"/>
    <mergeCell ref="A109:B109"/>
    <mergeCell ref="A130:B130"/>
    <mergeCell ref="A138:B138"/>
    <mergeCell ref="A636:B636"/>
    <mergeCell ref="A29:B29"/>
    <mergeCell ref="O23:O29"/>
    <mergeCell ref="N30:N36"/>
    <mergeCell ref="A33:B33"/>
    <mergeCell ref="A32:B32"/>
    <mergeCell ref="L30:L36"/>
    <mergeCell ref="K30:K36"/>
    <mergeCell ref="A34:B34"/>
    <mergeCell ref="A35:B35"/>
    <mergeCell ref="A638:B638"/>
    <mergeCell ref="A637:B637"/>
    <mergeCell ref="A626:B626"/>
    <mergeCell ref="C626:F631"/>
    <mergeCell ref="A627:B627"/>
    <mergeCell ref="A628:B628"/>
    <mergeCell ref="A631:B631"/>
    <mergeCell ref="A630:B630"/>
    <mergeCell ref="C633:F638"/>
    <mergeCell ref="A635:B635"/>
    <mergeCell ref="A43:B43"/>
    <mergeCell ref="A53:B53"/>
    <mergeCell ref="A81:B81"/>
    <mergeCell ref="A92:B92"/>
    <mergeCell ref="A71:B71"/>
    <mergeCell ref="A85:B85"/>
    <mergeCell ref="A76:B76"/>
    <mergeCell ref="A82:B82"/>
    <mergeCell ref="A84:B84"/>
    <mergeCell ref="A78:B78"/>
    <mergeCell ref="A624:B624"/>
    <mergeCell ref="A614:B614"/>
    <mergeCell ref="A615:B615"/>
    <mergeCell ref="A616:B616"/>
    <mergeCell ref="A96:B96"/>
    <mergeCell ref="A97:B97"/>
    <mergeCell ref="A214:B214"/>
    <mergeCell ref="A330:B330"/>
    <mergeCell ref="A385:B385"/>
    <mergeCell ref="A212:B212"/>
    <mergeCell ref="K589:K595"/>
    <mergeCell ref="A587:B587"/>
    <mergeCell ref="A594:B594"/>
    <mergeCell ref="A620:B620"/>
    <mergeCell ref="A621:B621"/>
    <mergeCell ref="K618:K624"/>
    <mergeCell ref="A613:B613"/>
    <mergeCell ref="A623:B623"/>
    <mergeCell ref="A622:B622"/>
    <mergeCell ref="C619:F624"/>
    <mergeCell ref="L618:L624"/>
    <mergeCell ref="M618:M624"/>
    <mergeCell ref="O581:O587"/>
    <mergeCell ref="L664:L670"/>
    <mergeCell ref="L655:L661"/>
    <mergeCell ref="O599:O608"/>
    <mergeCell ref="M611:M617"/>
    <mergeCell ref="L581:L587"/>
    <mergeCell ref="M581:M587"/>
    <mergeCell ref="N646:N652"/>
    <mergeCell ref="M673:M679"/>
    <mergeCell ref="A670:B670"/>
    <mergeCell ref="A645:B645"/>
    <mergeCell ref="A657:B657"/>
    <mergeCell ref="A658:B658"/>
    <mergeCell ref="A659:B659"/>
    <mergeCell ref="A656:B656"/>
    <mergeCell ref="K673:K679"/>
    <mergeCell ref="A665:B665"/>
    <mergeCell ref="A675:B675"/>
    <mergeCell ref="A583:B583"/>
    <mergeCell ref="A591:B591"/>
    <mergeCell ref="A585:B585"/>
    <mergeCell ref="A584:B584"/>
    <mergeCell ref="A593:B593"/>
    <mergeCell ref="A678:B678"/>
    <mergeCell ref="A676:B676"/>
    <mergeCell ref="A677:B677"/>
    <mergeCell ref="A619:B619"/>
    <mergeCell ref="A634:B634"/>
    <mergeCell ref="K599:K608"/>
    <mergeCell ref="L599:L608"/>
    <mergeCell ref="M599:M608"/>
    <mergeCell ref="M589:M595"/>
    <mergeCell ref="A606:B606"/>
    <mergeCell ref="A608:B608"/>
    <mergeCell ref="A604:B604"/>
    <mergeCell ref="A603:B603"/>
    <mergeCell ref="A607:B607"/>
    <mergeCell ref="A595:B595"/>
    <mergeCell ref="L611:L617"/>
    <mergeCell ref="A644:B644"/>
    <mergeCell ref="L639:L645"/>
    <mergeCell ref="A580:B580"/>
    <mergeCell ref="A601:B601"/>
    <mergeCell ref="A600:B600"/>
    <mergeCell ref="A602:B602"/>
    <mergeCell ref="C612:F617"/>
    <mergeCell ref="A592:B592"/>
    <mergeCell ref="A629:B629"/>
    <mergeCell ref="K559:K565"/>
    <mergeCell ref="A560:B560"/>
    <mergeCell ref="A225:B225"/>
    <mergeCell ref="A530:B530"/>
    <mergeCell ref="A501:B501"/>
    <mergeCell ref="A539:B539"/>
    <mergeCell ref="A531:B531"/>
    <mergeCell ref="K301:K309"/>
    <mergeCell ref="K343:K349"/>
    <mergeCell ref="A331:B331"/>
    <mergeCell ref="A582:B582"/>
    <mergeCell ref="A564:B564"/>
    <mergeCell ref="A562:B562"/>
    <mergeCell ref="A570:B570"/>
    <mergeCell ref="A563:B563"/>
    <mergeCell ref="A565:B565"/>
    <mergeCell ref="A569:B569"/>
    <mergeCell ref="A567:B567"/>
    <mergeCell ref="A578:B578"/>
    <mergeCell ref="A572:B572"/>
    <mergeCell ref="A189:B189"/>
    <mergeCell ref="A190:B190"/>
    <mergeCell ref="A223:B223"/>
    <mergeCell ref="A221:B221"/>
    <mergeCell ref="A191:B191"/>
    <mergeCell ref="A192:B192"/>
    <mergeCell ref="A205:B205"/>
    <mergeCell ref="A70:B70"/>
    <mergeCell ref="A54:B54"/>
    <mergeCell ref="A67:B67"/>
    <mergeCell ref="A75:B75"/>
    <mergeCell ref="A59:B59"/>
    <mergeCell ref="A72:B72"/>
    <mergeCell ref="A58:B58"/>
    <mergeCell ref="A61:B61"/>
    <mergeCell ref="A51:B51"/>
    <mergeCell ref="A63:B63"/>
    <mergeCell ref="A50:B50"/>
    <mergeCell ref="A49:B49"/>
    <mergeCell ref="A90:B90"/>
    <mergeCell ref="A62:B62"/>
    <mergeCell ref="A68:B68"/>
    <mergeCell ref="A69:B69"/>
    <mergeCell ref="A74:B74"/>
    <mergeCell ref="A77:B77"/>
    <mergeCell ref="A17:B17"/>
    <mergeCell ref="A26:B26"/>
    <mergeCell ref="A18:B18"/>
    <mergeCell ref="A44:B44"/>
    <mergeCell ref="A41:B41"/>
    <mergeCell ref="A27:B27"/>
    <mergeCell ref="A28:B28"/>
    <mergeCell ref="A19:B19"/>
    <mergeCell ref="A20:B20"/>
    <mergeCell ref="A36:B36"/>
    <mergeCell ref="A22:B22"/>
    <mergeCell ref="A21:B21"/>
    <mergeCell ref="A31:B31"/>
    <mergeCell ref="A3:O3"/>
    <mergeCell ref="A5:A7"/>
    <mergeCell ref="B5:B7"/>
    <mergeCell ref="L5:L7"/>
    <mergeCell ref="M5:M7"/>
    <mergeCell ref="N5:N7"/>
    <mergeCell ref="O5:O7"/>
    <mergeCell ref="K5:K7"/>
    <mergeCell ref="C5:H6"/>
    <mergeCell ref="O16:O22"/>
    <mergeCell ref="M95:M101"/>
    <mergeCell ref="N95:N101"/>
    <mergeCell ref="K95:K101"/>
    <mergeCell ref="K66:K72"/>
    <mergeCell ref="K80:K86"/>
    <mergeCell ref="L87:L93"/>
    <mergeCell ref="L66:L72"/>
    <mergeCell ref="L80:L86"/>
    <mergeCell ref="N23:N29"/>
    <mergeCell ref="L48:L54"/>
    <mergeCell ref="M30:M36"/>
    <mergeCell ref="M39:M45"/>
    <mergeCell ref="N39:N45"/>
    <mergeCell ref="A643:B643"/>
    <mergeCell ref="A648:B648"/>
    <mergeCell ref="M16:M22"/>
    <mergeCell ref="N16:N22"/>
    <mergeCell ref="K16:K22"/>
    <mergeCell ref="K23:K29"/>
    <mergeCell ref="L16:L22"/>
    <mergeCell ref="L23:L29"/>
    <mergeCell ref="M23:M29"/>
    <mergeCell ref="N66:N72"/>
    <mergeCell ref="A668:B668"/>
    <mergeCell ref="A669:B669"/>
    <mergeCell ref="K664:K670"/>
    <mergeCell ref="A688:B688"/>
    <mergeCell ref="K39:K45"/>
    <mergeCell ref="O48:O54"/>
    <mergeCell ref="L39:L45"/>
    <mergeCell ref="A60:B60"/>
    <mergeCell ref="M57:M63"/>
    <mergeCell ref="N57:N63"/>
    <mergeCell ref="A641:B641"/>
    <mergeCell ref="A642:B642"/>
    <mergeCell ref="A651:B651"/>
    <mergeCell ref="A685:B685"/>
    <mergeCell ref="M683:M688"/>
    <mergeCell ref="M646:M652"/>
    <mergeCell ref="L646:L652"/>
    <mergeCell ref="A647:B647"/>
    <mergeCell ref="A650:B650"/>
    <mergeCell ref="M655:M661"/>
    <mergeCell ref="A40:B40"/>
    <mergeCell ref="M48:M54"/>
    <mergeCell ref="A42:B42"/>
    <mergeCell ref="O39:O45"/>
    <mergeCell ref="K48:K54"/>
    <mergeCell ref="K57:K63"/>
    <mergeCell ref="L57:L63"/>
    <mergeCell ref="N48:N54"/>
    <mergeCell ref="A45:B45"/>
    <mergeCell ref="A52:B52"/>
    <mergeCell ref="A697:B697"/>
    <mergeCell ref="A699:B699"/>
    <mergeCell ref="A701:B701"/>
    <mergeCell ref="A684:B684"/>
    <mergeCell ref="O80:O86"/>
    <mergeCell ref="M80:M86"/>
    <mergeCell ref="N80:N86"/>
    <mergeCell ref="A640:B640"/>
    <mergeCell ref="A649:B649"/>
    <mergeCell ref="K646:K652"/>
    <mergeCell ref="Q711:Q717"/>
    <mergeCell ref="A712:B712"/>
    <mergeCell ref="A713:B713"/>
    <mergeCell ref="A714:B714"/>
    <mergeCell ref="A715:B715"/>
    <mergeCell ref="P711:P717"/>
    <mergeCell ref="N711:N717"/>
    <mergeCell ref="O711:O717"/>
    <mergeCell ref="A717:B717"/>
    <mergeCell ref="A716:B716"/>
    <mergeCell ref="M711:M717"/>
    <mergeCell ref="M704:M709"/>
    <mergeCell ref="K704:K709"/>
    <mergeCell ref="M696:M702"/>
    <mergeCell ref="K711:K717"/>
    <mergeCell ref="L704:L709"/>
    <mergeCell ref="K696:K702"/>
    <mergeCell ref="L711:L717"/>
    <mergeCell ref="N704:N709"/>
    <mergeCell ref="A704:B704"/>
    <mergeCell ref="A707:B707"/>
    <mergeCell ref="A706:B706"/>
    <mergeCell ref="A709:B709"/>
    <mergeCell ref="A708:B708"/>
    <mergeCell ref="A687:B687"/>
    <mergeCell ref="A698:B698"/>
    <mergeCell ref="O720:O726"/>
    <mergeCell ref="A721:B721"/>
    <mergeCell ref="A722:B722"/>
    <mergeCell ref="A723:B723"/>
    <mergeCell ref="A724:B724"/>
    <mergeCell ref="K720:K726"/>
    <mergeCell ref="N720:N726"/>
    <mergeCell ref="M720:M726"/>
    <mergeCell ref="L720:L726"/>
    <mergeCell ref="L696:L702"/>
    <mergeCell ref="A727:B727"/>
    <mergeCell ref="A726:B726"/>
    <mergeCell ref="A725:B725"/>
    <mergeCell ref="A718:B718"/>
    <mergeCell ref="A719:B719"/>
    <mergeCell ref="A710:B710"/>
    <mergeCell ref="A705:B705"/>
    <mergeCell ref="A702:B702"/>
    <mergeCell ref="A700:B700"/>
    <mergeCell ref="A666:B666"/>
    <mergeCell ref="A667:B667"/>
    <mergeCell ref="A686:B686"/>
    <mergeCell ref="A683:B683"/>
    <mergeCell ref="K574:K580"/>
    <mergeCell ref="K639:K645"/>
    <mergeCell ref="K683:K688"/>
    <mergeCell ref="A679:B679"/>
    <mergeCell ref="A660:B660"/>
    <mergeCell ref="A652:B652"/>
    <mergeCell ref="N655:N661"/>
    <mergeCell ref="O673:O679"/>
    <mergeCell ref="A449:B449"/>
    <mergeCell ref="O646:O652"/>
    <mergeCell ref="O664:O670"/>
    <mergeCell ref="O618:O624"/>
    <mergeCell ref="O625:O631"/>
    <mergeCell ref="N599:N608"/>
    <mergeCell ref="M574:M580"/>
    <mergeCell ref="N574:N580"/>
    <mergeCell ref="O683:O688"/>
    <mergeCell ref="K468:K474"/>
    <mergeCell ref="O559:O565"/>
    <mergeCell ref="N559:N565"/>
    <mergeCell ref="M468:M474"/>
    <mergeCell ref="N551:N557"/>
    <mergeCell ref="N468:N474"/>
    <mergeCell ref="L567:L572"/>
    <mergeCell ref="K567:K572"/>
    <mergeCell ref="N618:N624"/>
    <mergeCell ref="N314:N322"/>
    <mergeCell ref="O364:O370"/>
    <mergeCell ref="O335:O341"/>
    <mergeCell ref="K452:K458"/>
    <mergeCell ref="L397:L403"/>
    <mergeCell ref="K413:K419"/>
    <mergeCell ref="M357:M363"/>
    <mergeCell ref="K388:K394"/>
    <mergeCell ref="O397:O403"/>
    <mergeCell ref="M567:M572"/>
    <mergeCell ref="O380:O386"/>
    <mergeCell ref="N343:N349"/>
    <mergeCell ref="O288:O296"/>
    <mergeCell ref="L364:L370"/>
    <mergeCell ref="M364:M370"/>
    <mergeCell ref="M327:M333"/>
    <mergeCell ref="N327:N333"/>
    <mergeCell ref="L343:L349"/>
    <mergeCell ref="L492:L498"/>
    <mergeCell ref="O574:O580"/>
    <mergeCell ref="N581:N587"/>
    <mergeCell ref="O589:O595"/>
    <mergeCell ref="N589:N595"/>
    <mergeCell ref="O314:O322"/>
    <mergeCell ref="M335:M341"/>
    <mergeCell ref="O372:O378"/>
    <mergeCell ref="O567:O572"/>
    <mergeCell ref="M559:M565"/>
    <mergeCell ref="M405:M411"/>
    <mergeCell ref="N135:N141"/>
    <mergeCell ref="O135:O141"/>
    <mergeCell ref="L142:L148"/>
    <mergeCell ref="L126:L132"/>
    <mergeCell ref="M126:M132"/>
    <mergeCell ref="N126:N132"/>
    <mergeCell ref="O142:O148"/>
    <mergeCell ref="M142:M148"/>
    <mergeCell ref="N142:N148"/>
    <mergeCell ref="N696:N702"/>
    <mergeCell ref="O696:O702"/>
    <mergeCell ref="O704:O709"/>
    <mergeCell ref="O116:O122"/>
    <mergeCell ref="O157:O163"/>
    <mergeCell ref="N567:N572"/>
    <mergeCell ref="N168:N174"/>
    <mergeCell ref="O186:O194"/>
    <mergeCell ref="N397:N403"/>
    <mergeCell ref="N372:N378"/>
    <mergeCell ref="L559:L565"/>
    <mergeCell ref="L186:L194"/>
    <mergeCell ref="L208:L214"/>
    <mergeCell ref="L253:L259"/>
    <mergeCell ref="L219:L225"/>
    <mergeCell ref="L280:L286"/>
    <mergeCell ref="L271:L277"/>
    <mergeCell ref="L262:L268"/>
    <mergeCell ref="L405:L411"/>
    <mergeCell ref="L350:L356"/>
    <mergeCell ref="L574:L580"/>
    <mergeCell ref="K135:K141"/>
    <mergeCell ref="L157:L163"/>
    <mergeCell ref="M157:M163"/>
    <mergeCell ref="K150:K156"/>
    <mergeCell ref="A163:B163"/>
    <mergeCell ref="A154:B154"/>
    <mergeCell ref="A158:B158"/>
    <mergeCell ref="A159:B159"/>
    <mergeCell ref="A156:B156"/>
    <mergeCell ref="A145:B145"/>
    <mergeCell ref="K157:K163"/>
    <mergeCell ref="A137:B137"/>
    <mergeCell ref="A139:B139"/>
    <mergeCell ref="A146:B146"/>
    <mergeCell ref="M135:M141"/>
    <mergeCell ref="L150:L156"/>
    <mergeCell ref="A155:B155"/>
    <mergeCell ref="A153:B153"/>
    <mergeCell ref="M150:M156"/>
    <mergeCell ref="K168:K174"/>
    <mergeCell ref="L168:L174"/>
    <mergeCell ref="K142:K148"/>
    <mergeCell ref="A474:B474"/>
    <mergeCell ref="A408:B408"/>
    <mergeCell ref="C288:C290"/>
    <mergeCell ref="F186:F188"/>
    <mergeCell ref="D186:D188"/>
    <mergeCell ref="A193:B193"/>
    <mergeCell ref="A317:B317"/>
    <mergeCell ref="K405:K411"/>
    <mergeCell ref="K397:K403"/>
    <mergeCell ref="A339:B339"/>
    <mergeCell ref="A360:B360"/>
    <mergeCell ref="A363:B363"/>
    <mergeCell ref="A447:B447"/>
    <mergeCell ref="A423:B423"/>
    <mergeCell ref="A381:B381"/>
    <mergeCell ref="A377:B377"/>
    <mergeCell ref="A356:B356"/>
    <mergeCell ref="K288:K296"/>
    <mergeCell ref="E288:E290"/>
    <mergeCell ref="F288:F290"/>
    <mergeCell ref="D301:D303"/>
    <mergeCell ref="E301:E303"/>
    <mergeCell ref="D288:D290"/>
    <mergeCell ref="H288:H290"/>
    <mergeCell ref="G288:G290"/>
    <mergeCell ref="F301:F303"/>
    <mergeCell ref="G301:G303"/>
    <mergeCell ref="M301:M309"/>
    <mergeCell ref="K364:K370"/>
    <mergeCell ref="M280:M286"/>
    <mergeCell ref="A291:B291"/>
    <mergeCell ref="A284:B284"/>
    <mergeCell ref="A370:B370"/>
    <mergeCell ref="H314:H316"/>
    <mergeCell ref="K314:K322"/>
    <mergeCell ref="K327:K333"/>
    <mergeCell ref="E314:E316"/>
    <mergeCell ref="A227:B227"/>
    <mergeCell ref="K280:K286"/>
    <mergeCell ref="A222:B222"/>
    <mergeCell ref="A173:B173"/>
    <mergeCell ref="A174:B174"/>
    <mergeCell ref="A239:B239"/>
    <mergeCell ref="C186:C188"/>
    <mergeCell ref="G186:G188"/>
    <mergeCell ref="H186:H188"/>
    <mergeCell ref="A203:B203"/>
    <mergeCell ref="M186:M194"/>
    <mergeCell ref="N186:N194"/>
    <mergeCell ref="E186:E188"/>
    <mergeCell ref="A200:B200"/>
    <mergeCell ref="L199:L205"/>
    <mergeCell ref="M168:M174"/>
    <mergeCell ref="A172:B172"/>
    <mergeCell ref="A180:B180"/>
    <mergeCell ref="A183:B183"/>
    <mergeCell ref="A184:B184"/>
    <mergeCell ref="M262:M268"/>
    <mergeCell ref="F314:F316"/>
    <mergeCell ref="A314:A316"/>
    <mergeCell ref="A304:B304"/>
    <mergeCell ref="A305:B305"/>
    <mergeCell ref="B314:B316"/>
    <mergeCell ref="C314:C316"/>
    <mergeCell ref="A307:B307"/>
    <mergeCell ref="A308:B308"/>
    <mergeCell ref="A306:B306"/>
    <mergeCell ref="O736:O742"/>
    <mergeCell ref="A741:B741"/>
    <mergeCell ref="A742:B742"/>
    <mergeCell ref="A318:B318"/>
    <mergeCell ref="L314:L322"/>
    <mergeCell ref="M314:M322"/>
    <mergeCell ref="A321:B321"/>
    <mergeCell ref="A322:B322"/>
    <mergeCell ref="A448:B448"/>
    <mergeCell ref="N736:N742"/>
    <mergeCell ref="L736:L742"/>
    <mergeCell ref="M736:M742"/>
    <mergeCell ref="D314:D316"/>
    <mergeCell ref="A737:B737"/>
    <mergeCell ref="A738:B738"/>
    <mergeCell ref="A739:B739"/>
    <mergeCell ref="A740:B740"/>
    <mergeCell ref="G314:G316"/>
    <mergeCell ref="K736:K742"/>
    <mergeCell ref="M397:M403"/>
  </mergeCells>
  <printOptions/>
  <pageMargins left="0.35433070866141736" right="0.31496062992125984" top="0.7874015748031497" bottom="0.3937007874015748" header="0.1968503937007874" footer="0.1968503937007874"/>
  <pageSetup fitToHeight="0" horizontalDpi="600" verticalDpi="600" orientation="landscape" paperSize="9" scale="97" r:id="rId1"/>
  <rowBreaks count="23" manualBreakCount="23">
    <brk id="37" max="10" man="1"/>
    <brk id="54" max="10" man="1"/>
    <brk id="63" max="10" man="1"/>
    <brk id="123" max="10" man="1"/>
    <brk id="142" max="10" man="1"/>
    <brk id="164" max="10" man="1"/>
    <brk id="184" max="10" man="1"/>
    <brk id="225" max="10" man="1"/>
    <brk id="243" max="10" man="1"/>
    <brk id="269" max="10" man="1"/>
    <brk id="286" max="10" man="1"/>
    <brk id="349" max="10" man="1"/>
    <brk id="443" max="10" man="1"/>
    <brk id="550" max="10" man="1"/>
    <brk id="558" max="10" man="1"/>
    <brk id="580" max="10" man="1"/>
    <brk id="598" max="10" man="1"/>
    <brk id="631" max="10" man="1"/>
    <brk id="645" max="10" man="1"/>
    <brk id="661" max="10" man="1"/>
    <brk id="688" max="10" man="1"/>
    <brk id="710" max="10" man="1"/>
    <brk id="7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0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D12" sqref="D12"/>
    </sheetView>
  </sheetViews>
  <sheetFormatPr defaultColWidth="9.00390625" defaultRowHeight="12.75"/>
  <cols>
    <col min="1" max="1" width="5.375" style="14" customWidth="1"/>
    <col min="2" max="2" width="21.625" style="14" customWidth="1"/>
    <col min="3" max="3" width="12.875" style="14" customWidth="1"/>
    <col min="4" max="6" width="11.75390625" style="14" customWidth="1"/>
    <col min="7" max="7" width="16.00390625" style="14" customWidth="1"/>
    <col min="8" max="8" width="18.75390625" style="14" customWidth="1"/>
    <col min="9" max="9" width="14.25390625" style="14" customWidth="1"/>
    <col min="10" max="10" width="17.125" style="14" customWidth="1"/>
    <col min="11" max="16384" width="9.125" style="14" customWidth="1"/>
  </cols>
  <sheetData>
    <row r="1" spans="9:10" s="8" customFormat="1" ht="15">
      <c r="I1" s="383" t="s">
        <v>23</v>
      </c>
      <c r="J1" s="383"/>
    </row>
    <row r="2" s="8" customFormat="1" ht="15"/>
    <row r="3" spans="1:10" ht="39" customHeight="1">
      <c r="A3" s="365" t="s">
        <v>24</v>
      </c>
      <c r="B3" s="365"/>
      <c r="C3" s="365"/>
      <c r="D3" s="365"/>
      <c r="E3" s="365"/>
      <c r="F3" s="365"/>
      <c r="G3" s="365"/>
      <c r="H3" s="365"/>
      <c r="I3" s="365"/>
      <c r="J3" s="365"/>
    </row>
    <row r="4" s="8" customFormat="1" ht="15"/>
    <row r="5" spans="1:10" s="101" customFormat="1" ht="18" customHeight="1">
      <c r="A5" s="308" t="s">
        <v>415</v>
      </c>
      <c r="B5" s="308" t="s">
        <v>25</v>
      </c>
      <c r="C5" s="359" t="s">
        <v>421</v>
      </c>
      <c r="D5" s="360"/>
      <c r="E5" s="360"/>
      <c r="F5" s="361"/>
      <c r="G5" s="308" t="s">
        <v>405</v>
      </c>
      <c r="H5" s="308" t="s">
        <v>235</v>
      </c>
      <c r="I5" s="308" t="s">
        <v>344</v>
      </c>
      <c r="J5" s="308" t="s">
        <v>26</v>
      </c>
    </row>
    <row r="6" spans="1:25" s="101" customFormat="1" ht="18" customHeight="1">
      <c r="A6" s="308"/>
      <c r="B6" s="308"/>
      <c r="C6" s="362"/>
      <c r="D6" s="363"/>
      <c r="E6" s="363"/>
      <c r="F6" s="364"/>
      <c r="G6" s="308"/>
      <c r="H6" s="308"/>
      <c r="I6" s="308"/>
      <c r="J6" s="308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50" s="101" customFormat="1" ht="51.75" customHeight="1">
      <c r="A7" s="308"/>
      <c r="B7" s="308"/>
      <c r="C7" s="42" t="s">
        <v>413</v>
      </c>
      <c r="D7" s="42">
        <v>2016</v>
      </c>
      <c r="E7" s="42">
        <v>2017</v>
      </c>
      <c r="F7" s="42">
        <v>2018</v>
      </c>
      <c r="G7" s="308"/>
      <c r="H7" s="308"/>
      <c r="I7" s="308"/>
      <c r="J7" s="308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01" customFormat="1" ht="54" customHeight="1">
      <c r="A9" s="378" t="s">
        <v>581</v>
      </c>
      <c r="B9" s="378"/>
      <c r="C9" s="43"/>
      <c r="D9" s="43"/>
      <c r="E9" s="43"/>
      <c r="F9" s="43"/>
      <c r="G9" s="43"/>
      <c r="H9" s="43"/>
      <c r="I9" s="43"/>
      <c r="J9" s="43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01" customFormat="1" ht="15" customHeight="1">
      <c r="A10" s="378" t="s">
        <v>167</v>
      </c>
      <c r="B10" s="378"/>
      <c r="C10" s="133" t="e">
        <f aca="true" t="shared" si="0" ref="C10:C16">D10+E10+F10</f>
        <v>#REF!</v>
      </c>
      <c r="D10" s="133" t="e">
        <f>D11+D12+D13+D14+D15</f>
        <v>#REF!</v>
      </c>
      <c r="E10" s="133" t="e">
        <f>E11+E12+E13+E14+E15</f>
        <v>#REF!</v>
      </c>
      <c r="F10" s="133" t="e">
        <f>F11+F12+F13+F14+F15</f>
        <v>#REF!</v>
      </c>
      <c r="G10" s="43"/>
      <c r="H10" s="43"/>
      <c r="I10" s="43"/>
      <c r="J10" s="43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01" customFormat="1" ht="18" customHeight="1">
      <c r="A11" s="378" t="s">
        <v>416</v>
      </c>
      <c r="B11" s="378"/>
      <c r="C11" s="133" t="e">
        <f t="shared" si="0"/>
        <v>#REF!</v>
      </c>
      <c r="D11" s="133" t="e">
        <f>D19+D252+D432+D477+D487+D527+D570+D598</f>
        <v>#REF!</v>
      </c>
      <c r="E11" s="133" t="e">
        <f>E19+E252+E432+E477+E487+E527+E570+E598</f>
        <v>#REF!</v>
      </c>
      <c r="F11" s="133" t="e">
        <f>F19+F252+F432+F477+F487+F527+F570+F598</f>
        <v>#REF!</v>
      </c>
      <c r="G11" s="43"/>
      <c r="H11" s="43"/>
      <c r="I11" s="43"/>
      <c r="J11" s="43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01" customFormat="1" ht="15" customHeight="1">
      <c r="A12" s="378" t="s">
        <v>424</v>
      </c>
      <c r="B12" s="378"/>
      <c r="C12" s="133" t="e">
        <f t="shared" si="0"/>
        <v>#REF!</v>
      </c>
      <c r="D12" s="133" t="e">
        <f>D20+D253+D433+D478+D489+D528+D571+D599</f>
        <v>#REF!</v>
      </c>
      <c r="E12" s="133" t="e">
        <f>E20+E253+E433+E478+E489+E528+E571+E599</f>
        <v>#REF!</v>
      </c>
      <c r="F12" s="133" t="e">
        <f>F20+F253+F433+F478+F489+F528+F571+F599</f>
        <v>#REF!</v>
      </c>
      <c r="G12" s="43"/>
      <c r="H12" s="43"/>
      <c r="I12" s="43"/>
      <c r="J12" s="43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</row>
    <row r="13" spans="1:50" s="101" customFormat="1" ht="12" customHeight="1">
      <c r="A13" s="378" t="s">
        <v>425</v>
      </c>
      <c r="B13" s="378"/>
      <c r="C13" s="133" t="e">
        <f t="shared" si="0"/>
        <v>#REF!</v>
      </c>
      <c r="D13" s="133" t="e">
        <f>D21+D254+D434+D479+D491+D529+D572+D600</f>
        <v>#REF!</v>
      </c>
      <c r="E13" s="133" t="e">
        <f>E21+E254+E434+E479+E489+E529+E572+E600</f>
        <v>#REF!</v>
      </c>
      <c r="F13" s="133" t="e">
        <f>F21+F254+F434+F479+F489+F529+F572+F600</f>
        <v>#REF!</v>
      </c>
      <c r="G13" s="43"/>
      <c r="H13" s="43"/>
      <c r="I13" s="43"/>
      <c r="J13" s="43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1:50" s="101" customFormat="1" ht="15" customHeight="1">
      <c r="A14" s="378" t="s">
        <v>607</v>
      </c>
      <c r="B14" s="378"/>
      <c r="C14" s="133" t="e">
        <f t="shared" si="0"/>
        <v>#REF!</v>
      </c>
      <c r="D14" s="133" t="e">
        <f>D435</f>
        <v>#REF!</v>
      </c>
      <c r="E14" s="133" t="e">
        <f>E435</f>
        <v>#REF!</v>
      </c>
      <c r="F14" s="133" t="e">
        <f>F435</f>
        <v>#REF!</v>
      </c>
      <c r="G14" s="43"/>
      <c r="H14" s="43"/>
      <c r="I14" s="43"/>
      <c r="J14" s="43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1:50" s="101" customFormat="1" ht="13.5" customHeight="1">
      <c r="A15" s="378" t="s">
        <v>76</v>
      </c>
      <c r="B15" s="378"/>
      <c r="C15" s="133" t="e">
        <f t="shared" si="0"/>
        <v>#REF!</v>
      </c>
      <c r="D15" s="133" t="e">
        <f>D22+D255+D480+D530+D573++D601</f>
        <v>#REF!</v>
      </c>
      <c r="E15" s="133" t="e">
        <f>E22+E255+E480+E530+E573++E601</f>
        <v>#REF!</v>
      </c>
      <c r="F15" s="133" t="e">
        <f>F22+F255+F480+F530+F573++F601</f>
        <v>#REF!</v>
      </c>
      <c r="G15" s="43"/>
      <c r="H15" s="43"/>
      <c r="I15" s="43"/>
      <c r="J15" s="43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1:50" s="101" customFormat="1" ht="13.5" customHeight="1">
      <c r="A16" s="392" t="s">
        <v>77</v>
      </c>
      <c r="B16" s="393"/>
      <c r="C16" s="133">
        <f t="shared" si="0"/>
        <v>536343</v>
      </c>
      <c r="D16" s="133">
        <f>D493</f>
        <v>176343</v>
      </c>
      <c r="E16" s="133">
        <f>E493</f>
        <v>180000</v>
      </c>
      <c r="F16" s="133">
        <f>F493</f>
        <v>180000</v>
      </c>
      <c r="G16" s="43"/>
      <c r="H16" s="43"/>
      <c r="I16" s="43"/>
      <c r="J16" s="4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:50" s="101" customFormat="1" ht="43.5" customHeight="1">
      <c r="A17" s="55" t="s">
        <v>176</v>
      </c>
      <c r="B17" s="135" t="s">
        <v>206</v>
      </c>
      <c r="C17" s="56"/>
      <c r="D17" s="56"/>
      <c r="E17" s="56"/>
      <c r="F17" s="56"/>
      <c r="G17" s="322" t="s">
        <v>584</v>
      </c>
      <c r="H17" s="331"/>
      <c r="I17" s="331"/>
      <c r="J17" s="331"/>
      <c r="K17" s="103"/>
      <c r="L17" s="103"/>
      <c r="M17" s="103"/>
      <c r="N17" s="103"/>
      <c r="O17" s="103"/>
      <c r="P17" s="103"/>
      <c r="Q17" s="103"/>
      <c r="R17" s="103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:25" s="35" customFormat="1" ht="10.5" customHeight="1">
      <c r="A18" s="313" t="s">
        <v>167</v>
      </c>
      <c r="B18" s="313"/>
      <c r="C18" s="81">
        <f>D18+E18+F18</f>
        <v>399326.501610202</v>
      </c>
      <c r="D18" s="81">
        <f>D19+D20+D21+D22+D23</f>
        <v>175963.73558020202</v>
      </c>
      <c r="E18" s="81">
        <f>E19+E20+E21+E22+E23</f>
        <v>167380.16603</v>
      </c>
      <c r="F18" s="81">
        <f>F19+F20+F21+F22+F23</f>
        <v>55982.6</v>
      </c>
      <c r="G18" s="322"/>
      <c r="H18" s="331"/>
      <c r="I18" s="331"/>
      <c r="J18" s="331"/>
      <c r="K18" s="49"/>
      <c r="L18" s="49"/>
      <c r="M18" s="49"/>
      <c r="N18" s="49"/>
      <c r="O18" s="103"/>
      <c r="P18" s="103"/>
      <c r="Q18" s="103"/>
      <c r="R18" s="103"/>
      <c r="S18" s="48"/>
      <c r="T18" s="48"/>
      <c r="U18" s="48"/>
      <c r="V18" s="48"/>
      <c r="W18" s="48"/>
      <c r="X18" s="48"/>
      <c r="Y18" s="48"/>
    </row>
    <row r="19" spans="1:25" s="35" customFormat="1" ht="10.5" customHeight="1">
      <c r="A19" s="313" t="s">
        <v>416</v>
      </c>
      <c r="B19" s="313"/>
      <c r="C19" s="81">
        <f>SUM(D19:F19)</f>
        <v>0</v>
      </c>
      <c r="D19" s="81">
        <f aca="true" t="shared" si="1" ref="D19:F23">D26+D69+D183</f>
        <v>0</v>
      </c>
      <c r="E19" s="81">
        <f t="shared" si="1"/>
        <v>0</v>
      </c>
      <c r="F19" s="81">
        <f t="shared" si="1"/>
        <v>0</v>
      </c>
      <c r="G19" s="322"/>
      <c r="H19" s="331"/>
      <c r="I19" s="331"/>
      <c r="J19" s="331"/>
      <c r="K19" s="49"/>
      <c r="L19" s="49"/>
      <c r="M19" s="49"/>
      <c r="N19" s="49"/>
      <c r="O19" s="103"/>
      <c r="P19" s="103"/>
      <c r="Q19" s="103"/>
      <c r="R19" s="103"/>
      <c r="S19" s="48"/>
      <c r="T19" s="48"/>
      <c r="U19" s="48"/>
      <c r="V19" s="48"/>
      <c r="W19" s="48"/>
      <c r="X19" s="48"/>
      <c r="Y19" s="48"/>
    </row>
    <row r="20" spans="1:25" s="35" customFormat="1" ht="10.5" customHeight="1">
      <c r="A20" s="313" t="s">
        <v>424</v>
      </c>
      <c r="B20" s="313"/>
      <c r="C20" s="81">
        <f>SUM(D20:F20)</f>
        <v>395373.89544</v>
      </c>
      <c r="D20" s="81">
        <f t="shared" si="1"/>
        <v>174781.69941</v>
      </c>
      <c r="E20" s="81">
        <f t="shared" si="1"/>
        <v>165169.42203</v>
      </c>
      <c r="F20" s="81">
        <f t="shared" si="1"/>
        <v>55422.774</v>
      </c>
      <c r="G20" s="322"/>
      <c r="H20" s="331"/>
      <c r="I20" s="331"/>
      <c r="J20" s="331"/>
      <c r="K20" s="49"/>
      <c r="L20" s="49"/>
      <c r="M20" s="49"/>
      <c r="N20" s="49"/>
      <c r="O20" s="103"/>
      <c r="P20" s="103"/>
      <c r="Q20" s="103"/>
      <c r="R20" s="103"/>
      <c r="S20" s="48"/>
      <c r="T20" s="48"/>
      <c r="U20" s="48"/>
      <c r="V20" s="48"/>
      <c r="W20" s="48"/>
      <c r="X20" s="48"/>
      <c r="Y20" s="48"/>
    </row>
    <row r="21" spans="1:25" s="35" customFormat="1" ht="10.5" customHeight="1">
      <c r="A21" s="313" t="s">
        <v>425</v>
      </c>
      <c r="B21" s="313"/>
      <c r="C21" s="81">
        <f>SUM(D21:F21)</f>
        <v>3952.6061702020197</v>
      </c>
      <c r="D21" s="81">
        <f t="shared" si="1"/>
        <v>1182.0361702020202</v>
      </c>
      <c r="E21" s="81">
        <f t="shared" si="1"/>
        <v>2210.7439999999997</v>
      </c>
      <c r="F21" s="81">
        <f t="shared" si="1"/>
        <v>559.826</v>
      </c>
      <c r="G21" s="322"/>
      <c r="H21" s="331"/>
      <c r="I21" s="331"/>
      <c r="J21" s="331"/>
      <c r="K21" s="49"/>
      <c r="L21" s="49"/>
      <c r="M21" s="49"/>
      <c r="N21" s="49"/>
      <c r="O21" s="103"/>
      <c r="P21" s="103"/>
      <c r="Q21" s="103"/>
      <c r="R21" s="103"/>
      <c r="S21" s="48"/>
      <c r="T21" s="48"/>
      <c r="U21" s="48"/>
      <c r="V21" s="48"/>
      <c r="W21" s="48"/>
      <c r="X21" s="48"/>
      <c r="Y21" s="48"/>
    </row>
    <row r="22" spans="1:25" s="35" customFormat="1" ht="9.75">
      <c r="A22" s="313" t="s">
        <v>426</v>
      </c>
      <c r="B22" s="313"/>
      <c r="C22" s="81">
        <f>SUM(D22:F22)</f>
        <v>0</v>
      </c>
      <c r="D22" s="81">
        <f t="shared" si="1"/>
        <v>0</v>
      </c>
      <c r="E22" s="81">
        <f t="shared" si="1"/>
        <v>0</v>
      </c>
      <c r="F22" s="81">
        <f t="shared" si="1"/>
        <v>0</v>
      </c>
      <c r="G22" s="322"/>
      <c r="H22" s="331"/>
      <c r="I22" s="331"/>
      <c r="J22" s="331"/>
      <c r="K22" s="49"/>
      <c r="L22" s="49"/>
      <c r="M22" s="49"/>
      <c r="N22" s="49"/>
      <c r="O22" s="103"/>
      <c r="P22" s="103"/>
      <c r="Q22" s="103"/>
      <c r="R22" s="103"/>
      <c r="S22" s="48"/>
      <c r="T22" s="48"/>
      <c r="U22" s="48"/>
      <c r="V22" s="48"/>
      <c r="W22" s="48"/>
      <c r="X22" s="48"/>
      <c r="Y22" s="48"/>
    </row>
    <row r="23" spans="1:25" s="35" customFormat="1" ht="10.5" customHeight="1">
      <c r="A23" s="313" t="s">
        <v>414</v>
      </c>
      <c r="B23" s="313"/>
      <c r="C23" s="81">
        <f>SUM(D23:F23)</f>
        <v>0</v>
      </c>
      <c r="D23" s="81">
        <f t="shared" si="1"/>
        <v>0</v>
      </c>
      <c r="E23" s="81">
        <f t="shared" si="1"/>
        <v>0</v>
      </c>
      <c r="F23" s="81">
        <f t="shared" si="1"/>
        <v>0</v>
      </c>
      <c r="G23" s="322"/>
      <c r="H23" s="331"/>
      <c r="I23" s="331"/>
      <c r="J23" s="331"/>
      <c r="K23" s="49"/>
      <c r="L23" s="49"/>
      <c r="M23" s="49"/>
      <c r="N23" s="49"/>
      <c r="O23" s="103"/>
      <c r="P23" s="103"/>
      <c r="Q23" s="103"/>
      <c r="R23" s="103"/>
      <c r="S23" s="48"/>
      <c r="T23" s="48"/>
      <c r="U23" s="48"/>
      <c r="V23" s="48"/>
      <c r="W23" s="48"/>
      <c r="X23" s="48"/>
      <c r="Y23" s="48"/>
    </row>
    <row r="24" spans="1:25" s="35" customFormat="1" ht="58.5" customHeight="1">
      <c r="A24" s="44" t="s">
        <v>423</v>
      </c>
      <c r="B24" s="100" t="s">
        <v>303</v>
      </c>
      <c r="C24" s="82"/>
      <c r="D24" s="82"/>
      <c r="E24" s="82"/>
      <c r="F24" s="82"/>
      <c r="G24" s="309" t="s">
        <v>306</v>
      </c>
      <c r="H24" s="308" t="s">
        <v>349</v>
      </c>
      <c r="I24" s="333" t="s">
        <v>287</v>
      </c>
      <c r="J24" s="333" t="s">
        <v>288</v>
      </c>
      <c r="K24" s="49"/>
      <c r="L24" s="49"/>
      <c r="M24" s="49"/>
      <c r="N24" s="49"/>
      <c r="O24" s="352"/>
      <c r="P24" s="352"/>
      <c r="Q24" s="352"/>
      <c r="R24" s="352"/>
      <c r="S24" s="48"/>
      <c r="T24" s="48"/>
      <c r="U24" s="48"/>
      <c r="V24" s="48"/>
      <c r="W24" s="48"/>
      <c r="X24" s="48"/>
      <c r="Y24" s="48"/>
    </row>
    <row r="25" spans="1:25" s="35" customFormat="1" ht="10.5" customHeight="1">
      <c r="A25" s="313" t="s">
        <v>167</v>
      </c>
      <c r="B25" s="313"/>
      <c r="C25" s="83">
        <f>C26+C27+C28+C29+C30</f>
        <v>201944.821020202</v>
      </c>
      <c r="D25" s="91">
        <f>D26+D27+D28+D29+D30</f>
        <v>19803.61702020202</v>
      </c>
      <c r="E25" s="91">
        <f>E26+E27+E28+E29+E30</f>
        <v>126158.60399999999</v>
      </c>
      <c r="F25" s="91">
        <f>F26+F27+F28+F29+F30</f>
        <v>55982.6</v>
      </c>
      <c r="G25" s="309"/>
      <c r="H25" s="308"/>
      <c r="I25" s="333"/>
      <c r="J25" s="333"/>
      <c r="K25" s="49"/>
      <c r="L25" s="49"/>
      <c r="M25" s="49"/>
      <c r="N25" s="49"/>
      <c r="O25" s="352"/>
      <c r="P25" s="352"/>
      <c r="Q25" s="352"/>
      <c r="R25" s="352"/>
      <c r="S25" s="48"/>
      <c r="T25" s="48"/>
      <c r="U25" s="48"/>
      <c r="V25" s="48"/>
      <c r="W25" s="48"/>
      <c r="X25" s="48"/>
      <c r="Y25" s="48"/>
    </row>
    <row r="26" spans="1:25" s="35" customFormat="1" ht="10.5" customHeight="1">
      <c r="A26" s="313" t="s">
        <v>416</v>
      </c>
      <c r="B26" s="313"/>
      <c r="C26" s="83">
        <f>D26+E26+F26</f>
        <v>0</v>
      </c>
      <c r="D26" s="83">
        <f>D33+D42+D51+D60</f>
        <v>0</v>
      </c>
      <c r="E26" s="83">
        <f>E33+E42+E51+E60</f>
        <v>0</v>
      </c>
      <c r="F26" s="83">
        <f>F33+F42+F51+F60</f>
        <v>0</v>
      </c>
      <c r="G26" s="309"/>
      <c r="H26" s="308"/>
      <c r="I26" s="333"/>
      <c r="J26" s="333"/>
      <c r="K26" s="49"/>
      <c r="L26" s="49"/>
      <c r="M26" s="49"/>
      <c r="N26" s="49"/>
      <c r="O26" s="352"/>
      <c r="P26" s="352"/>
      <c r="Q26" s="352"/>
      <c r="R26" s="352"/>
      <c r="S26" s="48"/>
      <c r="T26" s="48"/>
      <c r="U26" s="48"/>
      <c r="V26" s="48"/>
      <c r="W26" s="48"/>
      <c r="X26" s="48"/>
      <c r="Y26" s="48"/>
    </row>
    <row r="27" spans="1:25" s="35" customFormat="1" ht="10.5" customHeight="1">
      <c r="A27" s="313" t="s">
        <v>424</v>
      </c>
      <c r="B27" s="313"/>
      <c r="C27" s="83">
        <f>D27+E27+F27</f>
        <v>200152.55485</v>
      </c>
      <c r="D27" s="83">
        <f>D34+D43+D52+D61</f>
        <v>19605.58085</v>
      </c>
      <c r="E27" s="83">
        <v>125124.2</v>
      </c>
      <c r="F27" s="83">
        <v>55422.774</v>
      </c>
      <c r="G27" s="309"/>
      <c r="H27" s="308"/>
      <c r="I27" s="333"/>
      <c r="J27" s="333"/>
      <c r="K27" s="49"/>
      <c r="L27" s="49"/>
      <c r="M27" s="49"/>
      <c r="N27" s="49"/>
      <c r="O27" s="352"/>
      <c r="P27" s="352"/>
      <c r="Q27" s="352"/>
      <c r="R27" s="352"/>
      <c r="S27" s="48"/>
      <c r="T27" s="48"/>
      <c r="U27" s="48"/>
      <c r="V27" s="48"/>
      <c r="W27" s="48"/>
      <c r="X27" s="48"/>
      <c r="Y27" s="48"/>
    </row>
    <row r="28" spans="1:25" s="35" customFormat="1" ht="10.5" customHeight="1">
      <c r="A28" s="313" t="s">
        <v>425</v>
      </c>
      <c r="B28" s="313"/>
      <c r="C28" s="83">
        <f>D28+E28+F28</f>
        <v>1792.2661702020202</v>
      </c>
      <c r="D28" s="83">
        <f>D35+D44+D53+D62</f>
        <v>198.0361702020202</v>
      </c>
      <c r="E28" s="83">
        <v>1034.404</v>
      </c>
      <c r="F28" s="83">
        <v>559.826</v>
      </c>
      <c r="G28" s="309"/>
      <c r="H28" s="308"/>
      <c r="I28" s="333"/>
      <c r="J28" s="333"/>
      <c r="K28" s="49"/>
      <c r="L28" s="49"/>
      <c r="M28" s="49"/>
      <c r="N28" s="49"/>
      <c r="O28" s="352"/>
      <c r="P28" s="352"/>
      <c r="Q28" s="352"/>
      <c r="R28" s="352"/>
      <c r="S28" s="48"/>
      <c r="T28" s="48"/>
      <c r="U28" s="48"/>
      <c r="V28" s="48"/>
      <c r="W28" s="48"/>
      <c r="X28" s="48"/>
      <c r="Y28" s="48"/>
    </row>
    <row r="29" spans="1:25" s="35" customFormat="1" ht="9.75">
      <c r="A29" s="313" t="s">
        <v>426</v>
      </c>
      <c r="B29" s="313"/>
      <c r="C29" s="83">
        <f>D29+E29+F29</f>
        <v>0</v>
      </c>
      <c r="D29" s="83">
        <v>0</v>
      </c>
      <c r="E29" s="83">
        <v>0</v>
      </c>
      <c r="F29" s="83">
        <v>0</v>
      </c>
      <c r="G29" s="309"/>
      <c r="H29" s="308"/>
      <c r="I29" s="333"/>
      <c r="J29" s="333"/>
      <c r="K29" s="49"/>
      <c r="L29" s="49"/>
      <c r="M29" s="49"/>
      <c r="N29" s="49"/>
      <c r="O29" s="352"/>
      <c r="P29" s="352"/>
      <c r="Q29" s="352"/>
      <c r="R29" s="352"/>
      <c r="S29" s="48"/>
      <c r="T29" s="48"/>
      <c r="U29" s="48"/>
      <c r="V29" s="48"/>
      <c r="W29" s="48"/>
      <c r="X29" s="48"/>
      <c r="Y29" s="48"/>
    </row>
    <row r="30" spans="1:25" s="35" customFormat="1" ht="10.5" customHeight="1">
      <c r="A30" s="313" t="s">
        <v>414</v>
      </c>
      <c r="B30" s="313"/>
      <c r="C30" s="83">
        <f>D30+E30+F30</f>
        <v>0</v>
      </c>
      <c r="D30" s="83">
        <v>0</v>
      </c>
      <c r="E30" s="83">
        <v>0</v>
      </c>
      <c r="F30" s="83">
        <v>0</v>
      </c>
      <c r="G30" s="309"/>
      <c r="H30" s="308"/>
      <c r="I30" s="333"/>
      <c r="J30" s="333"/>
      <c r="K30" s="49"/>
      <c r="L30" s="49"/>
      <c r="M30" s="49"/>
      <c r="N30" s="49"/>
      <c r="O30" s="352"/>
      <c r="P30" s="352"/>
      <c r="Q30" s="352"/>
      <c r="R30" s="352"/>
      <c r="S30" s="48"/>
      <c r="T30" s="48"/>
      <c r="U30" s="48"/>
      <c r="V30" s="48"/>
      <c r="W30" s="48"/>
      <c r="X30" s="48"/>
      <c r="Y30" s="48"/>
    </row>
    <row r="31" spans="1:25" s="35" customFormat="1" ht="30.75" customHeight="1">
      <c r="A31" s="44" t="s">
        <v>180</v>
      </c>
      <c r="B31" s="60" t="s">
        <v>307</v>
      </c>
      <c r="C31" s="83"/>
      <c r="D31" s="83"/>
      <c r="E31" s="83"/>
      <c r="F31" s="83"/>
      <c r="G31" s="309" t="s">
        <v>306</v>
      </c>
      <c r="H31" s="308" t="s">
        <v>349</v>
      </c>
      <c r="I31" s="333" t="s">
        <v>287</v>
      </c>
      <c r="J31" s="333" t="s">
        <v>288</v>
      </c>
      <c r="K31" s="49"/>
      <c r="L31" s="49"/>
      <c r="M31" s="49"/>
      <c r="N31" s="49"/>
      <c r="O31" s="49"/>
      <c r="P31" s="49"/>
      <c r="Q31" s="49"/>
      <c r="R31" s="49"/>
      <c r="S31" s="48"/>
      <c r="T31" s="48"/>
      <c r="U31" s="48"/>
      <c r="V31" s="48"/>
      <c r="W31" s="48"/>
      <c r="X31" s="48"/>
      <c r="Y31" s="48"/>
    </row>
    <row r="32" spans="1:25" s="35" customFormat="1" ht="10.5" customHeight="1">
      <c r="A32" s="313" t="s">
        <v>167</v>
      </c>
      <c r="B32" s="313"/>
      <c r="C32" s="83">
        <f>C33+C34+C35+C36+C37</f>
        <v>0</v>
      </c>
      <c r="D32" s="83">
        <f>D34/99%</f>
        <v>0</v>
      </c>
      <c r="E32" s="83">
        <f>E34/99%</f>
        <v>0</v>
      </c>
      <c r="F32" s="83">
        <f>F34/99%</f>
        <v>0</v>
      </c>
      <c r="G32" s="309"/>
      <c r="H32" s="308"/>
      <c r="I32" s="333"/>
      <c r="J32" s="333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</row>
    <row r="33" spans="1:25" s="35" customFormat="1" ht="12.75" customHeight="1">
      <c r="A33" s="313" t="s">
        <v>416</v>
      </c>
      <c r="B33" s="313"/>
      <c r="C33" s="83">
        <f>+D33+E33+F33</f>
        <v>0</v>
      </c>
      <c r="D33" s="83">
        <f>8!F32</f>
        <v>0</v>
      </c>
      <c r="E33" s="83">
        <f>8!G32</f>
        <v>0</v>
      </c>
      <c r="F33" s="83">
        <f>8!H32</f>
        <v>0</v>
      </c>
      <c r="G33" s="309"/>
      <c r="H33" s="308"/>
      <c r="I33" s="333"/>
      <c r="J33" s="333"/>
      <c r="K33" s="49"/>
      <c r="L33" s="49"/>
      <c r="M33" s="49"/>
      <c r="N33" s="49"/>
      <c r="O33" s="49"/>
      <c r="P33" s="49"/>
      <c r="Q33" s="49"/>
      <c r="R33" s="49"/>
      <c r="S33" s="48"/>
      <c r="T33" s="48"/>
      <c r="U33" s="48"/>
      <c r="V33" s="48"/>
      <c r="W33" s="48"/>
      <c r="X33" s="48"/>
      <c r="Y33" s="48"/>
    </row>
    <row r="34" spans="1:25" s="35" customFormat="1" ht="12.75" customHeight="1">
      <c r="A34" s="313" t="s">
        <v>424</v>
      </c>
      <c r="B34" s="313"/>
      <c r="C34" s="83">
        <f>+D34+E34+F34</f>
        <v>0</v>
      </c>
      <c r="D34" s="83">
        <f>8!F33</f>
        <v>0</v>
      </c>
      <c r="E34" s="83">
        <f>8!G33</f>
        <v>0</v>
      </c>
      <c r="F34" s="83">
        <f>8!H33</f>
        <v>0</v>
      </c>
      <c r="G34" s="309"/>
      <c r="H34" s="308"/>
      <c r="I34" s="333"/>
      <c r="J34" s="333"/>
      <c r="K34" s="49"/>
      <c r="L34" s="49"/>
      <c r="M34" s="49"/>
      <c r="N34" s="49"/>
      <c r="O34" s="49"/>
      <c r="P34" s="49"/>
      <c r="Q34" s="49"/>
      <c r="R34" s="49"/>
      <c r="S34" s="48"/>
      <c r="T34" s="48"/>
      <c r="U34" s="48"/>
      <c r="V34" s="48"/>
      <c r="W34" s="48"/>
      <c r="X34" s="48"/>
      <c r="Y34" s="48"/>
    </row>
    <row r="35" spans="1:25" s="35" customFormat="1" ht="12.75" customHeight="1">
      <c r="A35" s="313" t="s">
        <v>425</v>
      </c>
      <c r="B35" s="313"/>
      <c r="C35" s="83">
        <f>+D35+E35+F35</f>
        <v>0</v>
      </c>
      <c r="D35" s="83">
        <f>8!F34</f>
        <v>0</v>
      </c>
      <c r="E35" s="83">
        <f>8!G34</f>
        <v>0</v>
      </c>
      <c r="F35" s="83">
        <f>8!H34</f>
        <v>0</v>
      </c>
      <c r="G35" s="309"/>
      <c r="H35" s="308"/>
      <c r="I35" s="333"/>
      <c r="J35" s="333"/>
      <c r="K35" s="49"/>
      <c r="L35" s="49"/>
      <c r="M35" s="49"/>
      <c r="N35" s="49"/>
      <c r="O35" s="49"/>
      <c r="P35" s="49"/>
      <c r="Q35" s="49"/>
      <c r="R35" s="49"/>
      <c r="S35" s="48"/>
      <c r="T35" s="48"/>
      <c r="U35" s="48"/>
      <c r="V35" s="48"/>
      <c r="W35" s="48"/>
      <c r="X35" s="48"/>
      <c r="Y35" s="48"/>
    </row>
    <row r="36" spans="1:25" s="35" customFormat="1" ht="9.75">
      <c r="A36" s="313" t="s">
        <v>426</v>
      </c>
      <c r="B36" s="313"/>
      <c r="C36" s="83">
        <f>+D36+E36+F36</f>
        <v>0</v>
      </c>
      <c r="D36" s="83">
        <f>8!F35</f>
        <v>0</v>
      </c>
      <c r="E36" s="83">
        <f>8!G35</f>
        <v>0</v>
      </c>
      <c r="F36" s="83">
        <f>8!H35</f>
        <v>0</v>
      </c>
      <c r="G36" s="309"/>
      <c r="H36" s="308"/>
      <c r="I36" s="333"/>
      <c r="J36" s="333"/>
      <c r="K36" s="49"/>
      <c r="L36" s="49"/>
      <c r="M36" s="49"/>
      <c r="N36" s="49"/>
      <c r="O36" s="49"/>
      <c r="P36" s="49"/>
      <c r="Q36" s="49"/>
      <c r="R36" s="49"/>
      <c r="S36" s="48"/>
      <c r="T36" s="48"/>
      <c r="U36" s="48"/>
      <c r="V36" s="48"/>
      <c r="W36" s="48"/>
      <c r="X36" s="48"/>
      <c r="Y36" s="48"/>
    </row>
    <row r="37" spans="1:25" s="35" customFormat="1" ht="12" customHeight="1">
      <c r="A37" s="313" t="s">
        <v>414</v>
      </c>
      <c r="B37" s="313"/>
      <c r="C37" s="83">
        <f>+D37+E37+F37</f>
        <v>0</v>
      </c>
      <c r="D37" s="83">
        <f>8!F36</f>
        <v>0</v>
      </c>
      <c r="E37" s="83">
        <f>8!G36</f>
        <v>0</v>
      </c>
      <c r="F37" s="83">
        <f>8!H36</f>
        <v>0</v>
      </c>
      <c r="G37" s="309"/>
      <c r="H37" s="308"/>
      <c r="I37" s="333"/>
      <c r="J37" s="333"/>
      <c r="K37" s="49"/>
      <c r="L37" s="49"/>
      <c r="M37" s="49"/>
      <c r="N37" s="49"/>
      <c r="O37" s="49"/>
      <c r="P37" s="49"/>
      <c r="Q37" s="49"/>
      <c r="R37" s="49"/>
      <c r="S37" s="48"/>
      <c r="T37" s="48"/>
      <c r="U37" s="48"/>
      <c r="V37" s="48"/>
      <c r="W37" s="48"/>
      <c r="X37" s="48"/>
      <c r="Y37" s="48"/>
    </row>
    <row r="38" spans="1:10" s="35" customFormat="1" ht="57" customHeight="1">
      <c r="A38" s="59"/>
      <c r="B38" s="64" t="s">
        <v>70</v>
      </c>
      <c r="C38" s="69"/>
      <c r="D38" s="69"/>
      <c r="E38" s="69"/>
      <c r="F38" s="69"/>
      <c r="G38" s="60" t="s">
        <v>341</v>
      </c>
      <c r="H38" s="42" t="s">
        <v>412</v>
      </c>
      <c r="I38" s="42" t="s">
        <v>412</v>
      </c>
      <c r="J38" s="62" t="s">
        <v>428</v>
      </c>
    </row>
    <row r="39" spans="1:10" s="35" customFormat="1" ht="57" customHeight="1">
      <c r="A39" s="44"/>
      <c r="B39" s="64" t="s">
        <v>71</v>
      </c>
      <c r="C39" s="69"/>
      <c r="D39" s="69"/>
      <c r="E39" s="69"/>
      <c r="F39" s="69"/>
      <c r="G39" s="60" t="s">
        <v>341</v>
      </c>
      <c r="H39" s="42" t="s">
        <v>412</v>
      </c>
      <c r="I39" s="42" t="s">
        <v>412</v>
      </c>
      <c r="J39" s="62" t="s">
        <v>438</v>
      </c>
    </row>
    <row r="40" spans="1:25" s="35" customFormat="1" ht="42.75" customHeight="1">
      <c r="A40" s="44" t="s">
        <v>308</v>
      </c>
      <c r="B40" s="60" t="s">
        <v>580</v>
      </c>
      <c r="C40" s="82"/>
      <c r="D40" s="82"/>
      <c r="E40" s="82"/>
      <c r="F40" s="82"/>
      <c r="G40" s="309" t="s">
        <v>306</v>
      </c>
      <c r="H40" s="308" t="s">
        <v>309</v>
      </c>
      <c r="I40" s="333" t="s">
        <v>287</v>
      </c>
      <c r="J40" s="333" t="s">
        <v>288</v>
      </c>
      <c r="K40" s="49"/>
      <c r="L40" s="49"/>
      <c r="M40" s="49"/>
      <c r="N40" s="49"/>
      <c r="O40" s="49"/>
      <c r="P40" s="49"/>
      <c r="Q40" s="49"/>
      <c r="R40" s="49"/>
      <c r="S40" s="48"/>
      <c r="T40" s="48"/>
      <c r="U40" s="48"/>
      <c r="V40" s="48"/>
      <c r="W40" s="48"/>
      <c r="X40" s="48"/>
      <c r="Y40" s="48"/>
    </row>
    <row r="41" spans="1:25" s="35" customFormat="1" ht="12" customHeight="1">
      <c r="A41" s="313" t="s">
        <v>167</v>
      </c>
      <c r="B41" s="313"/>
      <c r="C41" s="83">
        <f aca="true" t="shared" si="2" ref="C41:C46">D41+E41+F41</f>
        <v>19803.61702020202</v>
      </c>
      <c r="D41" s="83">
        <f>D42+D43+D44+D45+D46</f>
        <v>19803.61702020202</v>
      </c>
      <c r="E41" s="83">
        <f>E42+E43+E44+E45+E46</f>
        <v>0</v>
      </c>
      <c r="F41" s="83">
        <f>F42+F43+F44+F45+F46</f>
        <v>0</v>
      </c>
      <c r="G41" s="309"/>
      <c r="H41" s="308"/>
      <c r="I41" s="333"/>
      <c r="J41" s="333"/>
      <c r="K41" s="49"/>
      <c r="L41" s="49"/>
      <c r="M41" s="49"/>
      <c r="N41" s="49"/>
      <c r="O41" s="49"/>
      <c r="P41" s="49"/>
      <c r="Q41" s="49"/>
      <c r="R41" s="49"/>
      <c r="S41" s="48"/>
      <c r="T41" s="48"/>
      <c r="U41" s="48"/>
      <c r="V41" s="48"/>
      <c r="W41" s="48"/>
      <c r="X41" s="48"/>
      <c r="Y41" s="48"/>
    </row>
    <row r="42" spans="1:25" s="35" customFormat="1" ht="9.75">
      <c r="A42" s="313" t="s">
        <v>416</v>
      </c>
      <c r="B42" s="313"/>
      <c r="C42" s="83">
        <f t="shared" si="2"/>
        <v>0</v>
      </c>
      <c r="D42" s="83">
        <f>8!F41</f>
        <v>0</v>
      </c>
      <c r="E42" s="83">
        <f>8!G41</f>
        <v>0</v>
      </c>
      <c r="F42" s="83">
        <f>8!H41</f>
        <v>0</v>
      </c>
      <c r="G42" s="309"/>
      <c r="H42" s="308"/>
      <c r="I42" s="333"/>
      <c r="J42" s="333"/>
      <c r="K42" s="49"/>
      <c r="L42" s="49"/>
      <c r="M42" s="49"/>
      <c r="N42" s="49"/>
      <c r="O42" s="49"/>
      <c r="P42" s="49"/>
      <c r="Q42" s="49"/>
      <c r="R42" s="49"/>
      <c r="S42" s="48"/>
      <c r="T42" s="48"/>
      <c r="U42" s="48"/>
      <c r="V42" s="48"/>
      <c r="W42" s="48"/>
      <c r="X42" s="48"/>
      <c r="Y42" s="48"/>
    </row>
    <row r="43" spans="1:25" s="35" customFormat="1" ht="9.75">
      <c r="A43" s="313" t="s">
        <v>424</v>
      </c>
      <c r="B43" s="313"/>
      <c r="C43" s="83">
        <f t="shared" si="2"/>
        <v>19605.58085</v>
      </c>
      <c r="D43" s="83">
        <f>8!F42</f>
        <v>19605.58085</v>
      </c>
      <c r="E43" s="83">
        <f>8!G42</f>
        <v>0</v>
      </c>
      <c r="F43" s="83">
        <f>8!H42</f>
        <v>0</v>
      </c>
      <c r="G43" s="309"/>
      <c r="H43" s="308"/>
      <c r="I43" s="333"/>
      <c r="J43" s="333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48"/>
      <c r="V43" s="48"/>
      <c r="W43" s="48"/>
      <c r="X43" s="48"/>
      <c r="Y43" s="48"/>
    </row>
    <row r="44" spans="1:25" s="35" customFormat="1" ht="9.75">
      <c r="A44" s="313" t="s">
        <v>425</v>
      </c>
      <c r="B44" s="313"/>
      <c r="C44" s="83">
        <f t="shared" si="2"/>
        <v>198.0361702020202</v>
      </c>
      <c r="D44" s="83">
        <f>8!F43</f>
        <v>198.0361702020202</v>
      </c>
      <c r="E44" s="83">
        <f>8!G43</f>
        <v>0</v>
      </c>
      <c r="F44" s="83">
        <f>8!H43</f>
        <v>0</v>
      </c>
      <c r="G44" s="309"/>
      <c r="H44" s="308"/>
      <c r="I44" s="333"/>
      <c r="J44" s="333"/>
      <c r="K44" s="49"/>
      <c r="L44" s="49"/>
      <c r="M44" s="49"/>
      <c r="N44" s="49"/>
      <c r="O44" s="49"/>
      <c r="P44" s="49"/>
      <c r="Q44" s="49"/>
      <c r="R44" s="49"/>
      <c r="S44" s="48"/>
      <c r="T44" s="48"/>
      <c r="U44" s="48"/>
      <c r="V44" s="48"/>
      <c r="W44" s="48"/>
      <c r="X44" s="48"/>
      <c r="Y44" s="48"/>
    </row>
    <row r="45" spans="1:25" s="35" customFormat="1" ht="9.75">
      <c r="A45" s="313" t="s">
        <v>426</v>
      </c>
      <c r="B45" s="313"/>
      <c r="C45" s="83">
        <f t="shared" si="2"/>
        <v>0</v>
      </c>
      <c r="D45" s="83">
        <f>8!F44</f>
        <v>0</v>
      </c>
      <c r="E45" s="83">
        <f>8!G44</f>
        <v>0</v>
      </c>
      <c r="F45" s="83">
        <f>8!H44</f>
        <v>0</v>
      </c>
      <c r="G45" s="309"/>
      <c r="H45" s="308"/>
      <c r="I45" s="333"/>
      <c r="J45" s="333"/>
      <c r="K45" s="49"/>
      <c r="L45" s="49"/>
      <c r="M45" s="49"/>
      <c r="N45" s="49"/>
      <c r="O45" s="49"/>
      <c r="P45" s="49"/>
      <c r="Q45" s="49"/>
      <c r="R45" s="49"/>
      <c r="S45" s="48"/>
      <c r="T45" s="48"/>
      <c r="U45" s="48"/>
      <c r="V45" s="48"/>
      <c r="W45" s="48"/>
      <c r="X45" s="48"/>
      <c r="Y45" s="48"/>
    </row>
    <row r="46" spans="1:25" s="35" customFormat="1" ht="9.75">
      <c r="A46" s="313" t="s">
        <v>414</v>
      </c>
      <c r="B46" s="313"/>
      <c r="C46" s="83">
        <f t="shared" si="2"/>
        <v>0</v>
      </c>
      <c r="D46" s="83">
        <f>8!F45</f>
        <v>0</v>
      </c>
      <c r="E46" s="83">
        <f>8!G45</f>
        <v>0</v>
      </c>
      <c r="F46" s="83">
        <f>8!H45</f>
        <v>0</v>
      </c>
      <c r="G46" s="309"/>
      <c r="H46" s="308"/>
      <c r="I46" s="333"/>
      <c r="J46" s="333"/>
      <c r="K46" s="49"/>
      <c r="L46" s="49"/>
      <c r="M46" s="49"/>
      <c r="N46" s="49"/>
      <c r="O46" s="49"/>
      <c r="P46" s="49"/>
      <c r="Q46" s="49"/>
      <c r="R46" s="49"/>
      <c r="S46" s="48"/>
      <c r="T46" s="48"/>
      <c r="U46" s="48"/>
      <c r="V46" s="48"/>
      <c r="W46" s="48"/>
      <c r="X46" s="48"/>
      <c r="Y46" s="48"/>
    </row>
    <row r="47" spans="1:10" s="35" customFormat="1" ht="57" customHeight="1">
      <c r="A47" s="59"/>
      <c r="B47" s="64" t="s">
        <v>72</v>
      </c>
      <c r="C47" s="69"/>
      <c r="D47" s="69"/>
      <c r="E47" s="69"/>
      <c r="F47" s="69"/>
      <c r="G47" s="60" t="s">
        <v>341</v>
      </c>
      <c r="H47" s="42" t="s">
        <v>412</v>
      </c>
      <c r="I47" s="42" t="s">
        <v>412</v>
      </c>
      <c r="J47" s="62" t="s">
        <v>428</v>
      </c>
    </row>
    <row r="48" spans="1:10" s="35" customFormat="1" ht="57" customHeight="1">
      <c r="A48" s="44"/>
      <c r="B48" s="64" t="s">
        <v>347</v>
      </c>
      <c r="C48" s="69"/>
      <c r="D48" s="69"/>
      <c r="E48" s="69"/>
      <c r="F48" s="69"/>
      <c r="G48" s="60" t="s">
        <v>341</v>
      </c>
      <c r="H48" s="42" t="s">
        <v>412</v>
      </c>
      <c r="I48" s="42" t="s">
        <v>412</v>
      </c>
      <c r="J48" s="62" t="s">
        <v>438</v>
      </c>
    </row>
    <row r="49" spans="1:25" s="35" customFormat="1" ht="33" customHeight="1">
      <c r="A49" s="44" t="s">
        <v>310</v>
      </c>
      <c r="B49" s="61" t="s">
        <v>553</v>
      </c>
      <c r="C49" s="82"/>
      <c r="D49" s="82"/>
      <c r="E49" s="82"/>
      <c r="F49" s="82"/>
      <c r="G49" s="309" t="s">
        <v>306</v>
      </c>
      <c r="H49" s="308" t="s">
        <v>311</v>
      </c>
      <c r="I49" s="333" t="s">
        <v>287</v>
      </c>
      <c r="J49" s="333" t="s">
        <v>288</v>
      </c>
      <c r="K49" s="49"/>
      <c r="L49" s="49"/>
      <c r="M49" s="49"/>
      <c r="N49" s="49"/>
      <c r="O49" s="49"/>
      <c r="P49" s="49"/>
      <c r="Q49" s="49"/>
      <c r="R49" s="49"/>
      <c r="S49" s="48"/>
      <c r="T49" s="48"/>
      <c r="U49" s="48"/>
      <c r="V49" s="48"/>
      <c r="W49" s="48"/>
      <c r="X49" s="48"/>
      <c r="Y49" s="48"/>
    </row>
    <row r="50" spans="1:25" s="35" customFormat="1" ht="9.75" customHeight="1">
      <c r="A50" s="313" t="s">
        <v>167</v>
      </c>
      <c r="B50" s="313"/>
      <c r="C50" s="83">
        <f aca="true" t="shared" si="3" ref="C50:C55">E50+F51+D51</f>
        <v>0</v>
      </c>
      <c r="D50" s="83">
        <f>D52/99%</f>
        <v>0</v>
      </c>
      <c r="E50" s="83">
        <f>E52/99%</f>
        <v>0</v>
      </c>
      <c r="F50" s="83">
        <f>F52/99%</f>
        <v>0</v>
      </c>
      <c r="G50" s="309"/>
      <c r="H50" s="308"/>
      <c r="I50" s="333"/>
      <c r="J50" s="333"/>
      <c r="K50" s="49"/>
      <c r="L50" s="49"/>
      <c r="M50" s="49"/>
      <c r="N50" s="49"/>
      <c r="O50" s="49"/>
      <c r="P50" s="49"/>
      <c r="Q50" s="49"/>
      <c r="R50" s="49"/>
      <c r="S50" s="48"/>
      <c r="T50" s="48"/>
      <c r="U50" s="48"/>
      <c r="V50" s="48"/>
      <c r="W50" s="48"/>
      <c r="X50" s="48"/>
      <c r="Y50" s="48"/>
    </row>
    <row r="51" spans="1:25" s="35" customFormat="1" ht="11.25" customHeight="1">
      <c r="A51" s="313" t="s">
        <v>416</v>
      </c>
      <c r="B51" s="313"/>
      <c r="C51" s="83">
        <f t="shared" si="3"/>
        <v>0</v>
      </c>
      <c r="D51" s="83">
        <f>8!F50</f>
        <v>0</v>
      </c>
      <c r="E51" s="83">
        <f>8!G50</f>
        <v>0</v>
      </c>
      <c r="F51" s="83">
        <f>8!H50</f>
        <v>0</v>
      </c>
      <c r="G51" s="309"/>
      <c r="H51" s="308"/>
      <c r="I51" s="333"/>
      <c r="J51" s="333"/>
      <c r="K51" s="49"/>
      <c r="L51" s="49"/>
      <c r="M51" s="49"/>
      <c r="N51" s="49"/>
      <c r="O51" s="49"/>
      <c r="P51" s="49"/>
      <c r="Q51" s="49"/>
      <c r="R51" s="49"/>
      <c r="S51" s="48"/>
      <c r="T51" s="48"/>
      <c r="U51" s="48"/>
      <c r="V51" s="48"/>
      <c r="W51" s="48"/>
      <c r="X51" s="48"/>
      <c r="Y51" s="48"/>
    </row>
    <row r="52" spans="1:25" s="35" customFormat="1" ht="12" customHeight="1">
      <c r="A52" s="313" t="s">
        <v>424</v>
      </c>
      <c r="B52" s="313"/>
      <c r="C52" s="83">
        <f t="shared" si="3"/>
        <v>0</v>
      </c>
      <c r="D52" s="83">
        <f>8!F51</f>
        <v>0</v>
      </c>
      <c r="E52" s="83">
        <f>8!G51</f>
        <v>0</v>
      </c>
      <c r="F52" s="83">
        <f>8!H51</f>
        <v>0</v>
      </c>
      <c r="G52" s="309"/>
      <c r="H52" s="308"/>
      <c r="I52" s="333"/>
      <c r="J52" s="333"/>
      <c r="K52" s="49"/>
      <c r="L52" s="49"/>
      <c r="M52" s="49"/>
      <c r="N52" s="49"/>
      <c r="O52" s="49"/>
      <c r="P52" s="49"/>
      <c r="Q52" s="49"/>
      <c r="R52" s="49"/>
      <c r="S52" s="48"/>
      <c r="T52" s="48"/>
      <c r="U52" s="48"/>
      <c r="V52" s="48"/>
      <c r="W52" s="48"/>
      <c r="X52" s="48"/>
      <c r="Y52" s="48"/>
    </row>
    <row r="53" spans="1:25" s="35" customFormat="1" ht="12" customHeight="1">
      <c r="A53" s="313" t="s">
        <v>425</v>
      </c>
      <c r="B53" s="313"/>
      <c r="C53" s="83">
        <f t="shared" si="3"/>
        <v>0</v>
      </c>
      <c r="D53" s="83">
        <f>8!F52</f>
        <v>0</v>
      </c>
      <c r="E53" s="83">
        <f>8!G52</f>
        <v>0</v>
      </c>
      <c r="F53" s="83">
        <f>8!H52</f>
        <v>0</v>
      </c>
      <c r="G53" s="309"/>
      <c r="H53" s="308"/>
      <c r="I53" s="333"/>
      <c r="J53" s="333"/>
      <c r="K53" s="49"/>
      <c r="L53" s="49"/>
      <c r="M53" s="49"/>
      <c r="N53" s="49"/>
      <c r="O53" s="49"/>
      <c r="P53" s="49"/>
      <c r="Q53" s="49"/>
      <c r="R53" s="49"/>
      <c r="S53" s="48"/>
      <c r="T53" s="48"/>
      <c r="U53" s="48"/>
      <c r="V53" s="48"/>
      <c r="W53" s="48"/>
      <c r="X53" s="48"/>
      <c r="Y53" s="48"/>
    </row>
    <row r="54" spans="1:25" s="35" customFormat="1" ht="9.75">
      <c r="A54" s="313" t="s">
        <v>426</v>
      </c>
      <c r="B54" s="313"/>
      <c r="C54" s="83">
        <f t="shared" si="3"/>
        <v>0</v>
      </c>
      <c r="D54" s="83">
        <f>8!F53</f>
        <v>0</v>
      </c>
      <c r="E54" s="83">
        <f>8!G53</f>
        <v>0</v>
      </c>
      <c r="F54" s="83">
        <f>8!H53</f>
        <v>0</v>
      </c>
      <c r="G54" s="309"/>
      <c r="H54" s="308"/>
      <c r="I54" s="333"/>
      <c r="J54" s="333"/>
      <c r="K54" s="49"/>
      <c r="L54" s="49"/>
      <c r="M54" s="49"/>
      <c r="N54" s="49"/>
      <c r="O54" s="49"/>
      <c r="P54" s="49"/>
      <c r="Q54" s="49"/>
      <c r="R54" s="49"/>
      <c r="S54" s="48"/>
      <c r="T54" s="48"/>
      <c r="U54" s="48"/>
      <c r="V54" s="48"/>
      <c r="W54" s="48"/>
      <c r="X54" s="48"/>
      <c r="Y54" s="48"/>
    </row>
    <row r="55" spans="1:25" s="35" customFormat="1" ht="9.75">
      <c r="A55" s="313" t="s">
        <v>414</v>
      </c>
      <c r="B55" s="313"/>
      <c r="C55" s="83">
        <f t="shared" si="3"/>
        <v>0</v>
      </c>
      <c r="D55" s="83">
        <f>8!F54</f>
        <v>0</v>
      </c>
      <c r="E55" s="83">
        <f>8!G54</f>
        <v>0</v>
      </c>
      <c r="F55" s="83">
        <f>8!H54</f>
        <v>0</v>
      </c>
      <c r="G55" s="309"/>
      <c r="H55" s="308"/>
      <c r="I55" s="333"/>
      <c r="J55" s="333"/>
      <c r="K55" s="49"/>
      <c r="L55" s="49"/>
      <c r="M55" s="49"/>
      <c r="N55" s="49"/>
      <c r="O55" s="49"/>
      <c r="P55" s="49"/>
      <c r="Q55" s="49"/>
      <c r="R55" s="49"/>
      <c r="S55" s="48"/>
      <c r="T55" s="48"/>
      <c r="U55" s="48"/>
      <c r="V55" s="48"/>
      <c r="W55" s="48"/>
      <c r="X55" s="48"/>
      <c r="Y55" s="48"/>
    </row>
    <row r="56" spans="1:10" s="35" customFormat="1" ht="54" customHeight="1">
      <c r="A56" s="59"/>
      <c r="B56" s="64" t="s">
        <v>348</v>
      </c>
      <c r="C56" s="69"/>
      <c r="D56" s="69"/>
      <c r="E56" s="69"/>
      <c r="F56" s="69"/>
      <c r="G56" s="60" t="s">
        <v>341</v>
      </c>
      <c r="H56" s="42" t="s">
        <v>412</v>
      </c>
      <c r="I56" s="42" t="s">
        <v>412</v>
      </c>
      <c r="J56" s="62" t="s">
        <v>428</v>
      </c>
    </row>
    <row r="57" spans="1:10" s="35" customFormat="1" ht="52.5" customHeight="1">
      <c r="A57" s="44"/>
      <c r="B57" s="64" t="s">
        <v>347</v>
      </c>
      <c r="C57" s="69"/>
      <c r="D57" s="69"/>
      <c r="E57" s="69"/>
      <c r="F57" s="69"/>
      <c r="G57" s="60" t="s">
        <v>341</v>
      </c>
      <c r="H57" s="42" t="s">
        <v>412</v>
      </c>
      <c r="I57" s="42" t="s">
        <v>412</v>
      </c>
      <c r="J57" s="62" t="s">
        <v>438</v>
      </c>
    </row>
    <row r="58" spans="1:25" s="35" customFormat="1" ht="45" customHeight="1">
      <c r="A58" s="44" t="s">
        <v>510</v>
      </c>
      <c r="B58" s="61" t="s">
        <v>587</v>
      </c>
      <c r="C58" s="82"/>
      <c r="D58" s="82"/>
      <c r="E58" s="82"/>
      <c r="F58" s="82"/>
      <c r="G58" s="309" t="s">
        <v>306</v>
      </c>
      <c r="H58" s="308" t="s">
        <v>511</v>
      </c>
      <c r="I58" s="333" t="s">
        <v>287</v>
      </c>
      <c r="J58" s="333" t="s">
        <v>287</v>
      </c>
      <c r="K58" s="49"/>
      <c r="L58" s="49"/>
      <c r="M58" s="49"/>
      <c r="N58" s="49"/>
      <c r="O58" s="49"/>
      <c r="P58" s="49"/>
      <c r="Q58" s="49"/>
      <c r="R58" s="49"/>
      <c r="S58" s="48"/>
      <c r="T58" s="48"/>
      <c r="U58" s="48"/>
      <c r="V58" s="48"/>
      <c r="W58" s="48"/>
      <c r="X58" s="48"/>
      <c r="Y58" s="48"/>
    </row>
    <row r="59" spans="1:25" s="35" customFormat="1" ht="9.75" customHeight="1">
      <c r="A59" s="313" t="s">
        <v>167</v>
      </c>
      <c r="B59" s="313"/>
      <c r="C59" s="83">
        <f aca="true" t="shared" si="4" ref="C59:C64">D59+E59+F59</f>
        <v>0</v>
      </c>
      <c r="D59" s="83">
        <f>D60+D61+D62+D63+D541</f>
        <v>0</v>
      </c>
      <c r="E59" s="83">
        <f>E60+E61+E62+E63+E541</f>
        <v>0</v>
      </c>
      <c r="F59" s="83">
        <f>F60+F61+F62+F63+F541</f>
        <v>0</v>
      </c>
      <c r="G59" s="309"/>
      <c r="H59" s="308"/>
      <c r="I59" s="333"/>
      <c r="J59" s="333"/>
      <c r="K59" s="49"/>
      <c r="L59" s="49"/>
      <c r="M59" s="49"/>
      <c r="N59" s="49"/>
      <c r="O59" s="49"/>
      <c r="P59" s="49"/>
      <c r="Q59" s="49"/>
      <c r="R59" s="49"/>
      <c r="S59" s="48"/>
      <c r="T59" s="48"/>
      <c r="U59" s="48"/>
      <c r="V59" s="48"/>
      <c r="W59" s="48"/>
      <c r="X59" s="48"/>
      <c r="Y59" s="48"/>
    </row>
    <row r="60" spans="1:25" s="35" customFormat="1" ht="11.25" customHeight="1">
      <c r="A60" s="313" t="s">
        <v>416</v>
      </c>
      <c r="B60" s="313"/>
      <c r="C60" s="83">
        <f t="shared" si="4"/>
        <v>0</v>
      </c>
      <c r="D60" s="83">
        <f>8А!F60</f>
        <v>0</v>
      </c>
      <c r="E60" s="83">
        <f>8А!G60</f>
        <v>0</v>
      </c>
      <c r="F60" s="83">
        <f>8А!H60</f>
        <v>0</v>
      </c>
      <c r="G60" s="309"/>
      <c r="H60" s="308"/>
      <c r="I60" s="333"/>
      <c r="J60" s="333"/>
      <c r="K60" s="49"/>
      <c r="L60" s="49"/>
      <c r="M60" s="49"/>
      <c r="N60" s="49"/>
      <c r="O60" s="49"/>
      <c r="P60" s="49"/>
      <c r="Q60" s="49"/>
      <c r="R60" s="49"/>
      <c r="S60" s="48"/>
      <c r="T60" s="48"/>
      <c r="U60" s="48"/>
      <c r="V60" s="48"/>
      <c r="W60" s="48"/>
      <c r="X60" s="48"/>
      <c r="Y60" s="48"/>
    </row>
    <row r="61" spans="1:25" s="35" customFormat="1" ht="12" customHeight="1">
      <c r="A61" s="313" t="s">
        <v>424</v>
      </c>
      <c r="B61" s="313"/>
      <c r="C61" s="83">
        <f t="shared" si="4"/>
        <v>0</v>
      </c>
      <c r="D61" s="83">
        <f>8А!F61</f>
        <v>0</v>
      </c>
      <c r="E61" s="83">
        <f>8А!G61</f>
        <v>0</v>
      </c>
      <c r="F61" s="83">
        <f>8А!H61</f>
        <v>0</v>
      </c>
      <c r="G61" s="309"/>
      <c r="H61" s="308"/>
      <c r="I61" s="333"/>
      <c r="J61" s="333"/>
      <c r="K61" s="49"/>
      <c r="L61" s="49"/>
      <c r="M61" s="49"/>
      <c r="N61" s="49"/>
      <c r="O61" s="49"/>
      <c r="P61" s="49"/>
      <c r="Q61" s="49"/>
      <c r="R61" s="49"/>
      <c r="S61" s="48"/>
      <c r="T61" s="48"/>
      <c r="U61" s="48"/>
      <c r="V61" s="48"/>
      <c r="W61" s="48"/>
      <c r="X61" s="48"/>
      <c r="Y61" s="48"/>
    </row>
    <row r="62" spans="1:25" s="35" customFormat="1" ht="12" customHeight="1">
      <c r="A62" s="313" t="s">
        <v>425</v>
      </c>
      <c r="B62" s="313"/>
      <c r="C62" s="83">
        <f t="shared" si="4"/>
        <v>0</v>
      </c>
      <c r="D62" s="83">
        <f>8А!F62</f>
        <v>0</v>
      </c>
      <c r="E62" s="83">
        <f>8А!G62</f>
        <v>0</v>
      </c>
      <c r="F62" s="83">
        <f>8А!H62</f>
        <v>0</v>
      </c>
      <c r="G62" s="309"/>
      <c r="H62" s="308"/>
      <c r="I62" s="333"/>
      <c r="J62" s="333"/>
      <c r="K62" s="49"/>
      <c r="L62" s="49"/>
      <c r="M62" s="49"/>
      <c r="N62" s="49"/>
      <c r="O62" s="49"/>
      <c r="P62" s="49"/>
      <c r="Q62" s="49"/>
      <c r="R62" s="49"/>
      <c r="S62" s="48"/>
      <c r="T62" s="48"/>
      <c r="U62" s="48"/>
      <c r="V62" s="48"/>
      <c r="W62" s="48"/>
      <c r="X62" s="48"/>
      <c r="Y62" s="48"/>
    </row>
    <row r="63" spans="1:25" s="35" customFormat="1" ht="12" customHeight="1">
      <c r="A63" s="313" t="s">
        <v>426</v>
      </c>
      <c r="B63" s="313"/>
      <c r="C63" s="83">
        <f t="shared" si="4"/>
        <v>0</v>
      </c>
      <c r="D63" s="83">
        <f>8А!F63</f>
        <v>0</v>
      </c>
      <c r="E63" s="83">
        <f>8А!G63</f>
        <v>0</v>
      </c>
      <c r="F63" s="83">
        <f>8А!H63</f>
        <v>0</v>
      </c>
      <c r="G63" s="309"/>
      <c r="H63" s="308"/>
      <c r="I63" s="333"/>
      <c r="J63" s="333"/>
      <c r="K63" s="49"/>
      <c r="L63" s="49"/>
      <c r="M63" s="49"/>
      <c r="N63" s="49"/>
      <c r="O63" s="49"/>
      <c r="P63" s="49"/>
      <c r="Q63" s="49"/>
      <c r="R63" s="49"/>
      <c r="S63" s="48"/>
      <c r="T63" s="48"/>
      <c r="U63" s="48"/>
      <c r="V63" s="48"/>
      <c r="W63" s="48"/>
      <c r="X63" s="48"/>
      <c r="Y63" s="48"/>
    </row>
    <row r="64" spans="1:25" s="35" customFormat="1" ht="12" customHeight="1">
      <c r="A64" s="313" t="s">
        <v>414</v>
      </c>
      <c r="B64" s="313"/>
      <c r="C64" s="83">
        <f t="shared" si="4"/>
        <v>0</v>
      </c>
      <c r="D64" s="83">
        <f>8А!F64</f>
        <v>0</v>
      </c>
      <c r="E64" s="83">
        <f>8А!G64</f>
        <v>0</v>
      </c>
      <c r="F64" s="83">
        <f>8А!H64</f>
        <v>0</v>
      </c>
      <c r="G64" s="309"/>
      <c r="H64" s="308"/>
      <c r="I64" s="333"/>
      <c r="J64" s="333"/>
      <c r="K64" s="49"/>
      <c r="L64" s="49"/>
      <c r="M64" s="49"/>
      <c r="N64" s="49"/>
      <c r="O64" s="49"/>
      <c r="P64" s="49"/>
      <c r="Q64" s="49"/>
      <c r="R64" s="49"/>
      <c r="S64" s="48"/>
      <c r="T64" s="48"/>
      <c r="U64" s="48"/>
      <c r="V64" s="48"/>
      <c r="W64" s="48"/>
      <c r="X64" s="48"/>
      <c r="Y64" s="48"/>
    </row>
    <row r="65" spans="1:10" s="35" customFormat="1" ht="59.25" customHeight="1">
      <c r="A65" s="59"/>
      <c r="B65" s="64" t="s">
        <v>348</v>
      </c>
      <c r="C65" s="69"/>
      <c r="D65" s="69"/>
      <c r="E65" s="69"/>
      <c r="F65" s="69"/>
      <c r="G65" s="60" t="s">
        <v>341</v>
      </c>
      <c r="H65" s="42" t="s">
        <v>412</v>
      </c>
      <c r="I65" s="42" t="s">
        <v>412</v>
      </c>
      <c r="J65" s="62" t="s">
        <v>428</v>
      </c>
    </row>
    <row r="66" spans="1:10" s="35" customFormat="1" ht="54" customHeight="1">
      <c r="A66" s="44"/>
      <c r="B66" s="64" t="s">
        <v>347</v>
      </c>
      <c r="C66" s="69"/>
      <c r="D66" s="69"/>
      <c r="E66" s="69"/>
      <c r="F66" s="69"/>
      <c r="G66" s="60" t="s">
        <v>341</v>
      </c>
      <c r="H66" s="42" t="s">
        <v>412</v>
      </c>
      <c r="I66" s="42" t="s">
        <v>412</v>
      </c>
      <c r="J66" s="62" t="s">
        <v>438</v>
      </c>
    </row>
    <row r="67" spans="1:25" s="35" customFormat="1" ht="66" customHeight="1">
      <c r="A67" s="65" t="s">
        <v>181</v>
      </c>
      <c r="B67" s="100" t="s">
        <v>312</v>
      </c>
      <c r="C67" s="82"/>
      <c r="D67" s="82"/>
      <c r="E67" s="82"/>
      <c r="F67" s="82"/>
      <c r="G67" s="322" t="s">
        <v>551</v>
      </c>
      <c r="H67" s="334"/>
      <c r="I67" s="333"/>
      <c r="J67" s="333"/>
      <c r="K67" s="49"/>
      <c r="L67" s="49"/>
      <c r="M67" s="49"/>
      <c r="N67" s="49"/>
      <c r="O67" s="49"/>
      <c r="P67" s="49"/>
      <c r="Q67" s="49"/>
      <c r="R67" s="49"/>
      <c r="S67" s="48"/>
      <c r="T67" s="48"/>
      <c r="U67" s="48"/>
      <c r="V67" s="48"/>
      <c r="W67" s="48"/>
      <c r="X67" s="48"/>
      <c r="Y67" s="48"/>
    </row>
    <row r="68" spans="1:25" s="35" customFormat="1" ht="12.75" customHeight="1">
      <c r="A68" s="313" t="s">
        <v>167</v>
      </c>
      <c r="B68" s="313"/>
      <c r="C68" s="81">
        <f aca="true" t="shared" si="5" ref="C68:C73">SUM(D68:F68)</f>
        <v>143316.20809</v>
      </c>
      <c r="D68" s="81">
        <f>D69+D70+D71+D72+D73</f>
        <v>118733.69806000001</v>
      </c>
      <c r="E68" s="81">
        <f>E69+E70+E71+E72+E73</f>
        <v>24582.51003</v>
      </c>
      <c r="F68" s="81">
        <f>F69+F70+F71+F72+F73</f>
        <v>0</v>
      </c>
      <c r="G68" s="322"/>
      <c r="H68" s="308"/>
      <c r="I68" s="333"/>
      <c r="J68" s="333"/>
      <c r="K68" s="49"/>
      <c r="L68" s="49"/>
      <c r="M68" s="49"/>
      <c r="N68" s="49"/>
      <c r="O68" s="49"/>
      <c r="P68" s="49"/>
      <c r="Q68" s="49"/>
      <c r="R68" s="49"/>
      <c r="S68" s="48"/>
      <c r="T68" s="48"/>
      <c r="U68" s="48"/>
      <c r="V68" s="48"/>
      <c r="W68" s="48"/>
      <c r="X68" s="48"/>
      <c r="Y68" s="48"/>
    </row>
    <row r="69" spans="1:25" s="35" customFormat="1" ht="11.25" customHeight="1">
      <c r="A69" s="313" t="s">
        <v>416</v>
      </c>
      <c r="B69" s="313"/>
      <c r="C69" s="81">
        <f t="shared" si="5"/>
        <v>0</v>
      </c>
      <c r="D69" s="81">
        <f aca="true" t="shared" si="6" ref="D69:F73">D76+D84+D94+D102+D110+D118+D126+D134+D143+D165+D154+D173</f>
        <v>0</v>
      </c>
      <c r="E69" s="81">
        <f t="shared" si="6"/>
        <v>0</v>
      </c>
      <c r="F69" s="81">
        <f t="shared" si="6"/>
        <v>0</v>
      </c>
      <c r="G69" s="322"/>
      <c r="H69" s="308"/>
      <c r="I69" s="333"/>
      <c r="J69" s="333"/>
      <c r="K69" s="49"/>
      <c r="L69" s="49"/>
      <c r="M69" s="49"/>
      <c r="N69" s="49"/>
      <c r="O69" s="49"/>
      <c r="P69" s="49"/>
      <c r="Q69" s="49"/>
      <c r="R69" s="49"/>
      <c r="S69" s="48"/>
      <c r="T69" s="48"/>
      <c r="U69" s="48"/>
      <c r="V69" s="48"/>
      <c r="W69" s="48"/>
      <c r="X69" s="48"/>
      <c r="Y69" s="48"/>
    </row>
    <row r="70" spans="1:25" s="35" customFormat="1" ht="11.25" customHeight="1">
      <c r="A70" s="313" t="s">
        <v>424</v>
      </c>
      <c r="B70" s="313"/>
      <c r="C70" s="81">
        <f t="shared" si="5"/>
        <v>141235.86809</v>
      </c>
      <c r="D70" s="81">
        <f t="shared" si="6"/>
        <v>117829.69806000001</v>
      </c>
      <c r="E70" s="81">
        <f t="shared" si="6"/>
        <v>23406.17003</v>
      </c>
      <c r="F70" s="81">
        <f t="shared" si="6"/>
        <v>0</v>
      </c>
      <c r="G70" s="322"/>
      <c r="H70" s="308"/>
      <c r="I70" s="333"/>
      <c r="J70" s="333"/>
      <c r="K70" s="49"/>
      <c r="L70" s="49"/>
      <c r="M70" s="49"/>
      <c r="N70" s="49"/>
      <c r="O70" s="49"/>
      <c r="P70" s="49"/>
      <c r="Q70" s="49"/>
      <c r="R70" s="49"/>
      <c r="S70" s="48"/>
      <c r="T70" s="48"/>
      <c r="U70" s="48"/>
      <c r="V70" s="48"/>
      <c r="W70" s="48"/>
      <c r="X70" s="48"/>
      <c r="Y70" s="48"/>
    </row>
    <row r="71" spans="1:25" s="35" customFormat="1" ht="9.75" customHeight="1">
      <c r="A71" s="313" t="s">
        <v>425</v>
      </c>
      <c r="B71" s="313"/>
      <c r="C71" s="81">
        <f t="shared" si="5"/>
        <v>2080.34</v>
      </c>
      <c r="D71" s="81">
        <f t="shared" si="6"/>
        <v>904</v>
      </c>
      <c r="E71" s="81">
        <f t="shared" si="6"/>
        <v>1176.34</v>
      </c>
      <c r="F71" s="81">
        <f t="shared" si="6"/>
        <v>0</v>
      </c>
      <c r="G71" s="322"/>
      <c r="H71" s="308"/>
      <c r="I71" s="333"/>
      <c r="J71" s="333"/>
      <c r="K71" s="49"/>
      <c r="L71" s="49"/>
      <c r="M71" s="49"/>
      <c r="N71" s="49"/>
      <c r="O71" s="49"/>
      <c r="P71" s="49"/>
      <c r="Q71" s="49"/>
      <c r="R71" s="49"/>
      <c r="S71" s="48"/>
      <c r="T71" s="48"/>
      <c r="U71" s="48"/>
      <c r="V71" s="48"/>
      <c r="W71" s="48"/>
      <c r="X71" s="48"/>
      <c r="Y71" s="48"/>
    </row>
    <row r="72" spans="1:25" s="35" customFormat="1" ht="9.75">
      <c r="A72" s="313" t="s">
        <v>426</v>
      </c>
      <c r="B72" s="313"/>
      <c r="C72" s="81">
        <f t="shared" si="5"/>
        <v>0</v>
      </c>
      <c r="D72" s="81">
        <f t="shared" si="6"/>
        <v>0</v>
      </c>
      <c r="E72" s="81">
        <f t="shared" si="6"/>
        <v>0</v>
      </c>
      <c r="F72" s="81">
        <f t="shared" si="6"/>
        <v>0</v>
      </c>
      <c r="G72" s="322"/>
      <c r="H72" s="308"/>
      <c r="I72" s="333"/>
      <c r="J72" s="333"/>
      <c r="K72" s="49"/>
      <c r="L72" s="49"/>
      <c r="M72" s="49"/>
      <c r="N72" s="49"/>
      <c r="O72" s="49"/>
      <c r="P72" s="49"/>
      <c r="Q72" s="49"/>
      <c r="R72" s="49"/>
      <c r="S72" s="48"/>
      <c r="T72" s="48"/>
      <c r="U72" s="48"/>
      <c r="V72" s="48"/>
      <c r="W72" s="48"/>
      <c r="X72" s="48"/>
      <c r="Y72" s="48"/>
    </row>
    <row r="73" spans="1:25" s="35" customFormat="1" ht="13.5" customHeight="1">
      <c r="A73" s="313" t="s">
        <v>414</v>
      </c>
      <c r="B73" s="313"/>
      <c r="C73" s="81">
        <f t="shared" si="5"/>
        <v>0</v>
      </c>
      <c r="D73" s="81">
        <f t="shared" si="6"/>
        <v>0</v>
      </c>
      <c r="E73" s="81">
        <f t="shared" si="6"/>
        <v>0</v>
      </c>
      <c r="F73" s="81">
        <f t="shared" si="6"/>
        <v>0</v>
      </c>
      <c r="G73" s="322"/>
      <c r="H73" s="308"/>
      <c r="I73" s="333"/>
      <c r="J73" s="333"/>
      <c r="K73" s="49"/>
      <c r="L73" s="49"/>
      <c r="M73" s="49"/>
      <c r="N73" s="49"/>
      <c r="O73" s="49"/>
      <c r="P73" s="49"/>
      <c r="Q73" s="49"/>
      <c r="R73" s="49"/>
      <c r="S73" s="48"/>
      <c r="T73" s="48"/>
      <c r="U73" s="48"/>
      <c r="V73" s="48"/>
      <c r="W73" s="48"/>
      <c r="X73" s="48"/>
      <c r="Y73" s="48"/>
    </row>
    <row r="74" spans="1:25" s="35" customFormat="1" ht="68.25" customHeight="1">
      <c r="A74" s="44"/>
      <c r="B74" s="59" t="s">
        <v>708</v>
      </c>
      <c r="C74" s="82"/>
      <c r="D74" s="82"/>
      <c r="E74" s="82"/>
      <c r="F74" s="82"/>
      <c r="G74" s="322" t="s">
        <v>547</v>
      </c>
      <c r="H74" s="308" t="s">
        <v>313</v>
      </c>
      <c r="I74" s="333" t="s">
        <v>287</v>
      </c>
      <c r="J74" s="333" t="s">
        <v>315</v>
      </c>
      <c r="K74" s="49"/>
      <c r="L74" s="49"/>
      <c r="M74" s="49"/>
      <c r="N74" s="49"/>
      <c r="O74" s="49"/>
      <c r="P74" s="49"/>
      <c r="Q74" s="49"/>
      <c r="R74" s="49"/>
      <c r="S74" s="48"/>
      <c r="T74" s="48"/>
      <c r="U74" s="48"/>
      <c r="V74" s="48"/>
      <c r="W74" s="48"/>
      <c r="X74" s="48"/>
      <c r="Y74" s="48"/>
    </row>
    <row r="75" spans="1:25" s="35" customFormat="1" ht="9.75">
      <c r="A75" s="313" t="s">
        <v>167</v>
      </c>
      <c r="B75" s="323"/>
      <c r="C75" s="83">
        <f aca="true" t="shared" si="7" ref="C75:C80">SUM(D75:F75)</f>
        <v>1745.395</v>
      </c>
      <c r="D75" s="83">
        <f>D76+D77+D78+D79+D80</f>
        <v>1745.395</v>
      </c>
      <c r="E75" s="83">
        <f>E76+E77+E78+E79+E80</f>
        <v>0</v>
      </c>
      <c r="F75" s="83">
        <f>F76+F77+F78+F79+F80</f>
        <v>0</v>
      </c>
      <c r="G75" s="322"/>
      <c r="H75" s="308"/>
      <c r="I75" s="333"/>
      <c r="J75" s="333"/>
      <c r="K75" s="49"/>
      <c r="L75" s="49"/>
      <c r="M75" s="49"/>
      <c r="N75" s="49"/>
      <c r="O75" s="49"/>
      <c r="P75" s="49"/>
      <c r="Q75" s="49"/>
      <c r="R75" s="49"/>
      <c r="S75" s="48"/>
      <c r="T75" s="48"/>
      <c r="U75" s="48"/>
      <c r="V75" s="48"/>
      <c r="W75" s="48"/>
      <c r="X75" s="48"/>
      <c r="Y75" s="48"/>
    </row>
    <row r="76" spans="1:25" s="35" customFormat="1" ht="9.75">
      <c r="A76" s="313" t="s">
        <v>416</v>
      </c>
      <c r="B76" s="313"/>
      <c r="C76" s="83">
        <f t="shared" si="7"/>
        <v>0</v>
      </c>
      <c r="D76" s="83">
        <f>8!F89</f>
        <v>0</v>
      </c>
      <c r="E76" s="83">
        <f>8!G89</f>
        <v>0</v>
      </c>
      <c r="F76" s="83">
        <f>8!H89</f>
        <v>0</v>
      </c>
      <c r="G76" s="322"/>
      <c r="H76" s="308"/>
      <c r="I76" s="333"/>
      <c r="J76" s="333"/>
      <c r="K76" s="49"/>
      <c r="L76" s="49"/>
      <c r="M76" s="49"/>
      <c r="N76" s="49"/>
      <c r="O76" s="49"/>
      <c r="P76" s="49"/>
      <c r="Q76" s="49"/>
      <c r="R76" s="49"/>
      <c r="S76" s="48"/>
      <c r="T76" s="48"/>
      <c r="U76" s="48"/>
      <c r="V76" s="48"/>
      <c r="W76" s="48"/>
      <c r="X76" s="48"/>
      <c r="Y76" s="48"/>
    </row>
    <row r="77" spans="1:25" s="35" customFormat="1" ht="9.75">
      <c r="A77" s="313" t="s">
        <v>424</v>
      </c>
      <c r="B77" s="313"/>
      <c r="C77" s="83">
        <f t="shared" si="7"/>
        <v>1745.395</v>
      </c>
      <c r="D77" s="83">
        <f>8!F90</f>
        <v>1745.395</v>
      </c>
      <c r="E77" s="83">
        <f>8!G90</f>
        <v>0</v>
      </c>
      <c r="F77" s="83">
        <f>8!H90</f>
        <v>0</v>
      </c>
      <c r="G77" s="322"/>
      <c r="H77" s="308"/>
      <c r="I77" s="333"/>
      <c r="J77" s="333"/>
      <c r="K77" s="49"/>
      <c r="L77" s="49"/>
      <c r="M77" s="49"/>
      <c r="N77" s="49"/>
      <c r="O77" s="49"/>
      <c r="P77" s="49"/>
      <c r="Q77" s="49"/>
      <c r="R77" s="49"/>
      <c r="S77" s="48"/>
      <c r="T77" s="48"/>
      <c r="U77" s="48"/>
      <c r="V77" s="48"/>
      <c r="W77" s="48"/>
      <c r="X77" s="48"/>
      <c r="Y77" s="48"/>
    </row>
    <row r="78" spans="1:25" s="35" customFormat="1" ht="9.75">
      <c r="A78" s="313" t="s">
        <v>425</v>
      </c>
      <c r="B78" s="313"/>
      <c r="C78" s="83">
        <f t="shared" si="7"/>
        <v>0</v>
      </c>
      <c r="D78" s="83">
        <f>8!F91</f>
        <v>0</v>
      </c>
      <c r="E78" s="83">
        <f>8!G91</f>
        <v>0</v>
      </c>
      <c r="F78" s="83">
        <f>8!H91</f>
        <v>0</v>
      </c>
      <c r="G78" s="322"/>
      <c r="H78" s="308"/>
      <c r="I78" s="333"/>
      <c r="J78" s="333"/>
      <c r="K78" s="49"/>
      <c r="L78" s="49"/>
      <c r="M78" s="49"/>
      <c r="N78" s="49"/>
      <c r="O78" s="49"/>
      <c r="P78" s="49"/>
      <c r="Q78" s="49"/>
      <c r="R78" s="49"/>
      <c r="S78" s="48"/>
      <c r="T78" s="48"/>
      <c r="U78" s="48"/>
      <c r="V78" s="48"/>
      <c r="W78" s="48"/>
      <c r="X78" s="48"/>
      <c r="Y78" s="48"/>
    </row>
    <row r="79" spans="1:25" s="35" customFormat="1" ht="9.75">
      <c r="A79" s="313" t="s">
        <v>426</v>
      </c>
      <c r="B79" s="313"/>
      <c r="C79" s="83">
        <f t="shared" si="7"/>
        <v>0</v>
      </c>
      <c r="D79" s="83">
        <f>8!F92</f>
        <v>0</v>
      </c>
      <c r="E79" s="83">
        <f>8!G92</f>
        <v>0</v>
      </c>
      <c r="F79" s="83">
        <f>8!H92</f>
        <v>0</v>
      </c>
      <c r="G79" s="322"/>
      <c r="H79" s="308"/>
      <c r="I79" s="333"/>
      <c r="J79" s="333"/>
      <c r="K79" s="49"/>
      <c r="L79" s="49"/>
      <c r="M79" s="49"/>
      <c r="N79" s="49"/>
      <c r="O79" s="49"/>
      <c r="P79" s="49"/>
      <c r="Q79" s="49"/>
      <c r="R79" s="49"/>
      <c r="S79" s="48"/>
      <c r="T79" s="48"/>
      <c r="U79" s="48"/>
      <c r="V79" s="48"/>
      <c r="W79" s="48"/>
      <c r="X79" s="48"/>
      <c r="Y79" s="48"/>
    </row>
    <row r="80" spans="1:25" s="35" customFormat="1" ht="9.75">
      <c r="A80" s="313" t="s">
        <v>414</v>
      </c>
      <c r="B80" s="313"/>
      <c r="C80" s="83">
        <f t="shared" si="7"/>
        <v>0</v>
      </c>
      <c r="D80" s="83">
        <f>8!F93</f>
        <v>0</v>
      </c>
      <c r="E80" s="83">
        <f>8!G93</f>
        <v>0</v>
      </c>
      <c r="F80" s="83">
        <f>8!H93</f>
        <v>0</v>
      </c>
      <c r="G80" s="322"/>
      <c r="H80" s="308"/>
      <c r="I80" s="333"/>
      <c r="J80" s="333"/>
      <c r="K80" s="49"/>
      <c r="L80" s="49"/>
      <c r="M80" s="49"/>
      <c r="N80" s="49"/>
      <c r="O80" s="49"/>
      <c r="P80" s="49"/>
      <c r="Q80" s="49"/>
      <c r="R80" s="49"/>
      <c r="S80" s="48"/>
      <c r="T80" s="48"/>
      <c r="U80" s="48"/>
      <c r="V80" s="48"/>
      <c r="W80" s="48"/>
      <c r="X80" s="48"/>
      <c r="Y80" s="48"/>
    </row>
    <row r="81" spans="1:25" s="35" customFormat="1" ht="56.25" customHeight="1">
      <c r="A81" s="59"/>
      <c r="B81" s="59" t="s">
        <v>351</v>
      </c>
      <c r="C81" s="83"/>
      <c r="D81" s="83"/>
      <c r="E81" s="83"/>
      <c r="F81" s="83"/>
      <c r="G81" s="51" t="s">
        <v>341</v>
      </c>
      <c r="H81" s="42" t="s">
        <v>412</v>
      </c>
      <c r="I81" s="42" t="s">
        <v>412</v>
      </c>
      <c r="J81" s="62" t="s">
        <v>516</v>
      </c>
      <c r="K81" s="49"/>
      <c r="L81" s="49"/>
      <c r="M81" s="49"/>
      <c r="N81" s="49"/>
      <c r="O81" s="49"/>
      <c r="P81" s="49"/>
      <c r="Q81" s="49"/>
      <c r="R81" s="49"/>
      <c r="S81" s="48"/>
      <c r="T81" s="48"/>
      <c r="U81" s="48"/>
      <c r="V81" s="48"/>
      <c r="W81" s="48"/>
      <c r="X81" s="48"/>
      <c r="Y81" s="48"/>
    </row>
    <row r="82" spans="1:25" s="35" customFormat="1" ht="69.75" customHeight="1">
      <c r="A82" s="59"/>
      <c r="B82" s="59" t="s">
        <v>613</v>
      </c>
      <c r="C82" s="82"/>
      <c r="D82" s="82"/>
      <c r="E82" s="82"/>
      <c r="F82" s="82"/>
      <c r="G82" s="322" t="s">
        <v>547</v>
      </c>
      <c r="H82" s="308" t="s">
        <v>517</v>
      </c>
      <c r="I82" s="333" t="s">
        <v>314</v>
      </c>
      <c r="J82" s="333" t="s">
        <v>315</v>
      </c>
      <c r="K82" s="49"/>
      <c r="L82" s="49"/>
      <c r="M82" s="49"/>
      <c r="N82" s="49"/>
      <c r="O82" s="49"/>
      <c r="P82" s="49"/>
      <c r="Q82" s="49"/>
      <c r="R82" s="49"/>
      <c r="S82" s="48"/>
      <c r="T82" s="48"/>
      <c r="U82" s="48"/>
      <c r="V82" s="48"/>
      <c r="W82" s="48"/>
      <c r="X82" s="48"/>
      <c r="Y82" s="48"/>
    </row>
    <row r="83" spans="1:25" s="35" customFormat="1" ht="9.75">
      <c r="A83" s="313" t="s">
        <v>167</v>
      </c>
      <c r="B83" s="313"/>
      <c r="C83" s="83">
        <f aca="true" t="shared" si="8" ref="C83:C88">SUM(D83:F83)</f>
        <v>50138.90265</v>
      </c>
      <c r="D83" s="83">
        <f>D85+D86</f>
        <v>50138.90265</v>
      </c>
      <c r="E83" s="83">
        <f>E85+E86</f>
        <v>0</v>
      </c>
      <c r="F83" s="83">
        <f>F85+F86</f>
        <v>0</v>
      </c>
      <c r="G83" s="322"/>
      <c r="H83" s="308"/>
      <c r="I83" s="333"/>
      <c r="J83" s="333"/>
      <c r="K83" s="49"/>
      <c r="L83" s="49"/>
      <c r="M83" s="49"/>
      <c r="N83" s="49"/>
      <c r="O83" s="49"/>
      <c r="P83" s="49"/>
      <c r="Q83" s="49"/>
      <c r="R83" s="49"/>
      <c r="S83" s="48"/>
      <c r="T83" s="48"/>
      <c r="U83" s="48"/>
      <c r="V83" s="48"/>
      <c r="W83" s="48"/>
      <c r="X83" s="48"/>
      <c r="Y83" s="48"/>
    </row>
    <row r="84" spans="1:25" s="35" customFormat="1" ht="9.75">
      <c r="A84" s="313" t="s">
        <v>416</v>
      </c>
      <c r="B84" s="313"/>
      <c r="C84" s="83">
        <f t="shared" si="8"/>
        <v>0</v>
      </c>
      <c r="D84" s="83">
        <f>8!F97</f>
        <v>0</v>
      </c>
      <c r="E84" s="83">
        <f>8!G97</f>
        <v>0</v>
      </c>
      <c r="F84" s="83">
        <f>8!H97</f>
        <v>0</v>
      </c>
      <c r="G84" s="322"/>
      <c r="H84" s="308"/>
      <c r="I84" s="333"/>
      <c r="J84" s="333"/>
      <c r="K84" s="49"/>
      <c r="L84" s="49"/>
      <c r="M84" s="49"/>
      <c r="N84" s="49"/>
      <c r="O84" s="49"/>
      <c r="P84" s="49"/>
      <c r="Q84" s="49"/>
      <c r="R84" s="49"/>
      <c r="S84" s="48"/>
      <c r="T84" s="48"/>
      <c r="U84" s="48"/>
      <c r="V84" s="48"/>
      <c r="W84" s="48"/>
      <c r="X84" s="48"/>
      <c r="Y84" s="48"/>
    </row>
    <row r="85" spans="1:25" s="35" customFormat="1" ht="9.75">
      <c r="A85" s="313" t="s">
        <v>424</v>
      </c>
      <c r="B85" s="313"/>
      <c r="C85" s="83">
        <f t="shared" si="8"/>
        <v>49958.90265</v>
      </c>
      <c r="D85" s="83">
        <f>8!F98</f>
        <v>49958.90265</v>
      </c>
      <c r="E85" s="83">
        <f>8!G98</f>
        <v>0</v>
      </c>
      <c r="F85" s="83">
        <f>8!H98</f>
        <v>0</v>
      </c>
      <c r="G85" s="322"/>
      <c r="H85" s="308"/>
      <c r="I85" s="333"/>
      <c r="J85" s="333"/>
      <c r="K85" s="49"/>
      <c r="L85" s="49"/>
      <c r="M85" s="49"/>
      <c r="N85" s="49"/>
      <c r="O85" s="49"/>
      <c r="P85" s="49"/>
      <c r="Q85" s="49"/>
      <c r="R85" s="49"/>
      <c r="S85" s="48"/>
      <c r="T85" s="48"/>
      <c r="U85" s="48"/>
      <c r="V85" s="48"/>
      <c r="W85" s="48"/>
      <c r="X85" s="48"/>
      <c r="Y85" s="48"/>
    </row>
    <row r="86" spans="1:25" s="35" customFormat="1" ht="9.75">
      <c r="A86" s="313" t="s">
        <v>425</v>
      </c>
      <c r="B86" s="313"/>
      <c r="C86" s="83">
        <f t="shared" si="8"/>
        <v>180</v>
      </c>
      <c r="D86" s="83">
        <f>8!F99</f>
        <v>180</v>
      </c>
      <c r="E86" s="83">
        <f>8!G99</f>
        <v>0</v>
      </c>
      <c r="F86" s="83">
        <f>8!H99</f>
        <v>0</v>
      </c>
      <c r="G86" s="322"/>
      <c r="H86" s="308"/>
      <c r="I86" s="333"/>
      <c r="J86" s="333"/>
      <c r="K86" s="49"/>
      <c r="L86" s="49"/>
      <c r="M86" s="49"/>
      <c r="N86" s="49"/>
      <c r="O86" s="49"/>
      <c r="P86" s="49"/>
      <c r="Q86" s="49"/>
      <c r="R86" s="49"/>
      <c r="S86" s="48"/>
      <c r="T86" s="48"/>
      <c r="U86" s="48"/>
      <c r="V86" s="48"/>
      <c r="W86" s="48"/>
      <c r="X86" s="48"/>
      <c r="Y86" s="48"/>
    </row>
    <row r="87" spans="1:25" s="35" customFormat="1" ht="9.75">
      <c r="A87" s="313" t="s">
        <v>426</v>
      </c>
      <c r="B87" s="313"/>
      <c r="C87" s="83">
        <f t="shared" si="8"/>
        <v>0</v>
      </c>
      <c r="D87" s="83">
        <f>8!F100</f>
        <v>0</v>
      </c>
      <c r="E87" s="83">
        <f>8!G100</f>
        <v>0</v>
      </c>
      <c r="F87" s="83">
        <f>8!H100</f>
        <v>0</v>
      </c>
      <c r="G87" s="322"/>
      <c r="H87" s="308"/>
      <c r="I87" s="333"/>
      <c r="J87" s="333"/>
      <c r="K87" s="49"/>
      <c r="L87" s="49"/>
      <c r="M87" s="49"/>
      <c r="N87" s="49"/>
      <c r="O87" s="49"/>
      <c r="P87" s="49"/>
      <c r="Q87" s="49"/>
      <c r="R87" s="49"/>
      <c r="S87" s="48"/>
      <c r="T87" s="48"/>
      <c r="U87" s="48"/>
      <c r="V87" s="48"/>
      <c r="W87" s="48"/>
      <c r="X87" s="48"/>
      <c r="Y87" s="48"/>
    </row>
    <row r="88" spans="1:25" s="35" customFormat="1" ht="9.75">
      <c r="A88" s="313" t="s">
        <v>414</v>
      </c>
      <c r="B88" s="313"/>
      <c r="C88" s="83">
        <f t="shared" si="8"/>
        <v>0</v>
      </c>
      <c r="D88" s="83">
        <f>8!F101</f>
        <v>0</v>
      </c>
      <c r="E88" s="83">
        <f>8!G101</f>
        <v>0</v>
      </c>
      <c r="F88" s="83">
        <f>8!H101</f>
        <v>0</v>
      </c>
      <c r="G88" s="322"/>
      <c r="H88" s="308"/>
      <c r="I88" s="333"/>
      <c r="J88" s="333"/>
      <c r="K88" s="49"/>
      <c r="L88" s="49"/>
      <c r="M88" s="49"/>
      <c r="N88" s="49"/>
      <c r="O88" s="49"/>
      <c r="P88" s="49"/>
      <c r="Q88" s="49"/>
      <c r="R88" s="49"/>
      <c r="S88" s="48"/>
      <c r="T88" s="48"/>
      <c r="U88" s="48"/>
      <c r="V88" s="48"/>
      <c r="W88" s="48"/>
      <c r="X88" s="48"/>
      <c r="Y88" s="48"/>
    </row>
    <row r="89" spans="1:25" s="35" customFormat="1" ht="71.25" customHeight="1">
      <c r="A89" s="59"/>
      <c r="B89" s="59" t="s">
        <v>27</v>
      </c>
      <c r="C89" s="83"/>
      <c r="D89" s="83"/>
      <c r="E89" s="83"/>
      <c r="F89" s="83"/>
      <c r="G89" s="51" t="s">
        <v>341</v>
      </c>
      <c r="H89" s="42" t="s">
        <v>412</v>
      </c>
      <c r="I89" s="42" t="s">
        <v>412</v>
      </c>
      <c r="J89" s="62" t="s">
        <v>515</v>
      </c>
      <c r="K89" s="49"/>
      <c r="L89" s="49"/>
      <c r="M89" s="49"/>
      <c r="N89" s="49"/>
      <c r="O89" s="49"/>
      <c r="P89" s="49"/>
      <c r="Q89" s="49"/>
      <c r="R89" s="49"/>
      <c r="S89" s="48"/>
      <c r="T89" s="48"/>
      <c r="U89" s="48"/>
      <c r="V89" s="48"/>
      <c r="W89" s="48"/>
      <c r="X89" s="48"/>
      <c r="Y89" s="48"/>
    </row>
    <row r="90" spans="1:25" s="35" customFormat="1" ht="70.5" customHeight="1">
      <c r="A90" s="59"/>
      <c r="B90" s="59" t="s">
        <v>28</v>
      </c>
      <c r="C90" s="83"/>
      <c r="D90" s="83"/>
      <c r="E90" s="83"/>
      <c r="F90" s="83"/>
      <c r="G90" s="51" t="s">
        <v>341</v>
      </c>
      <c r="H90" s="42" t="s">
        <v>412</v>
      </c>
      <c r="I90" s="42" t="s">
        <v>412</v>
      </c>
      <c r="J90" s="62" t="s">
        <v>548</v>
      </c>
      <c r="K90" s="49"/>
      <c r="L90" s="49"/>
      <c r="M90" s="49"/>
      <c r="N90" s="49"/>
      <c r="O90" s="49"/>
      <c r="P90" s="49"/>
      <c r="Q90" s="49"/>
      <c r="R90" s="49"/>
      <c r="S90" s="48"/>
      <c r="T90" s="48"/>
      <c r="U90" s="48"/>
      <c r="V90" s="48"/>
      <c r="W90" s="48"/>
      <c r="X90" s="48"/>
      <c r="Y90" s="48"/>
    </row>
    <row r="91" spans="1:25" s="35" customFormat="1" ht="57" customHeight="1">
      <c r="A91" s="59"/>
      <c r="B91" s="59" t="s">
        <v>29</v>
      </c>
      <c r="C91" s="83"/>
      <c r="D91" s="83"/>
      <c r="E91" s="83"/>
      <c r="F91" s="83"/>
      <c r="G91" s="51" t="s">
        <v>341</v>
      </c>
      <c r="H91" s="42" t="s">
        <v>412</v>
      </c>
      <c r="I91" s="42" t="s">
        <v>412</v>
      </c>
      <c r="J91" s="62" t="s">
        <v>430</v>
      </c>
      <c r="K91" s="49"/>
      <c r="L91" s="49"/>
      <c r="M91" s="49"/>
      <c r="N91" s="49"/>
      <c r="O91" s="49"/>
      <c r="P91" s="49"/>
      <c r="Q91" s="49"/>
      <c r="R91" s="49"/>
      <c r="S91" s="48"/>
      <c r="T91" s="48"/>
      <c r="U91" s="48"/>
      <c r="V91" s="48"/>
      <c r="W91" s="48"/>
      <c r="X91" s="48"/>
      <c r="Y91" s="48"/>
    </row>
    <row r="92" spans="1:25" s="35" customFormat="1" ht="57" customHeight="1">
      <c r="A92" s="59"/>
      <c r="B92" s="59" t="s">
        <v>615</v>
      </c>
      <c r="C92" s="82"/>
      <c r="D92" s="82"/>
      <c r="E92" s="82"/>
      <c r="F92" s="82"/>
      <c r="G92" s="322" t="s">
        <v>547</v>
      </c>
      <c r="H92" s="308" t="s">
        <v>616</v>
      </c>
      <c r="I92" s="333" t="s">
        <v>316</v>
      </c>
      <c r="J92" s="333" t="s">
        <v>315</v>
      </c>
      <c r="K92" s="49"/>
      <c r="L92" s="49"/>
      <c r="M92" s="49"/>
      <c r="N92" s="49"/>
      <c r="O92" s="49"/>
      <c r="P92" s="49"/>
      <c r="Q92" s="49"/>
      <c r="R92" s="49"/>
      <c r="S92" s="48"/>
      <c r="T92" s="48"/>
      <c r="U92" s="48"/>
      <c r="V92" s="48"/>
      <c r="W92" s="48"/>
      <c r="X92" s="48"/>
      <c r="Y92" s="48"/>
    </row>
    <row r="93" spans="1:25" s="35" customFormat="1" ht="12" customHeight="1">
      <c r="A93" s="313" t="s">
        <v>167</v>
      </c>
      <c r="B93" s="313"/>
      <c r="C93" s="83">
        <f>C94+C95+C96+C97+C98</f>
        <v>3100</v>
      </c>
      <c r="D93" s="83">
        <f>D94+D95+D96+D97+D98</f>
        <v>3100</v>
      </c>
      <c r="E93" s="83">
        <f>E94+E95+E96+E97+E98</f>
        <v>0</v>
      </c>
      <c r="F93" s="83">
        <f>F94+F95+F96+F97+F98</f>
        <v>0</v>
      </c>
      <c r="G93" s="322"/>
      <c r="H93" s="308"/>
      <c r="I93" s="333"/>
      <c r="J93" s="333"/>
      <c r="K93" s="49"/>
      <c r="L93" s="49"/>
      <c r="M93" s="49"/>
      <c r="N93" s="49"/>
      <c r="O93" s="49"/>
      <c r="P93" s="49"/>
      <c r="Q93" s="49"/>
      <c r="R93" s="49"/>
      <c r="S93" s="48"/>
      <c r="T93" s="48"/>
      <c r="U93" s="48"/>
      <c r="V93" s="48"/>
      <c r="W93" s="48"/>
      <c r="X93" s="48"/>
      <c r="Y93" s="48"/>
    </row>
    <row r="94" spans="1:25" s="35" customFormat="1" ht="12" customHeight="1">
      <c r="A94" s="313" t="s">
        <v>416</v>
      </c>
      <c r="B94" s="313"/>
      <c r="C94" s="83">
        <f>D94+E94+F94</f>
        <v>0</v>
      </c>
      <c r="D94" s="83">
        <f>8!F108</f>
        <v>0</v>
      </c>
      <c r="E94" s="83">
        <f>8!G108</f>
        <v>0</v>
      </c>
      <c r="F94" s="83">
        <f>8!H108</f>
        <v>0</v>
      </c>
      <c r="G94" s="322"/>
      <c r="H94" s="308"/>
      <c r="I94" s="333"/>
      <c r="J94" s="333"/>
      <c r="K94" s="49"/>
      <c r="L94" s="49"/>
      <c r="M94" s="49"/>
      <c r="N94" s="49"/>
      <c r="O94" s="49"/>
      <c r="P94" s="49"/>
      <c r="Q94" s="49"/>
      <c r="R94" s="49"/>
      <c r="S94" s="48"/>
      <c r="T94" s="48"/>
      <c r="U94" s="48"/>
      <c r="V94" s="48"/>
      <c r="W94" s="48"/>
      <c r="X94" s="48"/>
      <c r="Y94" s="48"/>
    </row>
    <row r="95" spans="1:25" s="35" customFormat="1" ht="9.75">
      <c r="A95" s="313" t="s">
        <v>424</v>
      </c>
      <c r="B95" s="313"/>
      <c r="C95" s="83">
        <f>D95+E95+F95</f>
        <v>3100</v>
      </c>
      <c r="D95" s="83">
        <f>8!F109</f>
        <v>3100</v>
      </c>
      <c r="E95" s="83">
        <f>8!G109</f>
        <v>0</v>
      </c>
      <c r="F95" s="83">
        <f>8!H109</f>
        <v>0</v>
      </c>
      <c r="G95" s="322"/>
      <c r="H95" s="308"/>
      <c r="I95" s="333"/>
      <c r="J95" s="333"/>
      <c r="K95" s="49"/>
      <c r="L95" s="49"/>
      <c r="M95" s="49"/>
      <c r="N95" s="49"/>
      <c r="O95" s="49"/>
      <c r="P95" s="49"/>
      <c r="Q95" s="49"/>
      <c r="R95" s="49"/>
      <c r="S95" s="48"/>
      <c r="T95" s="48"/>
      <c r="U95" s="48"/>
      <c r="V95" s="48"/>
      <c r="W95" s="48"/>
      <c r="X95" s="48"/>
      <c r="Y95" s="48"/>
    </row>
    <row r="96" spans="1:25" s="35" customFormat="1" ht="10.5" customHeight="1">
      <c r="A96" s="313" t="s">
        <v>425</v>
      </c>
      <c r="B96" s="313"/>
      <c r="C96" s="83">
        <f>D96+E96+F96</f>
        <v>0</v>
      </c>
      <c r="D96" s="83">
        <f>8!F110</f>
        <v>0</v>
      </c>
      <c r="E96" s="83">
        <f>8!G110</f>
        <v>0</v>
      </c>
      <c r="F96" s="83">
        <f>8!H110</f>
        <v>0</v>
      </c>
      <c r="G96" s="322"/>
      <c r="H96" s="308"/>
      <c r="I96" s="333"/>
      <c r="J96" s="333"/>
      <c r="K96" s="49"/>
      <c r="L96" s="49"/>
      <c r="M96" s="49"/>
      <c r="N96" s="49"/>
      <c r="O96" s="49"/>
      <c r="P96" s="49"/>
      <c r="Q96" s="49"/>
      <c r="R96" s="49"/>
      <c r="S96" s="48"/>
      <c r="T96" s="48"/>
      <c r="U96" s="48"/>
      <c r="V96" s="48"/>
      <c r="W96" s="48"/>
      <c r="X96" s="48"/>
      <c r="Y96" s="48"/>
    </row>
    <row r="97" spans="1:25" s="35" customFormat="1" ht="9.75">
      <c r="A97" s="313" t="s">
        <v>426</v>
      </c>
      <c r="B97" s="313"/>
      <c r="C97" s="83">
        <f>D97+E97+F97</f>
        <v>0</v>
      </c>
      <c r="D97" s="83">
        <f>8!F111</f>
        <v>0</v>
      </c>
      <c r="E97" s="83">
        <f>8!G111</f>
        <v>0</v>
      </c>
      <c r="F97" s="83">
        <f>8!H111</f>
        <v>0</v>
      </c>
      <c r="G97" s="322"/>
      <c r="H97" s="308"/>
      <c r="I97" s="333"/>
      <c r="J97" s="333"/>
      <c r="K97" s="49"/>
      <c r="L97" s="49"/>
      <c r="M97" s="49"/>
      <c r="N97" s="49"/>
      <c r="O97" s="49"/>
      <c r="P97" s="49"/>
      <c r="Q97" s="49"/>
      <c r="R97" s="49"/>
      <c r="S97" s="48"/>
      <c r="T97" s="48"/>
      <c r="U97" s="48"/>
      <c r="V97" s="48"/>
      <c r="W97" s="48"/>
      <c r="X97" s="48"/>
      <c r="Y97" s="48"/>
    </row>
    <row r="98" spans="1:25" s="35" customFormat="1" ht="9.75">
      <c r="A98" s="313" t="s">
        <v>414</v>
      </c>
      <c r="B98" s="313"/>
      <c r="C98" s="83">
        <f>D98+E98+F98</f>
        <v>0</v>
      </c>
      <c r="D98" s="83">
        <f>8!F112</f>
        <v>0</v>
      </c>
      <c r="E98" s="83">
        <f>8!G112</f>
        <v>0</v>
      </c>
      <c r="F98" s="83">
        <f>8!H112</f>
        <v>0</v>
      </c>
      <c r="G98" s="322"/>
      <c r="H98" s="308"/>
      <c r="I98" s="333"/>
      <c r="J98" s="333"/>
      <c r="K98" s="49"/>
      <c r="L98" s="49"/>
      <c r="M98" s="49"/>
      <c r="N98" s="49"/>
      <c r="O98" s="49"/>
      <c r="P98" s="49"/>
      <c r="Q98" s="49"/>
      <c r="R98" s="49"/>
      <c r="S98" s="48"/>
      <c r="T98" s="48"/>
      <c r="U98" s="48"/>
      <c r="V98" s="48"/>
      <c r="W98" s="48"/>
      <c r="X98" s="48"/>
      <c r="Y98" s="48"/>
    </row>
    <row r="99" spans="1:25" s="35" customFormat="1" ht="46.5" customHeight="1">
      <c r="A99" s="59"/>
      <c r="B99" s="59" t="s">
        <v>351</v>
      </c>
      <c r="C99" s="83"/>
      <c r="D99" s="83"/>
      <c r="E99" s="83"/>
      <c r="F99" s="83"/>
      <c r="G99" s="44" t="s">
        <v>547</v>
      </c>
      <c r="H99" s="42" t="s">
        <v>412</v>
      </c>
      <c r="I99" s="42" t="s">
        <v>412</v>
      </c>
      <c r="J99" s="62" t="s">
        <v>603</v>
      </c>
      <c r="K99" s="49"/>
      <c r="L99" s="49"/>
      <c r="M99" s="49"/>
      <c r="N99" s="49"/>
      <c r="O99" s="49"/>
      <c r="P99" s="49"/>
      <c r="Q99" s="49"/>
      <c r="R99" s="49"/>
      <c r="S99" s="48"/>
      <c r="T99" s="48"/>
      <c r="U99" s="48"/>
      <c r="V99" s="48"/>
      <c r="W99" s="48"/>
      <c r="X99" s="48"/>
      <c r="Y99" s="48"/>
    </row>
    <row r="100" spans="1:25" s="35" customFormat="1" ht="69" customHeight="1">
      <c r="A100" s="59"/>
      <c r="B100" s="59" t="s">
        <v>618</v>
      </c>
      <c r="C100" s="82"/>
      <c r="D100" s="82"/>
      <c r="E100" s="82"/>
      <c r="F100" s="82"/>
      <c r="G100" s="322" t="s">
        <v>547</v>
      </c>
      <c r="H100" s="308" t="s">
        <v>619</v>
      </c>
      <c r="I100" s="333" t="s">
        <v>316</v>
      </c>
      <c r="J100" s="333" t="s">
        <v>315</v>
      </c>
      <c r="K100" s="49"/>
      <c r="L100" s="49"/>
      <c r="M100" s="49"/>
      <c r="N100" s="49"/>
      <c r="O100" s="49"/>
      <c r="P100" s="49"/>
      <c r="Q100" s="49"/>
      <c r="R100" s="49"/>
      <c r="S100" s="48"/>
      <c r="T100" s="48"/>
      <c r="U100" s="48"/>
      <c r="V100" s="48"/>
      <c r="W100" s="48"/>
      <c r="X100" s="48"/>
      <c r="Y100" s="48"/>
    </row>
    <row r="101" spans="1:25" s="35" customFormat="1" ht="12.75" customHeight="1">
      <c r="A101" s="313" t="s">
        <v>167</v>
      </c>
      <c r="B101" s="313"/>
      <c r="C101" s="83">
        <f aca="true" t="shared" si="9" ref="C101:C106">D101+E101+F101</f>
        <v>5584.604</v>
      </c>
      <c r="D101" s="83">
        <f>D102+D103+D104+D105+D106</f>
        <v>5584.604</v>
      </c>
      <c r="E101" s="83">
        <f>E102+E103+E104+E105+E106</f>
        <v>0</v>
      </c>
      <c r="F101" s="83">
        <f>F102+F103+F104+F105+F106</f>
        <v>0</v>
      </c>
      <c r="G101" s="322"/>
      <c r="H101" s="308"/>
      <c r="I101" s="333"/>
      <c r="J101" s="333"/>
      <c r="K101" s="49"/>
      <c r="L101" s="49"/>
      <c r="M101" s="49"/>
      <c r="N101" s="49"/>
      <c r="O101" s="49"/>
      <c r="P101" s="49"/>
      <c r="Q101" s="49"/>
      <c r="R101" s="49"/>
      <c r="S101" s="48"/>
      <c r="T101" s="48"/>
      <c r="U101" s="48"/>
      <c r="V101" s="48"/>
      <c r="W101" s="48"/>
      <c r="X101" s="48"/>
      <c r="Y101" s="48"/>
    </row>
    <row r="102" spans="1:25" s="35" customFormat="1" ht="9.75">
      <c r="A102" s="313" t="s">
        <v>416</v>
      </c>
      <c r="B102" s="313"/>
      <c r="C102" s="83">
        <f t="shared" si="9"/>
        <v>0</v>
      </c>
      <c r="D102" s="83">
        <f>8!F118</f>
        <v>0</v>
      </c>
      <c r="E102" s="83">
        <f>8!G118</f>
        <v>0</v>
      </c>
      <c r="F102" s="83">
        <f>8!H118</f>
        <v>0</v>
      </c>
      <c r="G102" s="322"/>
      <c r="H102" s="308"/>
      <c r="I102" s="333"/>
      <c r="J102" s="333"/>
      <c r="K102" s="49"/>
      <c r="L102" s="49"/>
      <c r="M102" s="49"/>
      <c r="N102" s="49"/>
      <c r="O102" s="49"/>
      <c r="P102" s="49"/>
      <c r="Q102" s="49"/>
      <c r="R102" s="49"/>
      <c r="S102" s="48"/>
      <c r="T102" s="48"/>
      <c r="U102" s="48"/>
      <c r="V102" s="48"/>
      <c r="W102" s="48"/>
      <c r="X102" s="48"/>
      <c r="Y102" s="48"/>
    </row>
    <row r="103" spans="1:25" s="35" customFormat="1" ht="11.25" customHeight="1">
      <c r="A103" s="313" t="s">
        <v>424</v>
      </c>
      <c r="B103" s="313"/>
      <c r="C103" s="83">
        <f t="shared" si="9"/>
        <v>5584.604</v>
      </c>
      <c r="D103" s="83">
        <f>8!F119</f>
        <v>5584.604</v>
      </c>
      <c r="E103" s="83">
        <f>8!G119</f>
        <v>0</v>
      </c>
      <c r="F103" s="83">
        <f>8!H119</f>
        <v>0</v>
      </c>
      <c r="G103" s="322"/>
      <c r="H103" s="308"/>
      <c r="I103" s="333"/>
      <c r="J103" s="333"/>
      <c r="K103" s="49"/>
      <c r="L103" s="49"/>
      <c r="M103" s="49"/>
      <c r="N103" s="49"/>
      <c r="O103" s="49"/>
      <c r="P103" s="49"/>
      <c r="Q103" s="49"/>
      <c r="R103" s="49"/>
      <c r="S103" s="48"/>
      <c r="T103" s="48"/>
      <c r="U103" s="48"/>
      <c r="V103" s="48"/>
      <c r="W103" s="48"/>
      <c r="X103" s="48"/>
      <c r="Y103" s="48"/>
    </row>
    <row r="104" spans="1:25" s="35" customFormat="1" ht="9.75">
      <c r="A104" s="313" t="s">
        <v>425</v>
      </c>
      <c r="B104" s="313"/>
      <c r="C104" s="83">
        <f t="shared" si="9"/>
        <v>0</v>
      </c>
      <c r="D104" s="83">
        <f>8!F120</f>
        <v>0</v>
      </c>
      <c r="E104" s="83">
        <f>8!G120</f>
        <v>0</v>
      </c>
      <c r="F104" s="83">
        <f>8!H120</f>
        <v>0</v>
      </c>
      <c r="G104" s="322"/>
      <c r="H104" s="308"/>
      <c r="I104" s="333"/>
      <c r="J104" s="333"/>
      <c r="K104" s="49"/>
      <c r="L104" s="49"/>
      <c r="M104" s="49"/>
      <c r="N104" s="49"/>
      <c r="O104" s="49"/>
      <c r="P104" s="49"/>
      <c r="Q104" s="49"/>
      <c r="R104" s="49"/>
      <c r="S104" s="48"/>
      <c r="T104" s="48"/>
      <c r="U104" s="48"/>
      <c r="V104" s="48"/>
      <c r="W104" s="48"/>
      <c r="X104" s="48"/>
      <c r="Y104" s="48"/>
    </row>
    <row r="105" spans="1:25" s="35" customFormat="1" ht="9.75">
      <c r="A105" s="313" t="s">
        <v>426</v>
      </c>
      <c r="B105" s="313"/>
      <c r="C105" s="83">
        <f t="shared" si="9"/>
        <v>0</v>
      </c>
      <c r="D105" s="83">
        <f>8!F121</f>
        <v>0</v>
      </c>
      <c r="E105" s="83">
        <f>8!G121</f>
        <v>0</v>
      </c>
      <c r="F105" s="83">
        <f>8!H121</f>
        <v>0</v>
      </c>
      <c r="G105" s="322"/>
      <c r="H105" s="308"/>
      <c r="I105" s="333"/>
      <c r="J105" s="333"/>
      <c r="K105" s="49"/>
      <c r="L105" s="49"/>
      <c r="M105" s="49"/>
      <c r="N105" s="49"/>
      <c r="O105" s="49"/>
      <c r="P105" s="49"/>
      <c r="Q105" s="49"/>
      <c r="R105" s="49"/>
      <c r="S105" s="48"/>
      <c r="T105" s="48"/>
      <c r="U105" s="48"/>
      <c r="V105" s="48"/>
      <c r="W105" s="48"/>
      <c r="X105" s="48"/>
      <c r="Y105" s="48"/>
    </row>
    <row r="106" spans="1:25" s="35" customFormat="1" ht="9.75">
      <c r="A106" s="313" t="s">
        <v>414</v>
      </c>
      <c r="B106" s="313"/>
      <c r="C106" s="83">
        <f t="shared" si="9"/>
        <v>0</v>
      </c>
      <c r="D106" s="83">
        <f>8!F122</f>
        <v>0</v>
      </c>
      <c r="E106" s="83">
        <f>8!G122</f>
        <v>0</v>
      </c>
      <c r="F106" s="83">
        <f>8!H122</f>
        <v>0</v>
      </c>
      <c r="G106" s="322"/>
      <c r="H106" s="308"/>
      <c r="I106" s="333"/>
      <c r="J106" s="333"/>
      <c r="K106" s="49"/>
      <c r="L106" s="49"/>
      <c r="M106" s="49"/>
      <c r="N106" s="49"/>
      <c r="O106" s="49"/>
      <c r="P106" s="49"/>
      <c r="Q106" s="49"/>
      <c r="R106" s="49"/>
      <c r="S106" s="48"/>
      <c r="T106" s="48"/>
      <c r="U106" s="48"/>
      <c r="V106" s="48"/>
      <c r="W106" s="48"/>
      <c r="X106" s="48"/>
      <c r="Y106" s="48"/>
    </row>
    <row r="107" spans="1:25" s="35" customFormat="1" ht="48" customHeight="1">
      <c r="A107" s="59"/>
      <c r="B107" s="59" t="s">
        <v>351</v>
      </c>
      <c r="C107" s="83"/>
      <c r="D107" s="83"/>
      <c r="E107" s="83"/>
      <c r="F107" s="83"/>
      <c r="G107" s="44" t="s">
        <v>547</v>
      </c>
      <c r="H107" s="42" t="s">
        <v>412</v>
      </c>
      <c r="I107" s="42" t="s">
        <v>412</v>
      </c>
      <c r="J107" s="62" t="s">
        <v>513</v>
      </c>
      <c r="K107" s="49"/>
      <c r="L107" s="49"/>
      <c r="M107" s="49"/>
      <c r="N107" s="49"/>
      <c r="O107" s="49"/>
      <c r="P107" s="49"/>
      <c r="Q107" s="49"/>
      <c r="R107" s="49"/>
      <c r="S107" s="48"/>
      <c r="T107" s="48"/>
      <c r="U107" s="48"/>
      <c r="V107" s="48"/>
      <c r="W107" s="48"/>
      <c r="X107" s="48"/>
      <c r="Y107" s="48"/>
    </row>
    <row r="108" spans="1:25" s="35" customFormat="1" ht="55.5" customHeight="1">
      <c r="A108" s="59"/>
      <c r="B108" s="59" t="s">
        <v>30</v>
      </c>
      <c r="C108" s="83"/>
      <c r="D108" s="83"/>
      <c r="E108" s="83"/>
      <c r="F108" s="83"/>
      <c r="G108" s="322" t="s">
        <v>547</v>
      </c>
      <c r="H108" s="308" t="s">
        <v>519</v>
      </c>
      <c r="I108" s="308">
        <v>2013</v>
      </c>
      <c r="J108" s="333" t="s">
        <v>688</v>
      </c>
      <c r="K108" s="49"/>
      <c r="L108" s="49"/>
      <c r="M108" s="49"/>
      <c r="N108" s="49"/>
      <c r="O108" s="49"/>
      <c r="P108" s="49"/>
      <c r="Q108" s="49"/>
      <c r="R108" s="49"/>
      <c r="S108" s="48"/>
      <c r="T108" s="48"/>
      <c r="U108" s="48"/>
      <c r="V108" s="48"/>
      <c r="W108" s="48"/>
      <c r="X108" s="48"/>
      <c r="Y108" s="48"/>
    </row>
    <row r="109" spans="1:25" s="35" customFormat="1" ht="9.75">
      <c r="A109" s="313" t="s">
        <v>167</v>
      </c>
      <c r="B109" s="313"/>
      <c r="C109" s="83">
        <f aca="true" t="shared" si="10" ref="C109:C114">E109+F109+D109</f>
        <v>62932.26122</v>
      </c>
      <c r="D109" s="83">
        <f>D110+D111+D112+D113+D114</f>
        <v>48147.73119</v>
      </c>
      <c r="E109" s="83">
        <f>E110+E111+E112+E113+E114</f>
        <v>14784.53003</v>
      </c>
      <c r="F109" s="83">
        <f>F110+F111+F112+F113+F114</f>
        <v>0</v>
      </c>
      <c r="G109" s="322"/>
      <c r="H109" s="308"/>
      <c r="I109" s="308"/>
      <c r="J109" s="333"/>
      <c r="K109" s="49"/>
      <c r="L109" s="49"/>
      <c r="M109" s="49"/>
      <c r="N109" s="49"/>
      <c r="O109" s="49"/>
      <c r="P109" s="49"/>
      <c r="Q109" s="49"/>
      <c r="R109" s="49"/>
      <c r="S109" s="48"/>
      <c r="T109" s="48"/>
      <c r="U109" s="48"/>
      <c r="V109" s="48"/>
      <c r="W109" s="48"/>
      <c r="X109" s="48"/>
      <c r="Y109" s="48"/>
    </row>
    <row r="110" spans="1:25" s="35" customFormat="1" ht="9.75">
      <c r="A110" s="313" t="s">
        <v>416</v>
      </c>
      <c r="B110" s="313"/>
      <c r="C110" s="83">
        <f t="shared" si="10"/>
        <v>0</v>
      </c>
      <c r="D110" s="83">
        <f>8!F137</f>
        <v>0</v>
      </c>
      <c r="E110" s="83">
        <f>8!G137</f>
        <v>0</v>
      </c>
      <c r="F110" s="83">
        <f>8!H137</f>
        <v>0</v>
      </c>
      <c r="G110" s="322"/>
      <c r="H110" s="308"/>
      <c r="I110" s="308"/>
      <c r="J110" s="333"/>
      <c r="K110" s="49"/>
      <c r="L110" s="49"/>
      <c r="M110" s="49"/>
      <c r="N110" s="49"/>
      <c r="O110" s="49"/>
      <c r="P110" s="49"/>
      <c r="Q110" s="49"/>
      <c r="R110" s="49"/>
      <c r="S110" s="48"/>
      <c r="T110" s="48"/>
      <c r="U110" s="48"/>
      <c r="V110" s="48"/>
      <c r="W110" s="48"/>
      <c r="X110" s="48"/>
      <c r="Y110" s="48"/>
    </row>
    <row r="111" spans="1:25" s="35" customFormat="1" ht="9.75">
      <c r="A111" s="313" t="s">
        <v>424</v>
      </c>
      <c r="B111" s="313"/>
      <c r="C111" s="83">
        <f t="shared" si="10"/>
        <v>61229.90122</v>
      </c>
      <c r="D111" s="83">
        <f>8!F138</f>
        <v>47523.73119</v>
      </c>
      <c r="E111" s="83">
        <f>8!G138</f>
        <v>13706.17003</v>
      </c>
      <c r="F111" s="83">
        <f>8!H138</f>
        <v>0</v>
      </c>
      <c r="G111" s="322"/>
      <c r="H111" s="308"/>
      <c r="I111" s="308"/>
      <c r="J111" s="333"/>
      <c r="K111" s="49"/>
      <c r="L111" s="49"/>
      <c r="M111" s="49"/>
      <c r="N111" s="49"/>
      <c r="O111" s="49"/>
      <c r="P111" s="49"/>
      <c r="Q111" s="49"/>
      <c r="R111" s="49"/>
      <c r="S111" s="48"/>
      <c r="T111" s="48"/>
      <c r="U111" s="48"/>
      <c r="V111" s="48"/>
      <c r="W111" s="48"/>
      <c r="X111" s="48"/>
      <c r="Y111" s="48"/>
    </row>
    <row r="112" spans="1:25" s="35" customFormat="1" ht="9.75">
      <c r="A112" s="313" t="s">
        <v>425</v>
      </c>
      <c r="B112" s="313"/>
      <c r="C112" s="83">
        <f t="shared" si="10"/>
        <v>1702.36</v>
      </c>
      <c r="D112" s="83">
        <f>8!F139</f>
        <v>624</v>
      </c>
      <c r="E112" s="83">
        <f>8!G139</f>
        <v>1078.36</v>
      </c>
      <c r="F112" s="83">
        <f>8!H139</f>
        <v>0</v>
      </c>
      <c r="G112" s="322"/>
      <c r="H112" s="308"/>
      <c r="I112" s="308"/>
      <c r="J112" s="333"/>
      <c r="K112" s="49"/>
      <c r="L112" s="49"/>
      <c r="M112" s="49"/>
      <c r="N112" s="49"/>
      <c r="O112" s="49"/>
      <c r="P112" s="49"/>
      <c r="Q112" s="49"/>
      <c r="R112" s="49"/>
      <c r="S112" s="48"/>
      <c r="T112" s="48"/>
      <c r="U112" s="48"/>
      <c r="V112" s="48"/>
      <c r="W112" s="48"/>
      <c r="X112" s="48"/>
      <c r="Y112" s="48"/>
    </row>
    <row r="113" spans="1:25" s="35" customFormat="1" ht="9.75">
      <c r="A113" s="313" t="s">
        <v>426</v>
      </c>
      <c r="B113" s="313"/>
      <c r="C113" s="83">
        <f t="shared" si="10"/>
        <v>0</v>
      </c>
      <c r="D113" s="83">
        <f>8!F140</f>
        <v>0</v>
      </c>
      <c r="E113" s="83">
        <f>8!G140</f>
        <v>0</v>
      </c>
      <c r="F113" s="83">
        <f>8!H140</f>
        <v>0</v>
      </c>
      <c r="G113" s="322"/>
      <c r="H113" s="308"/>
      <c r="I113" s="308"/>
      <c r="J113" s="333"/>
      <c r="K113" s="49"/>
      <c r="L113" s="49"/>
      <c r="M113" s="49"/>
      <c r="N113" s="49"/>
      <c r="O113" s="49"/>
      <c r="P113" s="49"/>
      <c r="Q113" s="49"/>
      <c r="R113" s="49"/>
      <c r="S113" s="48"/>
      <c r="T113" s="48"/>
      <c r="U113" s="48"/>
      <c r="V113" s="48"/>
      <c r="W113" s="48"/>
      <c r="X113" s="48"/>
      <c r="Y113" s="48"/>
    </row>
    <row r="114" spans="1:25" s="35" customFormat="1" ht="9.75">
      <c r="A114" s="313" t="s">
        <v>414</v>
      </c>
      <c r="B114" s="313"/>
      <c r="C114" s="83">
        <f t="shared" si="10"/>
        <v>0</v>
      </c>
      <c r="D114" s="83">
        <f>8!F141</f>
        <v>0</v>
      </c>
      <c r="E114" s="83">
        <f>8!G141</f>
        <v>0</v>
      </c>
      <c r="F114" s="83">
        <f>8!H141</f>
        <v>0</v>
      </c>
      <c r="G114" s="322"/>
      <c r="H114" s="308"/>
      <c r="I114" s="308"/>
      <c r="J114" s="333"/>
      <c r="K114" s="49"/>
      <c r="L114" s="49"/>
      <c r="M114" s="49"/>
      <c r="N114" s="49"/>
      <c r="O114" s="49"/>
      <c r="P114" s="49"/>
      <c r="Q114" s="49"/>
      <c r="R114" s="49"/>
      <c r="S114" s="48"/>
      <c r="T114" s="48"/>
      <c r="U114" s="48"/>
      <c r="V114" s="48"/>
      <c r="W114" s="48"/>
      <c r="X114" s="48"/>
      <c r="Y114" s="48"/>
    </row>
    <row r="115" spans="1:25" s="35" customFormat="1" ht="54" customHeight="1">
      <c r="A115" s="59"/>
      <c r="B115" s="59" t="s">
        <v>351</v>
      </c>
      <c r="C115" s="83"/>
      <c r="D115" s="83"/>
      <c r="E115" s="83"/>
      <c r="F115" s="83"/>
      <c r="G115" s="51" t="s">
        <v>341</v>
      </c>
      <c r="H115" s="42"/>
      <c r="I115" s="42"/>
      <c r="J115" s="62" t="s">
        <v>638</v>
      </c>
      <c r="K115" s="49"/>
      <c r="L115" s="49"/>
      <c r="M115" s="49"/>
      <c r="N115" s="49"/>
      <c r="O115" s="49"/>
      <c r="P115" s="49"/>
      <c r="Q115" s="49"/>
      <c r="R115" s="49"/>
      <c r="S115" s="48"/>
      <c r="T115" s="48"/>
      <c r="U115" s="48"/>
      <c r="V115" s="48"/>
      <c r="W115" s="48"/>
      <c r="X115" s="48"/>
      <c r="Y115" s="48"/>
    </row>
    <row r="116" spans="1:25" s="35" customFormat="1" ht="44.25" customHeight="1">
      <c r="A116" s="59"/>
      <c r="B116" s="59" t="s">
        <v>32</v>
      </c>
      <c r="C116" s="83"/>
      <c r="D116" s="83"/>
      <c r="E116" s="83"/>
      <c r="F116" s="83"/>
      <c r="G116" s="322" t="s">
        <v>547</v>
      </c>
      <c r="H116" s="308" t="s">
        <v>521</v>
      </c>
      <c r="I116" s="308">
        <v>2013</v>
      </c>
      <c r="J116" s="333" t="s">
        <v>315</v>
      </c>
      <c r="K116" s="49"/>
      <c r="L116" s="49"/>
      <c r="M116" s="49"/>
      <c r="N116" s="49"/>
      <c r="O116" s="49"/>
      <c r="P116" s="49"/>
      <c r="Q116" s="49"/>
      <c r="R116" s="49"/>
      <c r="S116" s="48"/>
      <c r="T116" s="48"/>
      <c r="U116" s="48"/>
      <c r="V116" s="48"/>
      <c r="W116" s="48"/>
      <c r="X116" s="48"/>
      <c r="Y116" s="48"/>
    </row>
    <row r="117" spans="1:25" s="35" customFormat="1" ht="12.75" customHeight="1">
      <c r="A117" s="313" t="s">
        <v>167</v>
      </c>
      <c r="B117" s="313"/>
      <c r="C117" s="83">
        <f aca="true" t="shared" si="11" ref="C117:C122">D117+E117+F117</f>
        <v>0</v>
      </c>
      <c r="D117" s="83">
        <f>D118+D119+D120+D121+D122</f>
        <v>0</v>
      </c>
      <c r="E117" s="83">
        <f>E118+E119+E120+E121+E122</f>
        <v>0</v>
      </c>
      <c r="F117" s="83">
        <f>F118+F119+F120+F121+F122</f>
        <v>0</v>
      </c>
      <c r="G117" s="322"/>
      <c r="H117" s="308"/>
      <c r="I117" s="308"/>
      <c r="J117" s="333"/>
      <c r="K117" s="49"/>
      <c r="L117" s="49"/>
      <c r="M117" s="49"/>
      <c r="N117" s="49"/>
      <c r="O117" s="49"/>
      <c r="P117" s="49"/>
      <c r="Q117" s="49"/>
      <c r="R117" s="49"/>
      <c r="S117" s="48"/>
      <c r="T117" s="48"/>
      <c r="U117" s="48"/>
      <c r="V117" s="48"/>
      <c r="W117" s="48"/>
      <c r="X117" s="48"/>
      <c r="Y117" s="48"/>
    </row>
    <row r="118" spans="1:25" s="35" customFormat="1" ht="13.5" customHeight="1">
      <c r="A118" s="313" t="s">
        <v>416</v>
      </c>
      <c r="B118" s="313"/>
      <c r="C118" s="83">
        <f t="shared" si="11"/>
        <v>0</v>
      </c>
      <c r="D118" s="83">
        <f>8!F144</f>
        <v>0</v>
      </c>
      <c r="E118" s="83">
        <f>8!G144</f>
        <v>0</v>
      </c>
      <c r="F118" s="83">
        <f>8!H144</f>
        <v>0</v>
      </c>
      <c r="G118" s="322"/>
      <c r="H118" s="308"/>
      <c r="I118" s="308"/>
      <c r="J118" s="333"/>
      <c r="K118" s="49"/>
      <c r="L118" s="49"/>
      <c r="M118" s="49"/>
      <c r="N118" s="49"/>
      <c r="O118" s="49"/>
      <c r="P118" s="49"/>
      <c r="Q118" s="49"/>
      <c r="R118" s="49"/>
      <c r="S118" s="48"/>
      <c r="T118" s="48"/>
      <c r="U118" s="48"/>
      <c r="V118" s="48"/>
      <c r="W118" s="48"/>
      <c r="X118" s="48"/>
      <c r="Y118" s="48"/>
    </row>
    <row r="119" spans="1:25" s="35" customFormat="1" ht="9.75">
      <c r="A119" s="313" t="s">
        <v>424</v>
      </c>
      <c r="B119" s="313"/>
      <c r="C119" s="83">
        <f t="shared" si="11"/>
        <v>0</v>
      </c>
      <c r="D119" s="83">
        <f>8!F145</f>
        <v>0</v>
      </c>
      <c r="E119" s="83">
        <f>8!G145</f>
        <v>0</v>
      </c>
      <c r="F119" s="83">
        <f>8!H145</f>
        <v>0</v>
      </c>
      <c r="G119" s="322"/>
      <c r="H119" s="308"/>
      <c r="I119" s="308"/>
      <c r="J119" s="333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V119" s="48"/>
      <c r="W119" s="48"/>
      <c r="X119" s="48"/>
      <c r="Y119" s="48"/>
    </row>
    <row r="120" spans="1:25" s="35" customFormat="1" ht="12.75" customHeight="1">
      <c r="A120" s="313" t="s">
        <v>425</v>
      </c>
      <c r="B120" s="313"/>
      <c r="C120" s="83">
        <f t="shared" si="11"/>
        <v>0</v>
      </c>
      <c r="D120" s="83">
        <f>8!F146</f>
        <v>0</v>
      </c>
      <c r="E120" s="83">
        <f>8!G146</f>
        <v>0</v>
      </c>
      <c r="F120" s="83">
        <f>8!H146</f>
        <v>0</v>
      </c>
      <c r="G120" s="322"/>
      <c r="H120" s="308"/>
      <c r="I120" s="308"/>
      <c r="J120" s="333"/>
      <c r="K120" s="49"/>
      <c r="L120" s="49"/>
      <c r="M120" s="49"/>
      <c r="N120" s="49"/>
      <c r="O120" s="49"/>
      <c r="P120" s="49"/>
      <c r="Q120" s="49"/>
      <c r="R120" s="49"/>
      <c r="S120" s="48"/>
      <c r="T120" s="48"/>
      <c r="U120" s="48"/>
      <c r="V120" s="48"/>
      <c r="W120" s="48"/>
      <c r="X120" s="48"/>
      <c r="Y120" s="48"/>
    </row>
    <row r="121" spans="1:25" s="35" customFormat="1" ht="9.75">
      <c r="A121" s="313" t="s">
        <v>426</v>
      </c>
      <c r="B121" s="313"/>
      <c r="C121" s="83">
        <f t="shared" si="11"/>
        <v>0</v>
      </c>
      <c r="D121" s="83">
        <f>8!F147</f>
        <v>0</v>
      </c>
      <c r="E121" s="83">
        <f>8!G147</f>
        <v>0</v>
      </c>
      <c r="F121" s="83">
        <f>8!H147</f>
        <v>0</v>
      </c>
      <c r="G121" s="322"/>
      <c r="H121" s="308"/>
      <c r="I121" s="308"/>
      <c r="J121" s="333"/>
      <c r="K121" s="49"/>
      <c r="L121" s="49"/>
      <c r="M121" s="49"/>
      <c r="N121" s="49"/>
      <c r="O121" s="49"/>
      <c r="P121" s="49"/>
      <c r="Q121" s="49"/>
      <c r="R121" s="49"/>
      <c r="S121" s="48"/>
      <c r="T121" s="48"/>
      <c r="U121" s="48"/>
      <c r="V121" s="48"/>
      <c r="W121" s="48"/>
      <c r="X121" s="48"/>
      <c r="Y121" s="48"/>
    </row>
    <row r="122" spans="1:25" s="35" customFormat="1" ht="9.75">
      <c r="A122" s="313" t="s">
        <v>414</v>
      </c>
      <c r="B122" s="313"/>
      <c r="C122" s="83">
        <f t="shared" si="11"/>
        <v>0</v>
      </c>
      <c r="D122" s="83">
        <f>8!F148</f>
        <v>0</v>
      </c>
      <c r="E122" s="83">
        <f>8!G148</f>
        <v>0</v>
      </c>
      <c r="F122" s="83">
        <f>8!H148</f>
        <v>0</v>
      </c>
      <c r="G122" s="322"/>
      <c r="H122" s="308"/>
      <c r="I122" s="308"/>
      <c r="J122" s="333"/>
      <c r="K122" s="49"/>
      <c r="L122" s="49"/>
      <c r="M122" s="49"/>
      <c r="N122" s="49"/>
      <c r="O122" s="49"/>
      <c r="P122" s="49"/>
      <c r="Q122" s="49"/>
      <c r="R122" s="49"/>
      <c r="S122" s="48"/>
      <c r="T122" s="48"/>
      <c r="U122" s="48"/>
      <c r="V122" s="48"/>
      <c r="W122" s="48"/>
      <c r="X122" s="48"/>
      <c r="Y122" s="48"/>
    </row>
    <row r="123" spans="1:25" s="35" customFormat="1" ht="57.75" customHeight="1">
      <c r="A123" s="59"/>
      <c r="B123" s="59" t="s">
        <v>539</v>
      </c>
      <c r="C123" s="83"/>
      <c r="D123" s="83"/>
      <c r="E123" s="83"/>
      <c r="F123" s="83"/>
      <c r="G123" s="51" t="s">
        <v>341</v>
      </c>
      <c r="H123" s="42"/>
      <c r="I123" s="42"/>
      <c r="J123" s="62" t="s">
        <v>31</v>
      </c>
      <c r="K123" s="49"/>
      <c r="L123" s="49"/>
      <c r="M123" s="49"/>
      <c r="N123" s="49"/>
      <c r="O123" s="49"/>
      <c r="P123" s="49"/>
      <c r="Q123" s="49"/>
      <c r="R123" s="49"/>
      <c r="S123" s="48"/>
      <c r="T123" s="48"/>
      <c r="U123" s="48"/>
      <c r="V123" s="48"/>
      <c r="W123" s="48"/>
      <c r="X123" s="48"/>
      <c r="Y123" s="48"/>
    </row>
    <row r="124" spans="1:25" s="35" customFormat="1" ht="83.25" customHeight="1">
      <c r="A124" s="59"/>
      <c r="B124" s="59" t="s">
        <v>33</v>
      </c>
      <c r="C124" s="83"/>
      <c r="D124" s="83"/>
      <c r="E124" s="83"/>
      <c r="F124" s="83"/>
      <c r="G124" s="322" t="s">
        <v>547</v>
      </c>
      <c r="H124" s="308" t="s">
        <v>549</v>
      </c>
      <c r="I124" s="308">
        <v>2013</v>
      </c>
      <c r="J124" s="333" t="s">
        <v>315</v>
      </c>
      <c r="K124" s="49"/>
      <c r="L124" s="49"/>
      <c r="M124" s="49"/>
      <c r="N124" s="49"/>
      <c r="O124" s="49"/>
      <c r="P124" s="49"/>
      <c r="Q124" s="49"/>
      <c r="R124" s="49"/>
      <c r="S124" s="48"/>
      <c r="T124" s="48"/>
      <c r="U124" s="48"/>
      <c r="V124" s="48"/>
      <c r="W124" s="48"/>
      <c r="X124" s="48"/>
      <c r="Y124" s="48"/>
    </row>
    <row r="125" spans="1:10" s="35" customFormat="1" ht="9.75">
      <c r="A125" s="313" t="s">
        <v>167</v>
      </c>
      <c r="B125" s="313"/>
      <c r="C125" s="83">
        <f>C126+C127+C128+C129+C130</f>
        <v>0</v>
      </c>
      <c r="D125" s="83">
        <f>D127/99%</f>
        <v>0</v>
      </c>
      <c r="E125" s="83">
        <f>E127/99%</f>
        <v>0</v>
      </c>
      <c r="F125" s="83">
        <f>F127/99%</f>
        <v>0</v>
      </c>
      <c r="G125" s="322"/>
      <c r="H125" s="308"/>
      <c r="I125" s="308"/>
      <c r="J125" s="333"/>
    </row>
    <row r="126" spans="1:10" s="35" customFormat="1" ht="11.25" customHeight="1">
      <c r="A126" s="313" t="s">
        <v>416</v>
      </c>
      <c r="B126" s="313"/>
      <c r="C126" s="83">
        <f>D126+E126+F126</f>
        <v>0</v>
      </c>
      <c r="D126" s="83">
        <v>0</v>
      </c>
      <c r="E126" s="83">
        <v>0</v>
      </c>
      <c r="F126" s="83">
        <v>0</v>
      </c>
      <c r="G126" s="322"/>
      <c r="H126" s="308"/>
      <c r="I126" s="308"/>
      <c r="J126" s="333"/>
    </row>
    <row r="127" spans="1:10" s="35" customFormat="1" ht="9.75" customHeight="1">
      <c r="A127" s="313" t="s">
        <v>424</v>
      </c>
      <c r="B127" s="313"/>
      <c r="C127" s="83">
        <f>D127+E127+F127</f>
        <v>0</v>
      </c>
      <c r="D127" s="83">
        <v>0</v>
      </c>
      <c r="E127" s="83">
        <v>0</v>
      </c>
      <c r="F127" s="83">
        <v>0</v>
      </c>
      <c r="G127" s="322"/>
      <c r="H127" s="308"/>
      <c r="I127" s="308"/>
      <c r="J127" s="333"/>
    </row>
    <row r="128" spans="1:10" s="35" customFormat="1" ht="9.75">
      <c r="A128" s="313" t="s">
        <v>425</v>
      </c>
      <c r="B128" s="313"/>
      <c r="C128" s="83">
        <f>D128+E128+F128</f>
        <v>0</v>
      </c>
      <c r="D128" s="83">
        <f>D125*1%</f>
        <v>0</v>
      </c>
      <c r="E128" s="83">
        <v>0</v>
      </c>
      <c r="F128" s="83">
        <v>0</v>
      </c>
      <c r="G128" s="322"/>
      <c r="H128" s="308"/>
      <c r="I128" s="308"/>
      <c r="J128" s="333"/>
    </row>
    <row r="129" spans="1:10" s="35" customFormat="1" ht="9.75" customHeight="1">
      <c r="A129" s="313" t="s">
        <v>426</v>
      </c>
      <c r="B129" s="313"/>
      <c r="C129" s="83">
        <f>D129+E129+F129</f>
        <v>0</v>
      </c>
      <c r="D129" s="83">
        <v>0</v>
      </c>
      <c r="E129" s="83">
        <v>0</v>
      </c>
      <c r="F129" s="83">
        <v>0</v>
      </c>
      <c r="G129" s="322"/>
      <c r="H129" s="308"/>
      <c r="I129" s="308"/>
      <c r="J129" s="333"/>
    </row>
    <row r="130" spans="1:10" s="35" customFormat="1" ht="9.75">
      <c r="A130" s="313" t="s">
        <v>414</v>
      </c>
      <c r="B130" s="313"/>
      <c r="C130" s="83">
        <f>D130+E130+F130</f>
        <v>0</v>
      </c>
      <c r="D130" s="83">
        <v>0</v>
      </c>
      <c r="E130" s="83">
        <v>0</v>
      </c>
      <c r="F130" s="83">
        <v>0</v>
      </c>
      <c r="G130" s="322"/>
      <c r="H130" s="308"/>
      <c r="I130" s="308"/>
      <c r="J130" s="333"/>
    </row>
    <row r="131" spans="1:10" s="35" customFormat="1" ht="57.75" customHeight="1">
      <c r="A131" s="42"/>
      <c r="B131" s="59" t="s">
        <v>518</v>
      </c>
      <c r="C131" s="83"/>
      <c r="D131" s="83"/>
      <c r="E131" s="83"/>
      <c r="F131" s="83"/>
      <c r="G131" s="51" t="s">
        <v>341</v>
      </c>
      <c r="H131" s="42"/>
      <c r="I131" s="42"/>
      <c r="J131" s="62" t="s">
        <v>31</v>
      </c>
    </row>
    <row r="132" spans="1:10" s="35" customFormat="1" ht="81" customHeight="1">
      <c r="A132" s="59"/>
      <c r="B132" s="59" t="s">
        <v>34</v>
      </c>
      <c r="C132" s="83"/>
      <c r="D132" s="83"/>
      <c r="E132" s="83"/>
      <c r="F132" s="83"/>
      <c r="G132" s="322" t="s">
        <v>547</v>
      </c>
      <c r="H132" s="308" t="s">
        <v>549</v>
      </c>
      <c r="I132" s="308">
        <v>2014</v>
      </c>
      <c r="J132" s="333" t="s">
        <v>688</v>
      </c>
    </row>
    <row r="133" spans="1:10" s="35" customFormat="1" ht="9.75" customHeight="1">
      <c r="A133" s="313" t="s">
        <v>167</v>
      </c>
      <c r="B133" s="313"/>
      <c r="C133" s="83">
        <f>C134+C135+C136+C137+C138</f>
        <v>0</v>
      </c>
      <c r="D133" s="83">
        <f>D135/99%</f>
        <v>0</v>
      </c>
      <c r="E133" s="83">
        <f>E135/99%</f>
        <v>0</v>
      </c>
      <c r="F133" s="83">
        <f>F135/99%</f>
        <v>0</v>
      </c>
      <c r="G133" s="322"/>
      <c r="H133" s="308"/>
      <c r="I133" s="308"/>
      <c r="J133" s="333"/>
    </row>
    <row r="134" spans="1:10" s="35" customFormat="1" ht="9.75">
      <c r="A134" s="313" t="s">
        <v>416</v>
      </c>
      <c r="B134" s="313"/>
      <c r="C134" s="83">
        <f>D134+E134+F134</f>
        <v>0</v>
      </c>
      <c r="D134" s="83">
        <f>8!F152</f>
        <v>0</v>
      </c>
      <c r="E134" s="83">
        <f>8!G152</f>
        <v>0</v>
      </c>
      <c r="F134" s="83">
        <f>8!H152</f>
        <v>0</v>
      </c>
      <c r="G134" s="322"/>
      <c r="H134" s="308"/>
      <c r="I134" s="308"/>
      <c r="J134" s="333"/>
    </row>
    <row r="135" spans="1:10" s="35" customFormat="1" ht="9.75" customHeight="1">
      <c r="A135" s="313" t="s">
        <v>424</v>
      </c>
      <c r="B135" s="313"/>
      <c r="C135" s="83">
        <f>D135+E135+F135</f>
        <v>0</v>
      </c>
      <c r="D135" s="83">
        <f>8!F153</f>
        <v>0</v>
      </c>
      <c r="E135" s="83">
        <f>8!G153</f>
        <v>0</v>
      </c>
      <c r="F135" s="83">
        <f>8!H153</f>
        <v>0</v>
      </c>
      <c r="G135" s="322"/>
      <c r="H135" s="308"/>
      <c r="I135" s="308"/>
      <c r="J135" s="333"/>
    </row>
    <row r="136" spans="1:10" s="35" customFormat="1" ht="9.75">
      <c r="A136" s="313" t="s">
        <v>425</v>
      </c>
      <c r="B136" s="313"/>
      <c r="C136" s="83">
        <f>D136+E136+F136</f>
        <v>0</v>
      </c>
      <c r="D136" s="83">
        <f>8!F154</f>
        <v>0</v>
      </c>
      <c r="E136" s="83">
        <f>8!G154</f>
        <v>0</v>
      </c>
      <c r="F136" s="83">
        <f>8!H154</f>
        <v>0</v>
      </c>
      <c r="G136" s="322"/>
      <c r="H136" s="308"/>
      <c r="I136" s="308"/>
      <c r="J136" s="333"/>
    </row>
    <row r="137" spans="1:10" s="35" customFormat="1" ht="9.75">
      <c r="A137" s="313" t="s">
        <v>426</v>
      </c>
      <c r="B137" s="313"/>
      <c r="C137" s="83">
        <f>D137+E137+F137</f>
        <v>0</v>
      </c>
      <c r="D137" s="83">
        <f>8!F155</f>
        <v>0</v>
      </c>
      <c r="E137" s="83">
        <f>8!G155</f>
        <v>0</v>
      </c>
      <c r="F137" s="83">
        <f>8!H155</f>
        <v>0</v>
      </c>
      <c r="G137" s="322"/>
      <c r="H137" s="308"/>
      <c r="I137" s="308"/>
      <c r="J137" s="333"/>
    </row>
    <row r="138" spans="1:10" s="35" customFormat="1" ht="9.75">
      <c r="A138" s="313" t="s">
        <v>414</v>
      </c>
      <c r="B138" s="313"/>
      <c r="C138" s="83">
        <f>D138+E138+F138</f>
        <v>0</v>
      </c>
      <c r="D138" s="83">
        <f>8!F156</f>
        <v>0</v>
      </c>
      <c r="E138" s="83">
        <f>8!G156</f>
        <v>0</v>
      </c>
      <c r="F138" s="83">
        <f>8!H156</f>
        <v>0</v>
      </c>
      <c r="G138" s="322"/>
      <c r="H138" s="308"/>
      <c r="I138" s="308"/>
      <c r="J138" s="333"/>
    </row>
    <row r="139" spans="1:10" s="35" customFormat="1" ht="58.5" customHeight="1">
      <c r="A139" s="42"/>
      <c r="B139" s="59" t="s">
        <v>498</v>
      </c>
      <c r="C139" s="83"/>
      <c r="D139" s="83"/>
      <c r="E139" s="83"/>
      <c r="F139" s="83"/>
      <c r="G139" s="51" t="s">
        <v>341</v>
      </c>
      <c r="H139" s="42"/>
      <c r="I139" s="42"/>
      <c r="J139" s="62" t="s">
        <v>675</v>
      </c>
    </row>
    <row r="140" spans="1:10" s="35" customFormat="1" ht="58.5" customHeight="1">
      <c r="A140" s="42"/>
      <c r="B140" s="59" t="s">
        <v>518</v>
      </c>
      <c r="C140" s="83"/>
      <c r="D140" s="83"/>
      <c r="E140" s="83"/>
      <c r="F140" s="83"/>
      <c r="G140" s="51" t="s">
        <v>341</v>
      </c>
      <c r="H140" s="42"/>
      <c r="I140" s="42"/>
      <c r="J140" s="62" t="s">
        <v>702</v>
      </c>
    </row>
    <row r="141" spans="1:10" s="35" customFormat="1" ht="69" customHeight="1">
      <c r="A141" s="59"/>
      <c r="B141" s="59" t="s">
        <v>35</v>
      </c>
      <c r="C141" s="83"/>
      <c r="D141" s="83"/>
      <c r="E141" s="83"/>
      <c r="F141" s="83"/>
      <c r="G141" s="322" t="s">
        <v>547</v>
      </c>
      <c r="H141" s="308" t="s">
        <v>549</v>
      </c>
      <c r="I141" s="308">
        <v>2013</v>
      </c>
      <c r="J141" s="333" t="s">
        <v>688</v>
      </c>
    </row>
    <row r="142" spans="1:10" s="35" customFormat="1" ht="9.75" customHeight="1">
      <c r="A142" s="313" t="s">
        <v>167</v>
      </c>
      <c r="B142" s="313"/>
      <c r="C142" s="83">
        <f>C143+C144+C145+C146+C147</f>
        <v>0</v>
      </c>
      <c r="D142" s="83">
        <f>D144/99%</f>
        <v>0</v>
      </c>
      <c r="E142" s="83">
        <f>E144/99%</f>
        <v>0</v>
      </c>
      <c r="F142" s="83">
        <f>F144/99%</f>
        <v>0</v>
      </c>
      <c r="G142" s="322"/>
      <c r="H142" s="308"/>
      <c r="I142" s="308"/>
      <c r="J142" s="333"/>
    </row>
    <row r="143" spans="1:10" s="35" customFormat="1" ht="9.75">
      <c r="A143" s="313" t="s">
        <v>416</v>
      </c>
      <c r="B143" s="313"/>
      <c r="C143" s="83">
        <f>D143+E143+F143</f>
        <v>0</v>
      </c>
      <c r="D143" s="83">
        <f>8!F170</f>
        <v>0</v>
      </c>
      <c r="E143" s="83">
        <f>8!G170</f>
        <v>0</v>
      </c>
      <c r="F143" s="83">
        <f>8!H170</f>
        <v>0</v>
      </c>
      <c r="G143" s="322"/>
      <c r="H143" s="308"/>
      <c r="I143" s="308"/>
      <c r="J143" s="333"/>
    </row>
    <row r="144" spans="1:10" s="35" customFormat="1" ht="14.25" customHeight="1">
      <c r="A144" s="313" t="s">
        <v>424</v>
      </c>
      <c r="B144" s="313"/>
      <c r="C144" s="83">
        <f>D144+E144+F144</f>
        <v>0</v>
      </c>
      <c r="D144" s="83">
        <f>8!F171</f>
        <v>0</v>
      </c>
      <c r="E144" s="83">
        <f>8!G171</f>
        <v>0</v>
      </c>
      <c r="F144" s="83">
        <f>8!H171</f>
        <v>0</v>
      </c>
      <c r="G144" s="322"/>
      <c r="H144" s="308"/>
      <c r="I144" s="308"/>
      <c r="J144" s="333"/>
    </row>
    <row r="145" spans="1:10" s="35" customFormat="1" ht="9.75">
      <c r="A145" s="313" t="s">
        <v>425</v>
      </c>
      <c r="B145" s="313"/>
      <c r="C145" s="83">
        <f>D145+E145+F145</f>
        <v>0</v>
      </c>
      <c r="D145" s="83">
        <f>8!F172</f>
        <v>0</v>
      </c>
      <c r="E145" s="83">
        <f>8!G172</f>
        <v>0</v>
      </c>
      <c r="F145" s="83">
        <f>8!H172</f>
        <v>0</v>
      </c>
      <c r="G145" s="322"/>
      <c r="H145" s="308"/>
      <c r="I145" s="308"/>
      <c r="J145" s="333"/>
    </row>
    <row r="146" spans="1:10" s="35" customFormat="1" ht="9.75">
      <c r="A146" s="313" t="s">
        <v>426</v>
      </c>
      <c r="B146" s="313"/>
      <c r="C146" s="83">
        <f>D146+E146+F146</f>
        <v>0</v>
      </c>
      <c r="D146" s="83">
        <f>8!F173</f>
        <v>0</v>
      </c>
      <c r="E146" s="83">
        <f>8!G173</f>
        <v>0</v>
      </c>
      <c r="F146" s="83">
        <f>8!H173</f>
        <v>0</v>
      </c>
      <c r="G146" s="322"/>
      <c r="H146" s="308"/>
      <c r="I146" s="308"/>
      <c r="J146" s="333"/>
    </row>
    <row r="147" spans="1:10" s="35" customFormat="1" ht="13.5" customHeight="1">
      <c r="A147" s="313" t="s">
        <v>414</v>
      </c>
      <c r="B147" s="313"/>
      <c r="C147" s="83">
        <f>D147+E147+F147</f>
        <v>0</v>
      </c>
      <c r="D147" s="83">
        <f>8!F174</f>
        <v>0</v>
      </c>
      <c r="E147" s="83">
        <f>8!G174</f>
        <v>0</v>
      </c>
      <c r="F147" s="83">
        <f>8!H174</f>
        <v>0</v>
      </c>
      <c r="G147" s="322"/>
      <c r="H147" s="308"/>
      <c r="I147" s="308"/>
      <c r="J147" s="333"/>
    </row>
    <row r="148" spans="1:10" s="35" customFormat="1" ht="57" customHeight="1">
      <c r="A148" s="42"/>
      <c r="B148" s="59" t="s">
        <v>498</v>
      </c>
      <c r="C148" s="83"/>
      <c r="D148" s="83"/>
      <c r="E148" s="83"/>
      <c r="F148" s="83"/>
      <c r="G148" s="51" t="s">
        <v>341</v>
      </c>
      <c r="H148" s="42"/>
      <c r="I148" s="42"/>
      <c r="J148" s="62" t="s">
        <v>516</v>
      </c>
    </row>
    <row r="149" spans="1:10" s="35" customFormat="1" ht="53.25" customHeight="1">
      <c r="A149" s="42"/>
      <c r="B149" s="59" t="s">
        <v>518</v>
      </c>
      <c r="C149" s="83"/>
      <c r="D149" s="83"/>
      <c r="E149" s="83"/>
      <c r="F149" s="83"/>
      <c r="G149" s="51" t="s">
        <v>341</v>
      </c>
      <c r="H149" s="42"/>
      <c r="I149" s="42"/>
      <c r="J149" s="62" t="s">
        <v>638</v>
      </c>
    </row>
    <row r="150" spans="1:10" s="35" customFormat="1" ht="10.5" customHeight="1">
      <c r="A150" s="308"/>
      <c r="B150" s="313" t="s">
        <v>36</v>
      </c>
      <c r="C150" s="321"/>
      <c r="D150" s="321"/>
      <c r="E150" s="310"/>
      <c r="F150" s="310"/>
      <c r="G150" s="321" t="s">
        <v>547</v>
      </c>
      <c r="H150" s="321" t="s">
        <v>665</v>
      </c>
      <c r="I150" s="317">
        <v>2017</v>
      </c>
      <c r="J150" s="317">
        <v>2018</v>
      </c>
    </row>
    <row r="151" spans="1:10" s="35" customFormat="1" ht="10.5" customHeight="1">
      <c r="A151" s="308"/>
      <c r="B151" s="313"/>
      <c r="C151" s="321"/>
      <c r="D151" s="321"/>
      <c r="E151" s="311"/>
      <c r="F151" s="311"/>
      <c r="G151" s="321"/>
      <c r="H151" s="321"/>
      <c r="I151" s="318"/>
      <c r="J151" s="318"/>
    </row>
    <row r="152" spans="1:10" s="35" customFormat="1" ht="48.75" customHeight="1">
      <c r="A152" s="308"/>
      <c r="B152" s="313"/>
      <c r="C152" s="321"/>
      <c r="D152" s="321"/>
      <c r="E152" s="312"/>
      <c r="F152" s="312"/>
      <c r="G152" s="321"/>
      <c r="H152" s="321"/>
      <c r="I152" s="318"/>
      <c r="J152" s="318"/>
    </row>
    <row r="153" spans="1:10" s="35" customFormat="1" ht="10.5" customHeight="1">
      <c r="A153" s="313" t="s">
        <v>167</v>
      </c>
      <c r="B153" s="313"/>
      <c r="C153" s="83">
        <f>C154+C155+C156+C157+C158</f>
        <v>0</v>
      </c>
      <c r="D153" s="83">
        <f>D154+D155+D156+D157+D158</f>
        <v>0</v>
      </c>
      <c r="E153" s="83">
        <f>E154+E155+E156+E157+E158</f>
        <v>0</v>
      </c>
      <c r="F153" s="83">
        <f>F154+F155+F156+F157+F158</f>
        <v>0</v>
      </c>
      <c r="G153" s="321"/>
      <c r="H153" s="321"/>
      <c r="I153" s="318"/>
      <c r="J153" s="318"/>
    </row>
    <row r="154" spans="1:10" s="35" customFormat="1" ht="10.5" customHeight="1">
      <c r="A154" s="313" t="s">
        <v>416</v>
      </c>
      <c r="B154" s="313"/>
      <c r="C154" s="83">
        <f>D154+E154+F154</f>
        <v>0</v>
      </c>
      <c r="D154" s="83">
        <f>8!F180</f>
        <v>0</v>
      </c>
      <c r="E154" s="83">
        <f>8!G180</f>
        <v>0</v>
      </c>
      <c r="F154" s="83">
        <f>8!H180</f>
        <v>0</v>
      </c>
      <c r="G154" s="321"/>
      <c r="H154" s="321"/>
      <c r="I154" s="318"/>
      <c r="J154" s="318"/>
    </row>
    <row r="155" spans="1:10" s="35" customFormat="1" ht="10.5" customHeight="1">
      <c r="A155" s="313" t="s">
        <v>424</v>
      </c>
      <c r="B155" s="313"/>
      <c r="C155" s="83">
        <f>D155+E155+F155</f>
        <v>0</v>
      </c>
      <c r="D155" s="83">
        <f>8!F181</f>
        <v>0</v>
      </c>
      <c r="E155" s="83">
        <f>8!G181</f>
        <v>0</v>
      </c>
      <c r="F155" s="83">
        <f>8!H181</f>
        <v>0</v>
      </c>
      <c r="G155" s="321"/>
      <c r="H155" s="321"/>
      <c r="I155" s="318"/>
      <c r="J155" s="318"/>
    </row>
    <row r="156" spans="1:10" s="35" customFormat="1" ht="10.5" customHeight="1">
      <c r="A156" s="313" t="s">
        <v>425</v>
      </c>
      <c r="B156" s="313"/>
      <c r="C156" s="83">
        <f>D156+E156+F156</f>
        <v>0</v>
      </c>
      <c r="D156" s="83">
        <f>8!F182</f>
        <v>0</v>
      </c>
      <c r="E156" s="83">
        <f>8!G182</f>
        <v>0</v>
      </c>
      <c r="F156" s="83">
        <f>8!H182</f>
        <v>0</v>
      </c>
      <c r="G156" s="321"/>
      <c r="H156" s="321"/>
      <c r="I156" s="318"/>
      <c r="J156" s="318"/>
    </row>
    <row r="157" spans="1:10" s="35" customFormat="1" ht="10.5" customHeight="1">
      <c r="A157" s="313" t="s">
        <v>426</v>
      </c>
      <c r="B157" s="313"/>
      <c r="C157" s="83">
        <f>D157+E157+F157</f>
        <v>0</v>
      </c>
      <c r="D157" s="83">
        <f>8!F183</f>
        <v>0</v>
      </c>
      <c r="E157" s="83">
        <f>8!G183</f>
        <v>0</v>
      </c>
      <c r="F157" s="83">
        <f>8!H183</f>
        <v>0</v>
      </c>
      <c r="G157" s="321"/>
      <c r="H157" s="321"/>
      <c r="I157" s="318"/>
      <c r="J157" s="318"/>
    </row>
    <row r="158" spans="1:10" s="35" customFormat="1" ht="10.5" customHeight="1">
      <c r="A158" s="313" t="s">
        <v>414</v>
      </c>
      <c r="B158" s="313"/>
      <c r="C158" s="83">
        <f>D158+E158+F158</f>
        <v>0</v>
      </c>
      <c r="D158" s="83">
        <f>8!F184</f>
        <v>0</v>
      </c>
      <c r="E158" s="83">
        <f>8!G184</f>
        <v>0</v>
      </c>
      <c r="F158" s="83">
        <f>8!H184</f>
        <v>0</v>
      </c>
      <c r="G158" s="321"/>
      <c r="H158" s="321"/>
      <c r="I158" s="324"/>
      <c r="J158" s="324"/>
    </row>
    <row r="159" spans="1:10" s="35" customFormat="1" ht="57" customHeight="1">
      <c r="A159" s="59"/>
      <c r="B159" s="59" t="s">
        <v>499</v>
      </c>
      <c r="C159" s="83"/>
      <c r="D159" s="83"/>
      <c r="E159" s="83"/>
      <c r="F159" s="83"/>
      <c r="G159" s="69" t="s">
        <v>341</v>
      </c>
      <c r="H159" s="69"/>
      <c r="I159" s="69"/>
      <c r="J159" s="69" t="s">
        <v>428</v>
      </c>
    </row>
    <row r="160" spans="1:10" s="35" customFormat="1" ht="57" customHeight="1">
      <c r="A160" s="59"/>
      <c r="B160" s="59" t="s">
        <v>352</v>
      </c>
      <c r="C160" s="83"/>
      <c r="D160" s="83"/>
      <c r="E160" s="83"/>
      <c r="F160" s="83"/>
      <c r="G160" s="69" t="s">
        <v>341</v>
      </c>
      <c r="H160" s="69"/>
      <c r="I160" s="69"/>
      <c r="J160" s="69" t="s">
        <v>638</v>
      </c>
    </row>
    <row r="161" spans="1:10" s="35" customFormat="1" ht="57" customHeight="1">
      <c r="A161" s="59"/>
      <c r="B161" s="59" t="s">
        <v>498</v>
      </c>
      <c r="C161" s="83"/>
      <c r="D161" s="83"/>
      <c r="E161" s="83"/>
      <c r="F161" s="83"/>
      <c r="G161" s="69" t="s">
        <v>341</v>
      </c>
      <c r="H161" s="69"/>
      <c r="I161" s="69"/>
      <c r="J161" s="69" t="s">
        <v>37</v>
      </c>
    </row>
    <row r="162" spans="1:10" s="35" customFormat="1" ht="57" customHeight="1">
      <c r="A162" s="59"/>
      <c r="B162" s="59" t="s">
        <v>518</v>
      </c>
      <c r="C162" s="83"/>
      <c r="D162" s="83"/>
      <c r="E162" s="83"/>
      <c r="F162" s="83"/>
      <c r="G162" s="69" t="s">
        <v>341</v>
      </c>
      <c r="H162" s="69"/>
      <c r="I162" s="69"/>
      <c r="J162" s="69" t="s">
        <v>438</v>
      </c>
    </row>
    <row r="163" spans="1:10" s="35" customFormat="1" ht="66.75" customHeight="1">
      <c r="A163" s="59"/>
      <c r="B163" s="59" t="s">
        <v>38</v>
      </c>
      <c r="C163" s="69"/>
      <c r="D163" s="83"/>
      <c r="E163" s="83"/>
      <c r="F163" s="83"/>
      <c r="G163" s="322" t="s">
        <v>547</v>
      </c>
      <c r="H163" s="308" t="s">
        <v>621</v>
      </c>
      <c r="I163" s="308">
        <v>2013</v>
      </c>
      <c r="J163" s="333" t="s">
        <v>315</v>
      </c>
    </row>
    <row r="164" spans="1:10" s="35" customFormat="1" ht="9.75">
      <c r="A164" s="313" t="s">
        <v>167</v>
      </c>
      <c r="B164" s="313"/>
      <c r="C164" s="83">
        <f>C165+C166+C167+C168+C169</f>
        <v>0</v>
      </c>
      <c r="D164" s="83">
        <f>D165+D166+D167+D168+D169</f>
        <v>0</v>
      </c>
      <c r="E164" s="83">
        <f>E165+E166+E167+E168+E169</f>
        <v>0</v>
      </c>
      <c r="F164" s="83">
        <f>F165+F166+F167+F168+F169</f>
        <v>0</v>
      </c>
      <c r="G164" s="322"/>
      <c r="H164" s="308"/>
      <c r="I164" s="308"/>
      <c r="J164" s="333"/>
    </row>
    <row r="165" spans="1:10" s="35" customFormat="1" ht="13.5" customHeight="1">
      <c r="A165" s="313" t="s">
        <v>416</v>
      </c>
      <c r="B165" s="313"/>
      <c r="C165" s="83">
        <f>D165+E165+F165</f>
        <v>0</v>
      </c>
      <c r="D165" s="83">
        <f>8!F201</f>
        <v>0</v>
      </c>
      <c r="E165" s="83">
        <f>8!G201</f>
        <v>0</v>
      </c>
      <c r="F165" s="83">
        <f>8!H201</f>
        <v>0</v>
      </c>
      <c r="G165" s="322"/>
      <c r="H165" s="308"/>
      <c r="I165" s="308"/>
      <c r="J165" s="333"/>
    </row>
    <row r="166" spans="1:10" s="35" customFormat="1" ht="9.75">
      <c r="A166" s="313" t="s">
        <v>424</v>
      </c>
      <c r="B166" s="313"/>
      <c r="C166" s="83">
        <f>D166+E166+F166</f>
        <v>0</v>
      </c>
      <c r="D166" s="83">
        <f>8!F202</f>
        <v>0</v>
      </c>
      <c r="E166" s="83">
        <f>8!G202</f>
        <v>0</v>
      </c>
      <c r="F166" s="83">
        <f>8!H202</f>
        <v>0</v>
      </c>
      <c r="G166" s="322"/>
      <c r="H166" s="308"/>
      <c r="I166" s="308"/>
      <c r="J166" s="333"/>
    </row>
    <row r="167" spans="1:10" s="35" customFormat="1" ht="9.75">
      <c r="A167" s="313" t="s">
        <v>425</v>
      </c>
      <c r="B167" s="313"/>
      <c r="C167" s="83">
        <f>D167+E167+F167</f>
        <v>0</v>
      </c>
      <c r="D167" s="83">
        <f>8!F203</f>
        <v>0</v>
      </c>
      <c r="E167" s="83">
        <f>8!G203</f>
        <v>0</v>
      </c>
      <c r="F167" s="83">
        <f>8!H203</f>
        <v>0</v>
      </c>
      <c r="G167" s="322"/>
      <c r="H167" s="308"/>
      <c r="I167" s="308"/>
      <c r="J167" s="333"/>
    </row>
    <row r="168" spans="1:10" s="35" customFormat="1" ht="11.25" customHeight="1">
      <c r="A168" s="313" t="s">
        <v>426</v>
      </c>
      <c r="B168" s="313"/>
      <c r="C168" s="83">
        <f>D168+E168+F168</f>
        <v>0</v>
      </c>
      <c r="D168" s="83">
        <f>8!F204</f>
        <v>0</v>
      </c>
      <c r="E168" s="83">
        <f>8!G204</f>
        <v>0</v>
      </c>
      <c r="F168" s="83">
        <f>8!H204</f>
        <v>0</v>
      </c>
      <c r="G168" s="322"/>
      <c r="H168" s="308"/>
      <c r="I168" s="308"/>
      <c r="J168" s="333"/>
    </row>
    <row r="169" spans="1:10" s="35" customFormat="1" ht="9.75">
      <c r="A169" s="313" t="s">
        <v>414</v>
      </c>
      <c r="B169" s="313"/>
      <c r="C169" s="83">
        <f>D169+E169+F169</f>
        <v>0</v>
      </c>
      <c r="D169" s="83">
        <f>8!F205</f>
        <v>0</v>
      </c>
      <c r="E169" s="83">
        <f>8!G205</f>
        <v>0</v>
      </c>
      <c r="F169" s="83">
        <f>8!H205</f>
        <v>0</v>
      </c>
      <c r="G169" s="322"/>
      <c r="H169" s="308"/>
      <c r="I169" s="308"/>
      <c r="J169" s="333"/>
    </row>
    <row r="170" spans="1:10" s="35" customFormat="1" ht="57" customHeight="1">
      <c r="A170" s="42"/>
      <c r="B170" s="59" t="s">
        <v>518</v>
      </c>
      <c r="C170" s="83"/>
      <c r="D170" s="83"/>
      <c r="E170" s="83"/>
      <c r="F170" s="83"/>
      <c r="G170" s="51" t="s">
        <v>341</v>
      </c>
      <c r="H170" s="42"/>
      <c r="I170" s="42"/>
      <c r="J170" s="62" t="s">
        <v>430</v>
      </c>
    </row>
    <row r="171" spans="1:10" s="35" customFormat="1" ht="84" customHeight="1">
      <c r="A171" s="42"/>
      <c r="B171" s="59" t="s">
        <v>39</v>
      </c>
      <c r="C171" s="83"/>
      <c r="D171" s="83"/>
      <c r="E171" s="83"/>
      <c r="F171" s="83"/>
      <c r="G171" s="328" t="s">
        <v>547</v>
      </c>
      <c r="H171" s="317" t="s">
        <v>667</v>
      </c>
      <c r="I171" s="317">
        <v>2016</v>
      </c>
      <c r="J171" s="317">
        <v>2017</v>
      </c>
    </row>
    <row r="172" spans="1:10" s="35" customFormat="1" ht="9.75" customHeight="1">
      <c r="A172" s="367" t="s">
        <v>167</v>
      </c>
      <c r="B172" s="368"/>
      <c r="C172" s="83">
        <f>C173+C174+C175+C176+C177</f>
        <v>19815.04522</v>
      </c>
      <c r="D172" s="83">
        <f>D173+D174+D175+D176+D177</f>
        <v>10017.06522</v>
      </c>
      <c r="E172" s="83">
        <f>E173+E174+E175+E176+E177</f>
        <v>9797.98</v>
      </c>
      <c r="F172" s="83">
        <f>F173+F174+F175+F176+F177</f>
        <v>0</v>
      </c>
      <c r="G172" s="329"/>
      <c r="H172" s="318"/>
      <c r="I172" s="318"/>
      <c r="J172" s="318"/>
    </row>
    <row r="173" spans="1:10" s="35" customFormat="1" ht="9.75" customHeight="1">
      <c r="A173" s="367" t="s">
        <v>416</v>
      </c>
      <c r="B173" s="368"/>
      <c r="C173" s="83">
        <f>D173+E173+F173</f>
        <v>0</v>
      </c>
      <c r="D173" s="83">
        <f>8!F210</f>
        <v>0</v>
      </c>
      <c r="E173" s="83">
        <f>8!G210</f>
        <v>0</v>
      </c>
      <c r="F173" s="83">
        <f>8!H210</f>
        <v>0</v>
      </c>
      <c r="G173" s="329"/>
      <c r="H173" s="318"/>
      <c r="I173" s="318"/>
      <c r="J173" s="318"/>
    </row>
    <row r="174" spans="1:10" s="35" customFormat="1" ht="9.75" customHeight="1">
      <c r="A174" s="367" t="s">
        <v>424</v>
      </c>
      <c r="B174" s="368"/>
      <c r="C174" s="83">
        <f>D174+E174+F174</f>
        <v>19617.06522</v>
      </c>
      <c r="D174" s="83">
        <f>8!F211</f>
        <v>9917.06522</v>
      </c>
      <c r="E174" s="83">
        <f>8!G211</f>
        <v>9700</v>
      </c>
      <c r="F174" s="83">
        <f>8!H211</f>
        <v>0</v>
      </c>
      <c r="G174" s="329"/>
      <c r="H174" s="318"/>
      <c r="I174" s="318"/>
      <c r="J174" s="318"/>
    </row>
    <row r="175" spans="1:10" s="35" customFormat="1" ht="9.75" customHeight="1">
      <c r="A175" s="367" t="s">
        <v>425</v>
      </c>
      <c r="B175" s="368"/>
      <c r="C175" s="83">
        <f>D175+E175+F175</f>
        <v>197.98000000000002</v>
      </c>
      <c r="D175" s="83">
        <f>8!F212</f>
        <v>100</v>
      </c>
      <c r="E175" s="83">
        <f>8!G212</f>
        <v>97.98</v>
      </c>
      <c r="F175" s="83">
        <f>8!H212</f>
        <v>0</v>
      </c>
      <c r="G175" s="329"/>
      <c r="H175" s="318"/>
      <c r="I175" s="318"/>
      <c r="J175" s="318"/>
    </row>
    <row r="176" spans="1:10" s="35" customFormat="1" ht="9.75" customHeight="1">
      <c r="A176" s="367" t="s">
        <v>426</v>
      </c>
      <c r="B176" s="368"/>
      <c r="C176" s="83">
        <f>D176+E176+F176</f>
        <v>0</v>
      </c>
      <c r="D176" s="83">
        <f>8!F213</f>
        <v>0</v>
      </c>
      <c r="E176" s="83">
        <f>8!G213</f>
        <v>0</v>
      </c>
      <c r="F176" s="83">
        <f>8!H213</f>
        <v>0</v>
      </c>
      <c r="G176" s="329"/>
      <c r="H176" s="318"/>
      <c r="I176" s="318"/>
      <c r="J176" s="318"/>
    </row>
    <row r="177" spans="1:10" s="35" customFormat="1" ht="9.75">
      <c r="A177" s="367" t="s">
        <v>414</v>
      </c>
      <c r="B177" s="368"/>
      <c r="C177" s="83">
        <f>D177+E177+F177</f>
        <v>0</v>
      </c>
      <c r="D177" s="83">
        <f>8!F214</f>
        <v>0</v>
      </c>
      <c r="E177" s="83">
        <f>8!G214</f>
        <v>0</v>
      </c>
      <c r="F177" s="83">
        <f>8!H214</f>
        <v>0</v>
      </c>
      <c r="G177" s="330"/>
      <c r="H177" s="324"/>
      <c r="I177" s="324"/>
      <c r="J177" s="324"/>
    </row>
    <row r="178" spans="1:10" s="35" customFormat="1" ht="57" customHeight="1">
      <c r="A178" s="42"/>
      <c r="B178" s="59" t="s">
        <v>352</v>
      </c>
      <c r="C178" s="83"/>
      <c r="D178" s="83"/>
      <c r="E178" s="83"/>
      <c r="F178" s="83"/>
      <c r="G178" s="51" t="s">
        <v>341</v>
      </c>
      <c r="H178" s="42"/>
      <c r="I178" s="42"/>
      <c r="J178" s="62" t="s">
        <v>430</v>
      </c>
    </row>
    <row r="179" spans="1:10" s="35" customFormat="1" ht="59.25" customHeight="1">
      <c r="A179" s="42"/>
      <c r="B179" s="59" t="s">
        <v>498</v>
      </c>
      <c r="C179" s="83"/>
      <c r="D179" s="83"/>
      <c r="E179" s="83"/>
      <c r="F179" s="83"/>
      <c r="G179" s="51" t="s">
        <v>341</v>
      </c>
      <c r="H179" s="42"/>
      <c r="I179" s="42"/>
      <c r="J179" s="62" t="s">
        <v>40</v>
      </c>
    </row>
    <row r="180" spans="1:10" s="35" customFormat="1" ht="56.25" customHeight="1">
      <c r="A180" s="42"/>
      <c r="B180" s="59" t="s">
        <v>518</v>
      </c>
      <c r="C180" s="83"/>
      <c r="D180" s="83"/>
      <c r="E180" s="83"/>
      <c r="F180" s="83"/>
      <c r="G180" s="51" t="s">
        <v>341</v>
      </c>
      <c r="H180" s="42"/>
      <c r="I180" s="42"/>
      <c r="J180" s="62" t="s">
        <v>638</v>
      </c>
    </row>
    <row r="181" spans="1:25" s="35" customFormat="1" ht="54.75" customHeight="1">
      <c r="A181" s="67" t="s">
        <v>182</v>
      </c>
      <c r="B181" s="100" t="s">
        <v>674</v>
      </c>
      <c r="C181" s="82"/>
      <c r="D181" s="82"/>
      <c r="E181" s="82"/>
      <c r="F181" s="82"/>
      <c r="G181" s="322" t="s">
        <v>551</v>
      </c>
      <c r="H181" s="334" t="s">
        <v>350</v>
      </c>
      <c r="I181" s="333" t="s">
        <v>287</v>
      </c>
      <c r="J181" s="333" t="s">
        <v>288</v>
      </c>
      <c r="K181" s="49"/>
      <c r="L181" s="49"/>
      <c r="M181" s="49"/>
      <c r="N181" s="49"/>
      <c r="O181" s="49"/>
      <c r="P181" s="49"/>
      <c r="Q181" s="49"/>
      <c r="R181" s="49"/>
      <c r="S181" s="48"/>
      <c r="T181" s="48"/>
      <c r="U181" s="48"/>
      <c r="V181" s="48"/>
      <c r="W181" s="48"/>
      <c r="X181" s="48"/>
      <c r="Y181" s="48"/>
    </row>
    <row r="182" spans="1:25" s="35" customFormat="1" ht="9.75">
      <c r="A182" s="374" t="s">
        <v>167</v>
      </c>
      <c r="B182" s="375"/>
      <c r="C182" s="81">
        <f aca="true" t="shared" si="12" ref="C182:C187">SUM(D182:F182)</f>
        <v>54065.4725</v>
      </c>
      <c r="D182" s="81">
        <f>D183+D184+D185+D186+D187</f>
        <v>37426.4205</v>
      </c>
      <c r="E182" s="81">
        <f>E183+E184+E185+E186+E187</f>
        <v>16639.052</v>
      </c>
      <c r="F182" s="81">
        <f>F183+F184+F185+F186+F187</f>
        <v>0</v>
      </c>
      <c r="G182" s="322"/>
      <c r="H182" s="308"/>
      <c r="I182" s="333"/>
      <c r="J182" s="333"/>
      <c r="K182" s="49"/>
      <c r="L182" s="49"/>
      <c r="M182" s="49"/>
      <c r="N182" s="49"/>
      <c r="O182" s="49"/>
      <c r="P182" s="49"/>
      <c r="Q182" s="49"/>
      <c r="R182" s="49"/>
      <c r="S182" s="48"/>
      <c r="T182" s="48"/>
      <c r="U182" s="48"/>
      <c r="V182" s="48"/>
      <c r="W182" s="48"/>
      <c r="X182" s="48"/>
      <c r="Y182" s="48"/>
    </row>
    <row r="183" spans="1:25" s="35" customFormat="1" ht="9.75" customHeight="1">
      <c r="A183" s="313" t="s">
        <v>416</v>
      </c>
      <c r="B183" s="313"/>
      <c r="C183" s="81">
        <f t="shared" si="12"/>
        <v>0</v>
      </c>
      <c r="D183" s="81">
        <f aca="true" t="shared" si="13" ref="D183:F187">D190+D198+D206+D216+D229+D241</f>
        <v>0</v>
      </c>
      <c r="E183" s="81">
        <f t="shared" si="13"/>
        <v>0</v>
      </c>
      <c r="F183" s="81">
        <f t="shared" si="13"/>
        <v>0</v>
      </c>
      <c r="G183" s="322"/>
      <c r="H183" s="308"/>
      <c r="I183" s="333"/>
      <c r="J183" s="333"/>
      <c r="K183" s="49"/>
      <c r="L183" s="49"/>
      <c r="M183" s="49"/>
      <c r="N183" s="49"/>
      <c r="O183" s="49"/>
      <c r="P183" s="49"/>
      <c r="Q183" s="49"/>
      <c r="R183" s="49"/>
      <c r="S183" s="48"/>
      <c r="T183" s="48"/>
      <c r="U183" s="48"/>
      <c r="V183" s="48"/>
      <c r="W183" s="48"/>
      <c r="X183" s="48"/>
      <c r="Y183" s="48"/>
    </row>
    <row r="184" spans="1:25" s="35" customFormat="1" ht="9.75">
      <c r="A184" s="313" t="s">
        <v>424</v>
      </c>
      <c r="B184" s="313"/>
      <c r="C184" s="81">
        <f t="shared" si="12"/>
        <v>53985.4725</v>
      </c>
      <c r="D184" s="81">
        <f t="shared" si="13"/>
        <v>37346.4205</v>
      </c>
      <c r="E184" s="81">
        <f t="shared" si="13"/>
        <v>16639.052</v>
      </c>
      <c r="F184" s="81">
        <f t="shared" si="13"/>
        <v>0</v>
      </c>
      <c r="G184" s="322"/>
      <c r="H184" s="308"/>
      <c r="I184" s="333"/>
      <c r="J184" s="333"/>
      <c r="K184" s="49"/>
      <c r="L184" s="49"/>
      <c r="M184" s="49"/>
      <c r="N184" s="49"/>
      <c r="O184" s="49"/>
      <c r="P184" s="49"/>
      <c r="Q184" s="49"/>
      <c r="R184" s="49"/>
      <c r="S184" s="48"/>
      <c r="T184" s="48"/>
      <c r="U184" s="48"/>
      <c r="V184" s="48"/>
      <c r="W184" s="48"/>
      <c r="X184" s="48"/>
      <c r="Y184" s="48"/>
    </row>
    <row r="185" spans="1:25" s="35" customFormat="1" ht="9.75">
      <c r="A185" s="313" t="s">
        <v>425</v>
      </c>
      <c r="B185" s="313"/>
      <c r="C185" s="81">
        <f t="shared" si="12"/>
        <v>80</v>
      </c>
      <c r="D185" s="81">
        <f t="shared" si="13"/>
        <v>80</v>
      </c>
      <c r="E185" s="81">
        <f t="shared" si="13"/>
        <v>0</v>
      </c>
      <c r="F185" s="81">
        <f t="shared" si="13"/>
        <v>0</v>
      </c>
      <c r="G185" s="322"/>
      <c r="H185" s="308"/>
      <c r="I185" s="333"/>
      <c r="J185" s="333"/>
      <c r="K185" s="49"/>
      <c r="L185" s="49"/>
      <c r="M185" s="49"/>
      <c r="N185" s="49"/>
      <c r="O185" s="49"/>
      <c r="P185" s="49"/>
      <c r="Q185" s="49"/>
      <c r="R185" s="49"/>
      <c r="S185" s="48"/>
      <c r="T185" s="48"/>
      <c r="U185" s="48"/>
      <c r="V185" s="48"/>
      <c r="W185" s="48"/>
      <c r="X185" s="48"/>
      <c r="Y185" s="48"/>
    </row>
    <row r="186" spans="1:25" s="35" customFormat="1" ht="9.75">
      <c r="A186" s="313" t="s">
        <v>426</v>
      </c>
      <c r="B186" s="313"/>
      <c r="C186" s="81">
        <f t="shared" si="12"/>
        <v>0</v>
      </c>
      <c r="D186" s="81">
        <f t="shared" si="13"/>
        <v>0</v>
      </c>
      <c r="E186" s="81">
        <f t="shared" si="13"/>
        <v>0</v>
      </c>
      <c r="F186" s="81">
        <f t="shared" si="13"/>
        <v>0</v>
      </c>
      <c r="G186" s="322"/>
      <c r="H186" s="308"/>
      <c r="I186" s="333"/>
      <c r="J186" s="333"/>
      <c r="K186" s="49"/>
      <c r="L186" s="49"/>
      <c r="M186" s="49"/>
      <c r="N186" s="49"/>
      <c r="O186" s="49"/>
      <c r="P186" s="49"/>
      <c r="Q186" s="49"/>
      <c r="R186" s="49"/>
      <c r="S186" s="48"/>
      <c r="T186" s="48"/>
      <c r="U186" s="48"/>
      <c r="V186" s="48"/>
      <c r="W186" s="48"/>
      <c r="X186" s="48"/>
      <c r="Y186" s="48"/>
    </row>
    <row r="187" spans="1:25" s="35" customFormat="1" ht="15" customHeight="1">
      <c r="A187" s="313" t="s">
        <v>414</v>
      </c>
      <c r="B187" s="313"/>
      <c r="C187" s="81">
        <f t="shared" si="12"/>
        <v>0</v>
      </c>
      <c r="D187" s="81">
        <f t="shared" si="13"/>
        <v>0</v>
      </c>
      <c r="E187" s="81">
        <f t="shared" si="13"/>
        <v>0</v>
      </c>
      <c r="F187" s="81">
        <f t="shared" si="13"/>
        <v>0</v>
      </c>
      <c r="G187" s="322"/>
      <c r="H187" s="308"/>
      <c r="I187" s="333"/>
      <c r="J187" s="333"/>
      <c r="K187" s="49"/>
      <c r="L187" s="49"/>
      <c r="M187" s="49"/>
      <c r="N187" s="49"/>
      <c r="O187" s="49"/>
      <c r="P187" s="49"/>
      <c r="Q187" s="49"/>
      <c r="R187" s="49"/>
      <c r="S187" s="48"/>
      <c r="T187" s="48"/>
      <c r="U187" s="48"/>
      <c r="V187" s="48"/>
      <c r="W187" s="48"/>
      <c r="X187" s="48"/>
      <c r="Y187" s="48"/>
    </row>
    <row r="188" spans="1:10" s="35" customFormat="1" ht="110.25" customHeight="1">
      <c r="A188" s="44"/>
      <c r="B188" s="134" t="s">
        <v>69</v>
      </c>
      <c r="C188" s="82"/>
      <c r="D188" s="82"/>
      <c r="E188" s="82"/>
      <c r="F188" s="82"/>
      <c r="G188" s="322" t="s">
        <v>547</v>
      </c>
      <c r="H188" s="308" t="s">
        <v>317</v>
      </c>
      <c r="I188" s="333" t="s">
        <v>316</v>
      </c>
      <c r="J188" s="333" t="s">
        <v>315</v>
      </c>
    </row>
    <row r="189" spans="1:10" s="35" customFormat="1" ht="9.75">
      <c r="A189" s="313" t="s">
        <v>167</v>
      </c>
      <c r="B189" s="313"/>
      <c r="C189" s="83">
        <f aca="true" t="shared" si="14" ref="C189:C194">D189+E189+F189</f>
        <v>0</v>
      </c>
      <c r="D189" s="83">
        <f>D190+D191+D192+D193+D194</f>
        <v>0</v>
      </c>
      <c r="E189" s="83">
        <f>E190+E191+E192+E193+E194</f>
        <v>0</v>
      </c>
      <c r="F189" s="83">
        <f>F190+F191+F192+F193+F194</f>
        <v>0</v>
      </c>
      <c r="G189" s="322"/>
      <c r="H189" s="308"/>
      <c r="I189" s="333"/>
      <c r="J189" s="333"/>
    </row>
    <row r="190" spans="1:10" s="35" customFormat="1" ht="9.75">
      <c r="A190" s="313" t="s">
        <v>416</v>
      </c>
      <c r="B190" s="313"/>
      <c r="C190" s="83">
        <f t="shared" si="14"/>
        <v>0</v>
      </c>
      <c r="D190" s="83">
        <f>8!F228</f>
        <v>0</v>
      </c>
      <c r="E190" s="83">
        <f>8!G228</f>
        <v>0</v>
      </c>
      <c r="F190" s="83">
        <f>8!H228</f>
        <v>0</v>
      </c>
      <c r="G190" s="322"/>
      <c r="H190" s="308"/>
      <c r="I190" s="333"/>
      <c r="J190" s="333"/>
    </row>
    <row r="191" spans="1:10" s="35" customFormat="1" ht="9.75">
      <c r="A191" s="313" t="s">
        <v>424</v>
      </c>
      <c r="B191" s="313"/>
      <c r="C191" s="83">
        <f t="shared" si="14"/>
        <v>0</v>
      </c>
      <c r="D191" s="83">
        <f>8!F229</f>
        <v>0</v>
      </c>
      <c r="E191" s="83">
        <f>8!G229</f>
        <v>0</v>
      </c>
      <c r="F191" s="83">
        <f>8!H229</f>
        <v>0</v>
      </c>
      <c r="G191" s="322"/>
      <c r="H191" s="308"/>
      <c r="I191" s="333"/>
      <c r="J191" s="333"/>
    </row>
    <row r="192" spans="1:10" s="35" customFormat="1" ht="9.75">
      <c r="A192" s="313" t="s">
        <v>425</v>
      </c>
      <c r="B192" s="313"/>
      <c r="C192" s="83">
        <f t="shared" si="14"/>
        <v>0</v>
      </c>
      <c r="D192" s="83">
        <f>8!F230</f>
        <v>0</v>
      </c>
      <c r="E192" s="83">
        <f>8!G230</f>
        <v>0</v>
      </c>
      <c r="F192" s="83">
        <f>8!H230</f>
        <v>0</v>
      </c>
      <c r="G192" s="322"/>
      <c r="H192" s="308"/>
      <c r="I192" s="333"/>
      <c r="J192" s="333"/>
    </row>
    <row r="193" spans="1:10" s="35" customFormat="1" ht="9.75">
      <c r="A193" s="313" t="s">
        <v>426</v>
      </c>
      <c r="B193" s="313"/>
      <c r="C193" s="83">
        <f t="shared" si="14"/>
        <v>0</v>
      </c>
      <c r="D193" s="83">
        <f>8!F231</f>
        <v>0</v>
      </c>
      <c r="E193" s="83">
        <f>8!G231</f>
        <v>0</v>
      </c>
      <c r="F193" s="83">
        <f>8!H231</f>
        <v>0</v>
      </c>
      <c r="G193" s="322"/>
      <c r="H193" s="308"/>
      <c r="I193" s="333"/>
      <c r="J193" s="333"/>
    </row>
    <row r="194" spans="1:10" s="35" customFormat="1" ht="9.75">
      <c r="A194" s="313" t="s">
        <v>414</v>
      </c>
      <c r="B194" s="313"/>
      <c r="C194" s="83">
        <f t="shared" si="14"/>
        <v>0</v>
      </c>
      <c r="D194" s="83">
        <f>8!F232</f>
        <v>0</v>
      </c>
      <c r="E194" s="83">
        <f>8!G232</f>
        <v>0</v>
      </c>
      <c r="F194" s="83">
        <f>8!H232</f>
        <v>0</v>
      </c>
      <c r="G194" s="322"/>
      <c r="H194" s="308"/>
      <c r="I194" s="333"/>
      <c r="J194" s="333"/>
    </row>
    <row r="195" spans="1:10" s="35" customFormat="1" ht="42" customHeight="1">
      <c r="A195" s="44"/>
      <c r="B195" s="64" t="s">
        <v>351</v>
      </c>
      <c r="C195" s="69"/>
      <c r="D195" s="69"/>
      <c r="E195" s="69"/>
      <c r="F195" s="69"/>
      <c r="G195" s="44" t="s">
        <v>547</v>
      </c>
      <c r="H195" s="42" t="s">
        <v>412</v>
      </c>
      <c r="I195" s="42" t="s">
        <v>412</v>
      </c>
      <c r="J195" s="62" t="s">
        <v>31</v>
      </c>
    </row>
    <row r="196" spans="1:10" s="35" customFormat="1" ht="41.25" customHeight="1">
      <c r="A196" s="44"/>
      <c r="B196" s="134" t="s">
        <v>41</v>
      </c>
      <c r="C196" s="82"/>
      <c r="D196" s="82"/>
      <c r="E196" s="82"/>
      <c r="F196" s="82"/>
      <c r="G196" s="322" t="s">
        <v>547</v>
      </c>
      <c r="H196" s="308" t="s">
        <v>318</v>
      </c>
      <c r="I196" s="333" t="s">
        <v>287</v>
      </c>
      <c r="J196" s="333" t="s">
        <v>314</v>
      </c>
    </row>
    <row r="197" spans="1:10" s="35" customFormat="1" ht="9.75" customHeight="1">
      <c r="A197" s="313" t="s">
        <v>167</v>
      </c>
      <c r="B197" s="313"/>
      <c r="C197" s="84">
        <f aca="true" t="shared" si="15" ref="C197:C202">D197+E197+F197</f>
        <v>18436.8245</v>
      </c>
      <c r="D197" s="84">
        <f>D198+D199+D200+D201+D202</f>
        <v>18436.8245</v>
      </c>
      <c r="E197" s="84">
        <f>E198+E199+E200+E201+E202</f>
        <v>0</v>
      </c>
      <c r="F197" s="84">
        <f>F198+F199+F200+F201+F202</f>
        <v>0</v>
      </c>
      <c r="G197" s="322"/>
      <c r="H197" s="308"/>
      <c r="I197" s="333"/>
      <c r="J197" s="333"/>
    </row>
    <row r="198" spans="1:10" s="35" customFormat="1" ht="9.75">
      <c r="A198" s="313" t="s">
        <v>416</v>
      </c>
      <c r="B198" s="313"/>
      <c r="C198" s="84">
        <f t="shared" si="15"/>
        <v>0</v>
      </c>
      <c r="D198" s="84">
        <f>8!F255</f>
        <v>0</v>
      </c>
      <c r="E198" s="84">
        <f>8!G255</f>
        <v>0</v>
      </c>
      <c r="F198" s="84">
        <f>8!H255</f>
        <v>0</v>
      </c>
      <c r="G198" s="322"/>
      <c r="H198" s="308"/>
      <c r="I198" s="333"/>
      <c r="J198" s="333"/>
    </row>
    <row r="199" spans="1:10" s="35" customFormat="1" ht="9.75">
      <c r="A199" s="313" t="s">
        <v>424</v>
      </c>
      <c r="B199" s="313"/>
      <c r="C199" s="84">
        <f t="shared" si="15"/>
        <v>18436.8245</v>
      </c>
      <c r="D199" s="84">
        <f>8!F256</f>
        <v>18436.8245</v>
      </c>
      <c r="E199" s="84">
        <f>8!G256</f>
        <v>0</v>
      </c>
      <c r="F199" s="84">
        <f>8!H256</f>
        <v>0</v>
      </c>
      <c r="G199" s="322"/>
      <c r="H199" s="308"/>
      <c r="I199" s="333"/>
      <c r="J199" s="333"/>
    </row>
    <row r="200" spans="1:10" s="35" customFormat="1" ht="9.75">
      <c r="A200" s="313" t="s">
        <v>425</v>
      </c>
      <c r="B200" s="313"/>
      <c r="C200" s="84">
        <f t="shared" si="15"/>
        <v>0</v>
      </c>
      <c r="D200" s="84">
        <f>8!F257</f>
        <v>0</v>
      </c>
      <c r="E200" s="84">
        <f>8!G257</f>
        <v>0</v>
      </c>
      <c r="F200" s="84">
        <f>8!H257</f>
        <v>0</v>
      </c>
      <c r="G200" s="322"/>
      <c r="H200" s="308"/>
      <c r="I200" s="333"/>
      <c r="J200" s="333"/>
    </row>
    <row r="201" spans="1:10" s="35" customFormat="1" ht="9.75" customHeight="1">
      <c r="A201" s="313" t="s">
        <v>426</v>
      </c>
      <c r="B201" s="313"/>
      <c r="C201" s="84">
        <f t="shared" si="15"/>
        <v>0</v>
      </c>
      <c r="D201" s="84">
        <f>8!F258</f>
        <v>0</v>
      </c>
      <c r="E201" s="84">
        <f>8!G258</f>
        <v>0</v>
      </c>
      <c r="F201" s="84">
        <f>8!H258</f>
        <v>0</v>
      </c>
      <c r="G201" s="322"/>
      <c r="H201" s="308"/>
      <c r="I201" s="333"/>
      <c r="J201" s="333"/>
    </row>
    <row r="202" spans="1:10" s="35" customFormat="1" ht="9.75">
      <c r="A202" s="313" t="s">
        <v>414</v>
      </c>
      <c r="B202" s="313"/>
      <c r="C202" s="84">
        <f t="shared" si="15"/>
        <v>0</v>
      </c>
      <c r="D202" s="84">
        <f>8!F259</f>
        <v>0</v>
      </c>
      <c r="E202" s="84">
        <f>8!G259</f>
        <v>0</v>
      </c>
      <c r="F202" s="84">
        <f>8!H259</f>
        <v>0</v>
      </c>
      <c r="G202" s="322"/>
      <c r="H202" s="308"/>
      <c r="I202" s="333"/>
      <c r="J202" s="333"/>
    </row>
    <row r="203" spans="1:10" s="35" customFormat="1" ht="45" customHeight="1">
      <c r="A203" s="44"/>
      <c r="B203" s="64" t="s">
        <v>352</v>
      </c>
      <c r="C203" s="69"/>
      <c r="D203" s="69"/>
      <c r="E203" s="69"/>
      <c r="F203" s="69"/>
      <c r="G203" s="44" t="s">
        <v>547</v>
      </c>
      <c r="H203" s="42"/>
      <c r="I203" s="42"/>
      <c r="J203" s="62" t="s">
        <v>31</v>
      </c>
    </row>
    <row r="204" spans="1:10" s="35" customFormat="1" ht="36" customHeight="1">
      <c r="A204" s="59"/>
      <c r="B204" s="134" t="s">
        <v>42</v>
      </c>
      <c r="C204" s="82"/>
      <c r="D204" s="82"/>
      <c r="E204" s="82"/>
      <c r="F204" s="82"/>
      <c r="G204" s="322" t="s">
        <v>547</v>
      </c>
      <c r="H204" s="308" t="s">
        <v>318</v>
      </c>
      <c r="I204" s="333" t="s">
        <v>287</v>
      </c>
      <c r="J204" s="333" t="s">
        <v>315</v>
      </c>
    </row>
    <row r="205" spans="1:10" s="35" customFormat="1" ht="12" customHeight="1">
      <c r="A205" s="376" t="s">
        <v>167</v>
      </c>
      <c r="B205" s="376"/>
      <c r="C205" s="84">
        <f>C206+C207+C208+C209+C210</f>
        <v>33298.104</v>
      </c>
      <c r="D205" s="84">
        <f>D206+D207+D208+D209+D210</f>
        <v>16659.052</v>
      </c>
      <c r="E205" s="84">
        <f>E206+E207+E208+E209+E210</f>
        <v>16639.052</v>
      </c>
      <c r="F205" s="84">
        <f>F206+F207+F208+F209+F210</f>
        <v>0</v>
      </c>
      <c r="G205" s="322"/>
      <c r="H205" s="308"/>
      <c r="I205" s="333"/>
      <c r="J205" s="333"/>
    </row>
    <row r="206" spans="1:10" s="35" customFormat="1" ht="11.25" customHeight="1">
      <c r="A206" s="313" t="s">
        <v>416</v>
      </c>
      <c r="B206" s="313"/>
      <c r="C206" s="84">
        <f>D206+E206+F206</f>
        <v>0</v>
      </c>
      <c r="D206" s="84">
        <f>8!F264</f>
        <v>0</v>
      </c>
      <c r="E206" s="84">
        <f>8!G264</f>
        <v>0</v>
      </c>
      <c r="F206" s="84">
        <f>8!H264</f>
        <v>0</v>
      </c>
      <c r="G206" s="322"/>
      <c r="H206" s="308"/>
      <c r="I206" s="333"/>
      <c r="J206" s="333"/>
    </row>
    <row r="207" spans="1:10" s="35" customFormat="1" ht="13.5" customHeight="1">
      <c r="A207" s="313" t="s">
        <v>424</v>
      </c>
      <c r="B207" s="313"/>
      <c r="C207" s="84">
        <f>D207+E207+F207</f>
        <v>33298.104</v>
      </c>
      <c r="D207" s="84">
        <f>8!F265</f>
        <v>16659.052</v>
      </c>
      <c r="E207" s="84">
        <f>8!G265</f>
        <v>16639.052</v>
      </c>
      <c r="F207" s="84">
        <f>8!H265</f>
        <v>0</v>
      </c>
      <c r="G207" s="322"/>
      <c r="H207" s="308"/>
      <c r="I207" s="333"/>
      <c r="J207" s="333"/>
    </row>
    <row r="208" spans="1:10" s="35" customFormat="1" ht="9.75">
      <c r="A208" s="313" t="s">
        <v>425</v>
      </c>
      <c r="B208" s="313"/>
      <c r="C208" s="84">
        <f>D208+E208+F208</f>
        <v>0</v>
      </c>
      <c r="D208" s="84">
        <f>8!F266</f>
        <v>0</v>
      </c>
      <c r="E208" s="84">
        <f>8!G266</f>
        <v>0</v>
      </c>
      <c r="F208" s="84">
        <f>8!H266</f>
        <v>0</v>
      </c>
      <c r="G208" s="322"/>
      <c r="H208" s="308"/>
      <c r="I208" s="333"/>
      <c r="J208" s="333"/>
    </row>
    <row r="209" spans="1:10" s="35" customFormat="1" ht="9.75">
      <c r="A209" s="313" t="s">
        <v>426</v>
      </c>
      <c r="B209" s="313"/>
      <c r="C209" s="84">
        <f>D209+E209+F209</f>
        <v>0</v>
      </c>
      <c r="D209" s="84">
        <f>8!F267</f>
        <v>0</v>
      </c>
      <c r="E209" s="84">
        <f>8!G267</f>
        <v>0</v>
      </c>
      <c r="F209" s="84">
        <f>8!H267</f>
        <v>0</v>
      </c>
      <c r="G209" s="322"/>
      <c r="H209" s="308"/>
      <c r="I209" s="333"/>
      <c r="J209" s="333"/>
    </row>
    <row r="210" spans="1:10" s="35" customFormat="1" ht="9.75">
      <c r="A210" s="313" t="s">
        <v>414</v>
      </c>
      <c r="B210" s="313"/>
      <c r="C210" s="84">
        <f>D210+E210+F210</f>
        <v>0</v>
      </c>
      <c r="D210" s="84">
        <f>8!F268</f>
        <v>0</v>
      </c>
      <c r="E210" s="84">
        <f>8!G268</f>
        <v>0</v>
      </c>
      <c r="F210" s="84">
        <f>8!H268</f>
        <v>0</v>
      </c>
      <c r="G210" s="322"/>
      <c r="H210" s="308"/>
      <c r="I210" s="333"/>
      <c r="J210" s="333"/>
    </row>
    <row r="211" spans="1:10" s="35" customFormat="1" ht="45" customHeight="1">
      <c r="A211" s="44"/>
      <c r="B211" s="64" t="s">
        <v>352</v>
      </c>
      <c r="C211" s="69"/>
      <c r="D211" s="69"/>
      <c r="E211" s="69"/>
      <c r="F211" s="69"/>
      <c r="G211" s="44" t="s">
        <v>547</v>
      </c>
      <c r="H211" s="42" t="s">
        <v>412</v>
      </c>
      <c r="I211" s="42" t="s">
        <v>412</v>
      </c>
      <c r="J211" s="62" t="s">
        <v>670</v>
      </c>
    </row>
    <row r="212" spans="1:10" s="35" customFormat="1" ht="9.75">
      <c r="A212" s="317"/>
      <c r="B212" s="319" t="s">
        <v>43</v>
      </c>
      <c r="C212" s="310"/>
      <c r="D212" s="310"/>
      <c r="E212" s="310"/>
      <c r="F212" s="310"/>
      <c r="G212" s="310" t="s">
        <v>547</v>
      </c>
      <c r="H212" s="310" t="s">
        <v>669</v>
      </c>
      <c r="I212" s="336">
        <v>2016</v>
      </c>
      <c r="J212" s="336">
        <v>2018</v>
      </c>
    </row>
    <row r="213" spans="1:10" s="35" customFormat="1" ht="9.75">
      <c r="A213" s="318"/>
      <c r="B213" s="320"/>
      <c r="C213" s="311"/>
      <c r="D213" s="311"/>
      <c r="E213" s="311"/>
      <c r="F213" s="311"/>
      <c r="G213" s="311"/>
      <c r="H213" s="311"/>
      <c r="I213" s="337"/>
      <c r="J213" s="337"/>
    </row>
    <row r="214" spans="1:10" s="35" customFormat="1" ht="57" customHeight="1">
      <c r="A214" s="318"/>
      <c r="B214" s="320"/>
      <c r="C214" s="312"/>
      <c r="D214" s="312"/>
      <c r="E214" s="312"/>
      <c r="F214" s="312"/>
      <c r="G214" s="311"/>
      <c r="H214" s="311"/>
      <c r="I214" s="337"/>
      <c r="J214" s="337"/>
    </row>
    <row r="215" spans="1:10" s="35" customFormat="1" ht="9.75">
      <c r="A215" s="313" t="s">
        <v>167</v>
      </c>
      <c r="B215" s="313"/>
      <c r="C215" s="83">
        <f>C216+C217+C218+C219+C220</f>
        <v>0</v>
      </c>
      <c r="D215" s="83">
        <f>D216+D217+D218+D219+D220</f>
        <v>0</v>
      </c>
      <c r="E215" s="83">
        <f>E216+E217+E218+E219+E220</f>
        <v>0</v>
      </c>
      <c r="F215" s="83">
        <f>F216+F217+F218+F219+F220</f>
        <v>0</v>
      </c>
      <c r="G215" s="311"/>
      <c r="H215" s="311"/>
      <c r="I215" s="337"/>
      <c r="J215" s="337"/>
    </row>
    <row r="216" spans="1:10" s="35" customFormat="1" ht="9.75">
      <c r="A216" s="313" t="s">
        <v>416</v>
      </c>
      <c r="B216" s="313"/>
      <c r="C216" s="83">
        <f>D216+E216+F216</f>
        <v>0</v>
      </c>
      <c r="D216" s="83">
        <f>8!F292</f>
        <v>0</v>
      </c>
      <c r="E216" s="83">
        <f>8!G292</f>
        <v>0</v>
      </c>
      <c r="F216" s="83">
        <f>8!H292</f>
        <v>0</v>
      </c>
      <c r="G216" s="311"/>
      <c r="H216" s="311"/>
      <c r="I216" s="337"/>
      <c r="J216" s="337"/>
    </row>
    <row r="217" spans="1:10" s="35" customFormat="1" ht="9.75">
      <c r="A217" s="313" t="s">
        <v>424</v>
      </c>
      <c r="B217" s="313"/>
      <c r="C217" s="83">
        <f>D217+E217+F217</f>
        <v>0</v>
      </c>
      <c r="D217" s="83">
        <f>8!F293</f>
        <v>0</v>
      </c>
      <c r="E217" s="83">
        <f>8!G293</f>
        <v>0</v>
      </c>
      <c r="F217" s="83">
        <f>8!H293</f>
        <v>0</v>
      </c>
      <c r="G217" s="311"/>
      <c r="H217" s="311"/>
      <c r="I217" s="337"/>
      <c r="J217" s="337"/>
    </row>
    <row r="218" spans="1:10" s="35" customFormat="1" ht="9.75">
      <c r="A218" s="313" t="s">
        <v>425</v>
      </c>
      <c r="B218" s="313"/>
      <c r="C218" s="83">
        <f>D218+E218+F218</f>
        <v>0</v>
      </c>
      <c r="D218" s="83">
        <f>8!F294</f>
        <v>0</v>
      </c>
      <c r="E218" s="83">
        <f>8!G294</f>
        <v>0</v>
      </c>
      <c r="F218" s="83">
        <f>8!H294</f>
        <v>0</v>
      </c>
      <c r="G218" s="311"/>
      <c r="H218" s="311"/>
      <c r="I218" s="337"/>
      <c r="J218" s="337"/>
    </row>
    <row r="219" spans="1:10" s="35" customFormat="1" ht="9.75">
      <c r="A219" s="313" t="s">
        <v>426</v>
      </c>
      <c r="B219" s="313"/>
      <c r="C219" s="83">
        <f>D219+E219+F219</f>
        <v>0</v>
      </c>
      <c r="D219" s="83">
        <f>8!F295</f>
        <v>0</v>
      </c>
      <c r="E219" s="83">
        <f>8!G295</f>
        <v>0</v>
      </c>
      <c r="F219" s="83">
        <f>8!H295</f>
        <v>0</v>
      </c>
      <c r="G219" s="311"/>
      <c r="H219" s="311"/>
      <c r="I219" s="337"/>
      <c r="J219" s="337"/>
    </row>
    <row r="220" spans="1:10" s="35" customFormat="1" ht="9.75">
      <c r="A220" s="313" t="s">
        <v>414</v>
      </c>
      <c r="B220" s="313"/>
      <c r="C220" s="83">
        <f>D220+E220+F220</f>
        <v>0</v>
      </c>
      <c r="D220" s="83">
        <f>8!F296</f>
        <v>0</v>
      </c>
      <c r="E220" s="83">
        <f>8!G296</f>
        <v>0</v>
      </c>
      <c r="F220" s="83">
        <f>8!H296</f>
        <v>0</v>
      </c>
      <c r="G220" s="312"/>
      <c r="H220" s="312"/>
      <c r="I220" s="338"/>
      <c r="J220" s="338"/>
    </row>
    <row r="221" spans="1:10" s="35" customFormat="1" ht="55.5" customHeight="1">
      <c r="A221" s="59"/>
      <c r="B221" s="71" t="s">
        <v>499</v>
      </c>
      <c r="C221" s="83"/>
      <c r="D221" s="83"/>
      <c r="E221" s="152"/>
      <c r="F221" s="152"/>
      <c r="G221" s="51" t="s">
        <v>341</v>
      </c>
      <c r="H221" s="151"/>
      <c r="I221" s="151"/>
      <c r="J221" s="62" t="s">
        <v>439</v>
      </c>
    </row>
    <row r="222" spans="1:10" s="35" customFormat="1" ht="57" customHeight="1">
      <c r="A222" s="59"/>
      <c r="B222" s="71" t="s">
        <v>352</v>
      </c>
      <c r="C222" s="83"/>
      <c r="D222" s="83"/>
      <c r="E222" s="152"/>
      <c r="F222" s="152"/>
      <c r="G222" s="51" t="s">
        <v>341</v>
      </c>
      <c r="H222" s="151"/>
      <c r="I222" s="151"/>
      <c r="J222" s="62" t="s">
        <v>44</v>
      </c>
    </row>
    <row r="223" spans="1:10" s="35" customFormat="1" ht="54.75" customHeight="1">
      <c r="A223" s="59"/>
      <c r="B223" s="71" t="s">
        <v>498</v>
      </c>
      <c r="C223" s="83"/>
      <c r="D223" s="83"/>
      <c r="E223" s="152"/>
      <c r="F223" s="152"/>
      <c r="G223" s="51" t="s">
        <v>341</v>
      </c>
      <c r="H223" s="151"/>
      <c r="I223" s="151"/>
      <c r="J223" s="62" t="s">
        <v>672</v>
      </c>
    </row>
    <row r="224" spans="1:10" s="35" customFormat="1" ht="54.75" customHeight="1">
      <c r="A224" s="59"/>
      <c r="B224" s="71" t="s">
        <v>518</v>
      </c>
      <c r="C224" s="83"/>
      <c r="D224" s="83"/>
      <c r="E224" s="152"/>
      <c r="F224" s="152"/>
      <c r="G224" s="51" t="s">
        <v>341</v>
      </c>
      <c r="H224" s="151"/>
      <c r="I224" s="151"/>
      <c r="J224" s="62" t="s">
        <v>438</v>
      </c>
    </row>
    <row r="225" spans="1:10" s="35" customFormat="1" ht="9.75">
      <c r="A225" s="317"/>
      <c r="B225" s="319" t="s">
        <v>45</v>
      </c>
      <c r="C225" s="310"/>
      <c r="D225" s="310"/>
      <c r="E225" s="310"/>
      <c r="F225" s="310"/>
      <c r="G225" s="310" t="s">
        <v>547</v>
      </c>
      <c r="H225" s="310" t="s">
        <v>671</v>
      </c>
      <c r="I225" s="336">
        <v>2016</v>
      </c>
      <c r="J225" s="336">
        <v>2017</v>
      </c>
    </row>
    <row r="226" spans="1:10" s="35" customFormat="1" ht="9.75">
      <c r="A226" s="318"/>
      <c r="B226" s="320"/>
      <c r="C226" s="311"/>
      <c r="D226" s="311"/>
      <c r="E226" s="311"/>
      <c r="F226" s="311"/>
      <c r="G226" s="311"/>
      <c r="H226" s="311"/>
      <c r="I226" s="337"/>
      <c r="J226" s="337"/>
    </row>
    <row r="227" spans="1:10" s="35" customFormat="1" ht="51.75" customHeight="1">
      <c r="A227" s="318"/>
      <c r="B227" s="320"/>
      <c r="C227" s="312"/>
      <c r="D227" s="312"/>
      <c r="E227" s="312"/>
      <c r="F227" s="312"/>
      <c r="G227" s="311"/>
      <c r="H227" s="311"/>
      <c r="I227" s="337"/>
      <c r="J227" s="337"/>
    </row>
    <row r="228" spans="1:10" s="35" customFormat="1" ht="9.75">
      <c r="A228" s="313" t="s">
        <v>167</v>
      </c>
      <c r="B228" s="313"/>
      <c r="C228" s="83">
        <f>C229+C230+C231+C232+C233</f>
        <v>2330.544</v>
      </c>
      <c r="D228" s="83">
        <f>D229+D230+D231+D232+D233</f>
        <v>2330.544</v>
      </c>
      <c r="E228" s="83">
        <f>E229+E230+E231+E232+E233</f>
        <v>0</v>
      </c>
      <c r="F228" s="83">
        <f>F229+F230+F231+F232+F233</f>
        <v>0</v>
      </c>
      <c r="G228" s="311"/>
      <c r="H228" s="311"/>
      <c r="I228" s="337"/>
      <c r="J228" s="337"/>
    </row>
    <row r="229" spans="1:10" s="35" customFormat="1" ht="9.75">
      <c r="A229" s="313" t="s">
        <v>416</v>
      </c>
      <c r="B229" s="313"/>
      <c r="C229" s="83">
        <f>D229+E229+F229</f>
        <v>0</v>
      </c>
      <c r="D229" s="83">
        <f>8!F305</f>
        <v>0</v>
      </c>
      <c r="E229" s="83">
        <f>8!G305</f>
        <v>0</v>
      </c>
      <c r="F229" s="83">
        <f>8!H305</f>
        <v>0</v>
      </c>
      <c r="G229" s="311"/>
      <c r="H229" s="311"/>
      <c r="I229" s="337"/>
      <c r="J229" s="337"/>
    </row>
    <row r="230" spans="1:10" s="35" customFormat="1" ht="9.75">
      <c r="A230" s="313" t="s">
        <v>424</v>
      </c>
      <c r="B230" s="313"/>
      <c r="C230" s="83">
        <f>D230+E230+F230</f>
        <v>2250.544</v>
      </c>
      <c r="D230" s="83">
        <f>8!F306</f>
        <v>2250.544</v>
      </c>
      <c r="E230" s="83">
        <f>8!G306</f>
        <v>0</v>
      </c>
      <c r="F230" s="83">
        <f>8!H306</f>
        <v>0</v>
      </c>
      <c r="G230" s="311"/>
      <c r="H230" s="311"/>
      <c r="I230" s="337"/>
      <c r="J230" s="337"/>
    </row>
    <row r="231" spans="1:10" s="35" customFormat="1" ht="9.75">
      <c r="A231" s="313" t="s">
        <v>425</v>
      </c>
      <c r="B231" s="313"/>
      <c r="C231" s="83">
        <f>D231+E231+F231</f>
        <v>80</v>
      </c>
      <c r="D231" s="83">
        <f>8!F307</f>
        <v>80</v>
      </c>
      <c r="E231" s="83">
        <f>8!G307</f>
        <v>0</v>
      </c>
      <c r="F231" s="83">
        <f>8!H307</f>
        <v>0</v>
      </c>
      <c r="G231" s="311"/>
      <c r="H231" s="311"/>
      <c r="I231" s="337"/>
      <c r="J231" s="337"/>
    </row>
    <row r="232" spans="1:10" s="35" customFormat="1" ht="9.75">
      <c r="A232" s="313" t="s">
        <v>426</v>
      </c>
      <c r="B232" s="313"/>
      <c r="C232" s="83">
        <f>D232+E232+F232</f>
        <v>0</v>
      </c>
      <c r="D232" s="83">
        <f>8!F308</f>
        <v>0</v>
      </c>
      <c r="E232" s="83">
        <f>8!G308</f>
        <v>0</v>
      </c>
      <c r="F232" s="83">
        <f>8!H308</f>
        <v>0</v>
      </c>
      <c r="G232" s="311"/>
      <c r="H232" s="311"/>
      <c r="I232" s="337"/>
      <c r="J232" s="337"/>
    </row>
    <row r="233" spans="1:10" s="35" customFormat="1" ht="9.75">
      <c r="A233" s="313" t="s">
        <v>414</v>
      </c>
      <c r="B233" s="313"/>
      <c r="C233" s="83">
        <f>D233+E233+F233</f>
        <v>0</v>
      </c>
      <c r="D233" s="83">
        <f>8!F309</f>
        <v>0</v>
      </c>
      <c r="E233" s="83">
        <f>8!G309</f>
        <v>0</v>
      </c>
      <c r="F233" s="83">
        <f>8!H309</f>
        <v>0</v>
      </c>
      <c r="G233" s="312"/>
      <c r="H233" s="312"/>
      <c r="I233" s="338"/>
      <c r="J233" s="338"/>
    </row>
    <row r="234" spans="1:10" s="35" customFormat="1" ht="53.25" customHeight="1">
      <c r="A234" s="59"/>
      <c r="B234" s="71" t="s">
        <v>352</v>
      </c>
      <c r="C234" s="83"/>
      <c r="D234" s="83"/>
      <c r="E234" s="152"/>
      <c r="F234" s="152"/>
      <c r="G234" s="51" t="s">
        <v>341</v>
      </c>
      <c r="H234" s="151"/>
      <c r="I234" s="151"/>
      <c r="J234" s="62" t="s">
        <v>430</v>
      </c>
    </row>
    <row r="235" spans="1:10" s="35" customFormat="1" ht="52.5" customHeight="1">
      <c r="A235" s="59"/>
      <c r="B235" s="71" t="s">
        <v>498</v>
      </c>
      <c r="C235" s="83"/>
      <c r="D235" s="83"/>
      <c r="E235" s="152"/>
      <c r="F235" s="152"/>
      <c r="G235" s="51" t="s">
        <v>341</v>
      </c>
      <c r="H235" s="151"/>
      <c r="I235" s="151"/>
      <c r="J235" s="62" t="s">
        <v>40</v>
      </c>
    </row>
    <row r="236" spans="1:10" s="35" customFormat="1" ht="53.25" customHeight="1">
      <c r="A236" s="59"/>
      <c r="B236" s="71" t="s">
        <v>518</v>
      </c>
      <c r="C236" s="83"/>
      <c r="D236" s="83"/>
      <c r="E236" s="152"/>
      <c r="F236" s="152"/>
      <c r="G236" s="51" t="s">
        <v>341</v>
      </c>
      <c r="H236" s="151"/>
      <c r="I236" s="151"/>
      <c r="J236" s="62" t="s">
        <v>638</v>
      </c>
    </row>
    <row r="237" spans="1:10" s="35" customFormat="1" ht="9.75">
      <c r="A237" s="317"/>
      <c r="B237" s="319" t="s">
        <v>46</v>
      </c>
      <c r="C237" s="310"/>
      <c r="D237" s="310"/>
      <c r="E237" s="310"/>
      <c r="F237" s="310"/>
      <c r="G237" s="310" t="s">
        <v>547</v>
      </c>
      <c r="H237" s="310" t="s">
        <v>673</v>
      </c>
      <c r="I237" s="336">
        <v>2017</v>
      </c>
      <c r="J237" s="336">
        <v>2018</v>
      </c>
    </row>
    <row r="238" spans="1:10" s="35" customFormat="1" ht="9.75">
      <c r="A238" s="318"/>
      <c r="B238" s="320"/>
      <c r="C238" s="311"/>
      <c r="D238" s="311"/>
      <c r="E238" s="311"/>
      <c r="F238" s="311"/>
      <c r="G238" s="311"/>
      <c r="H238" s="311"/>
      <c r="I238" s="337"/>
      <c r="J238" s="337"/>
    </row>
    <row r="239" spans="1:10" s="35" customFormat="1" ht="60" customHeight="1">
      <c r="A239" s="318"/>
      <c r="B239" s="320"/>
      <c r="C239" s="312"/>
      <c r="D239" s="312"/>
      <c r="E239" s="312"/>
      <c r="F239" s="312"/>
      <c r="G239" s="311"/>
      <c r="H239" s="311"/>
      <c r="I239" s="337"/>
      <c r="J239" s="337"/>
    </row>
    <row r="240" spans="1:10" s="35" customFormat="1" ht="9.75">
      <c r="A240" s="313" t="s">
        <v>167</v>
      </c>
      <c r="B240" s="313"/>
      <c r="C240" s="83">
        <f>C241+C242+C243+C244+C245</f>
        <v>0</v>
      </c>
      <c r="D240" s="83">
        <f>D241+D242+D243+D244+D245</f>
        <v>0</v>
      </c>
      <c r="E240" s="83">
        <f>E241+E242+E243+E244+E245</f>
        <v>0</v>
      </c>
      <c r="F240" s="83">
        <f>F241+F242+F243+F244+F245</f>
        <v>0</v>
      </c>
      <c r="G240" s="311"/>
      <c r="H240" s="311"/>
      <c r="I240" s="337"/>
      <c r="J240" s="337"/>
    </row>
    <row r="241" spans="1:10" s="35" customFormat="1" ht="9.75">
      <c r="A241" s="313" t="s">
        <v>416</v>
      </c>
      <c r="B241" s="313"/>
      <c r="C241" s="83">
        <f>D241+E241+F241</f>
        <v>0</v>
      </c>
      <c r="D241" s="83">
        <f>8!F318</f>
        <v>0</v>
      </c>
      <c r="E241" s="83">
        <f>8!G318</f>
        <v>0</v>
      </c>
      <c r="F241" s="83">
        <f>8!H318</f>
        <v>0</v>
      </c>
      <c r="G241" s="311"/>
      <c r="H241" s="311"/>
      <c r="I241" s="337"/>
      <c r="J241" s="337"/>
    </row>
    <row r="242" spans="1:10" s="35" customFormat="1" ht="9.75">
      <c r="A242" s="313" t="s">
        <v>424</v>
      </c>
      <c r="B242" s="313"/>
      <c r="C242" s="83">
        <f>D242+E242+F242</f>
        <v>0</v>
      </c>
      <c r="D242" s="83">
        <f>8!F319</f>
        <v>0</v>
      </c>
      <c r="E242" s="83">
        <f>8!G319</f>
        <v>0</v>
      </c>
      <c r="F242" s="83">
        <f>8!H319</f>
        <v>0</v>
      </c>
      <c r="G242" s="311"/>
      <c r="H242" s="311"/>
      <c r="I242" s="337"/>
      <c r="J242" s="337"/>
    </row>
    <row r="243" spans="1:10" s="35" customFormat="1" ht="9.75">
      <c r="A243" s="313" t="s">
        <v>425</v>
      </c>
      <c r="B243" s="313"/>
      <c r="C243" s="83">
        <f>D243+E243+F243</f>
        <v>0</v>
      </c>
      <c r="D243" s="83">
        <f>8!F320</f>
        <v>0</v>
      </c>
      <c r="E243" s="83">
        <f>8!G320</f>
        <v>0</v>
      </c>
      <c r="F243" s="83">
        <f>8!H320</f>
        <v>0</v>
      </c>
      <c r="G243" s="311"/>
      <c r="H243" s="311"/>
      <c r="I243" s="337"/>
      <c r="J243" s="337"/>
    </row>
    <row r="244" spans="1:10" s="35" customFormat="1" ht="9.75">
      <c r="A244" s="313" t="s">
        <v>426</v>
      </c>
      <c r="B244" s="313"/>
      <c r="C244" s="83">
        <f>D244+E244+F244</f>
        <v>0</v>
      </c>
      <c r="D244" s="83">
        <f>8!F321</f>
        <v>0</v>
      </c>
      <c r="E244" s="83">
        <f>8!G321</f>
        <v>0</v>
      </c>
      <c r="F244" s="83">
        <f>8!H321</f>
        <v>0</v>
      </c>
      <c r="G244" s="311"/>
      <c r="H244" s="311"/>
      <c r="I244" s="337"/>
      <c r="J244" s="337"/>
    </row>
    <row r="245" spans="1:10" s="35" customFormat="1" ht="9.75">
      <c r="A245" s="313" t="s">
        <v>414</v>
      </c>
      <c r="B245" s="313"/>
      <c r="C245" s="83">
        <f>D245+E245+F245</f>
        <v>0</v>
      </c>
      <c r="D245" s="83">
        <f>8!F322</f>
        <v>0</v>
      </c>
      <c r="E245" s="83">
        <f>8!G322</f>
        <v>0</v>
      </c>
      <c r="F245" s="83">
        <f>8!H322</f>
        <v>0</v>
      </c>
      <c r="G245" s="312"/>
      <c r="H245" s="312"/>
      <c r="I245" s="338"/>
      <c r="J245" s="338"/>
    </row>
    <row r="246" spans="1:10" s="35" customFormat="1" ht="54.75" customHeight="1">
      <c r="A246" s="59"/>
      <c r="B246" s="71" t="s">
        <v>499</v>
      </c>
      <c r="C246" s="83"/>
      <c r="D246" s="83"/>
      <c r="E246" s="152"/>
      <c r="F246" s="152"/>
      <c r="G246" s="51" t="s">
        <v>341</v>
      </c>
      <c r="H246" s="151"/>
      <c r="I246" s="151"/>
      <c r="J246" s="62" t="s">
        <v>439</v>
      </c>
    </row>
    <row r="247" spans="1:10" s="35" customFormat="1" ht="54" customHeight="1">
      <c r="A247" s="59"/>
      <c r="B247" s="71" t="s">
        <v>352</v>
      </c>
      <c r="C247" s="83"/>
      <c r="D247" s="83"/>
      <c r="E247" s="152"/>
      <c r="F247" s="152"/>
      <c r="G247" s="51" t="s">
        <v>341</v>
      </c>
      <c r="H247" s="151"/>
      <c r="I247" s="151"/>
      <c r="J247" s="62" t="s">
        <v>440</v>
      </c>
    </row>
    <row r="248" spans="1:10" ht="54" customHeight="1">
      <c r="A248" s="59"/>
      <c r="B248" s="71" t="s">
        <v>498</v>
      </c>
      <c r="C248" s="83"/>
      <c r="D248" s="83"/>
      <c r="E248" s="152"/>
      <c r="F248" s="152"/>
      <c r="G248" s="51" t="s">
        <v>341</v>
      </c>
      <c r="H248" s="151"/>
      <c r="I248" s="151"/>
      <c r="J248" s="62" t="s">
        <v>672</v>
      </c>
    </row>
    <row r="249" spans="1:10" ht="56.25" customHeight="1">
      <c r="A249" s="59"/>
      <c r="B249" s="71" t="s">
        <v>518</v>
      </c>
      <c r="C249" s="83"/>
      <c r="D249" s="83"/>
      <c r="E249" s="152"/>
      <c r="F249" s="152"/>
      <c r="G249" s="51" t="s">
        <v>341</v>
      </c>
      <c r="H249" s="151"/>
      <c r="I249" s="151"/>
      <c r="J249" s="62" t="s">
        <v>438</v>
      </c>
    </row>
    <row r="250" spans="1:25" s="101" customFormat="1" ht="55.5" customHeight="1">
      <c r="A250" s="55" t="s">
        <v>183</v>
      </c>
      <c r="B250" s="141" t="s">
        <v>207</v>
      </c>
      <c r="C250" s="85"/>
      <c r="D250" s="85"/>
      <c r="E250" s="85"/>
      <c r="F250" s="85"/>
      <c r="G250" s="331"/>
      <c r="H250" s="331"/>
      <c r="I250" s="331"/>
      <c r="J250" s="331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</row>
    <row r="251" spans="1:10" s="35" customFormat="1" ht="9.75">
      <c r="A251" s="313" t="s">
        <v>167</v>
      </c>
      <c r="B251" s="313"/>
      <c r="C251" s="69">
        <f aca="true" t="shared" si="16" ref="C251:C256">D251+E251+F251</f>
        <v>1043221.94062</v>
      </c>
      <c r="D251" s="69">
        <f>D252+D253+D254+D255+D256</f>
        <v>520866.85455</v>
      </c>
      <c r="E251" s="69">
        <f>E252+E253+E254+E255+E256</f>
        <v>402356.08606999996</v>
      </c>
      <c r="F251" s="69">
        <f>F252+F253+F254+F255+F256</f>
        <v>119999</v>
      </c>
      <c r="G251" s="331"/>
      <c r="H251" s="331"/>
      <c r="I251" s="331"/>
      <c r="J251" s="331"/>
    </row>
    <row r="252" spans="1:10" s="35" customFormat="1" ht="9.75">
      <c r="A252" s="313" t="s">
        <v>416</v>
      </c>
      <c r="B252" s="313"/>
      <c r="C252" s="69">
        <f t="shared" si="16"/>
        <v>282632.16267</v>
      </c>
      <c r="D252" s="69">
        <f aca="true" t="shared" si="17" ref="D252:F256">D259+D330+D337</f>
        <v>43812.36267</v>
      </c>
      <c r="E252" s="69">
        <f t="shared" si="17"/>
        <v>238819.8</v>
      </c>
      <c r="F252" s="69">
        <f t="shared" si="17"/>
        <v>0</v>
      </c>
      <c r="G252" s="331"/>
      <c r="H252" s="331"/>
      <c r="I252" s="331"/>
      <c r="J252" s="331"/>
    </row>
    <row r="253" spans="1:10" s="35" customFormat="1" ht="11.25" customHeight="1">
      <c r="A253" s="313" t="s">
        <v>424</v>
      </c>
      <c r="B253" s="313"/>
      <c r="C253" s="69">
        <f t="shared" si="16"/>
        <v>757959.69195</v>
      </c>
      <c r="D253" s="69">
        <f t="shared" si="17"/>
        <v>474624.40588</v>
      </c>
      <c r="E253" s="69">
        <f t="shared" si="17"/>
        <v>163336.28607</v>
      </c>
      <c r="F253" s="69">
        <f t="shared" si="17"/>
        <v>119999</v>
      </c>
      <c r="G253" s="331"/>
      <c r="H253" s="331"/>
      <c r="I253" s="331"/>
      <c r="J253" s="331"/>
    </row>
    <row r="254" spans="1:10" s="35" customFormat="1" ht="9.75" customHeight="1">
      <c r="A254" s="313" t="s">
        <v>425</v>
      </c>
      <c r="B254" s="313"/>
      <c r="C254" s="69">
        <f t="shared" si="16"/>
        <v>2630.0860000000002</v>
      </c>
      <c r="D254" s="69">
        <f t="shared" si="17"/>
        <v>2430.0860000000002</v>
      </c>
      <c r="E254" s="69">
        <f t="shared" si="17"/>
        <v>200</v>
      </c>
      <c r="F254" s="69">
        <f t="shared" si="17"/>
        <v>0</v>
      </c>
      <c r="G254" s="331"/>
      <c r="H254" s="331"/>
      <c r="I254" s="331"/>
      <c r="J254" s="331"/>
    </row>
    <row r="255" spans="1:10" s="35" customFormat="1" ht="9.75">
      <c r="A255" s="313" t="s">
        <v>426</v>
      </c>
      <c r="B255" s="313"/>
      <c r="C255" s="69">
        <f t="shared" si="16"/>
        <v>0</v>
      </c>
      <c r="D255" s="69">
        <f t="shared" si="17"/>
        <v>0</v>
      </c>
      <c r="E255" s="69">
        <f t="shared" si="17"/>
        <v>0</v>
      </c>
      <c r="F255" s="69">
        <f t="shared" si="17"/>
        <v>0</v>
      </c>
      <c r="G255" s="331"/>
      <c r="H255" s="331"/>
      <c r="I255" s="331"/>
      <c r="J255" s="331"/>
    </row>
    <row r="256" spans="1:10" s="35" customFormat="1" ht="9.75">
      <c r="A256" s="313" t="s">
        <v>414</v>
      </c>
      <c r="B256" s="313"/>
      <c r="C256" s="69">
        <f t="shared" si="16"/>
        <v>0</v>
      </c>
      <c r="D256" s="69">
        <f t="shared" si="17"/>
        <v>0</v>
      </c>
      <c r="E256" s="69">
        <f t="shared" si="17"/>
        <v>0</v>
      </c>
      <c r="F256" s="69">
        <f t="shared" si="17"/>
        <v>0</v>
      </c>
      <c r="G256" s="331"/>
      <c r="H256" s="331"/>
      <c r="I256" s="331"/>
      <c r="J256" s="331"/>
    </row>
    <row r="257" spans="1:10" s="35" customFormat="1" ht="53.25" customHeight="1">
      <c r="A257" s="68" t="s">
        <v>418</v>
      </c>
      <c r="B257" s="60" t="s">
        <v>261</v>
      </c>
      <c r="C257" s="69"/>
      <c r="D257" s="69"/>
      <c r="E257" s="69"/>
      <c r="F257" s="69"/>
      <c r="G257" s="323" t="s">
        <v>451</v>
      </c>
      <c r="H257" s="323" t="s">
        <v>395</v>
      </c>
      <c r="I257" s="323" t="s">
        <v>596</v>
      </c>
      <c r="J257" s="323" t="s">
        <v>688</v>
      </c>
    </row>
    <row r="258" spans="1:10" s="35" customFormat="1" ht="9.75">
      <c r="A258" s="313" t="s">
        <v>167</v>
      </c>
      <c r="B258" s="313"/>
      <c r="C258" s="69">
        <f aca="true" t="shared" si="18" ref="C258:C263">D258+E258+F258</f>
        <v>859591.93607</v>
      </c>
      <c r="D258" s="69">
        <f>SUM(D259:D263)</f>
        <v>369000</v>
      </c>
      <c r="E258" s="69">
        <f>SUM(E259:E263)</f>
        <v>370592.93607</v>
      </c>
      <c r="F258" s="69">
        <f>SUM(F259:F263)</f>
        <v>119999</v>
      </c>
      <c r="G258" s="323"/>
      <c r="H258" s="323"/>
      <c r="I258" s="323"/>
      <c r="J258" s="323"/>
    </row>
    <row r="259" spans="1:10" s="35" customFormat="1" ht="9.75">
      <c r="A259" s="313" t="s">
        <v>416</v>
      </c>
      <c r="B259" s="313"/>
      <c r="C259" s="69">
        <f t="shared" si="18"/>
        <v>248819.8</v>
      </c>
      <c r="D259" s="69">
        <f aca="true" t="shared" si="19" ref="D259:F263">D266+D274+D282+D290+D298+D306+D322+D314</f>
        <v>10000</v>
      </c>
      <c r="E259" s="69">
        <f t="shared" si="19"/>
        <v>238819.8</v>
      </c>
      <c r="F259" s="69">
        <f t="shared" si="19"/>
        <v>0</v>
      </c>
      <c r="G259" s="323"/>
      <c r="H259" s="323"/>
      <c r="I259" s="323"/>
      <c r="J259" s="323"/>
    </row>
    <row r="260" spans="1:10" s="35" customFormat="1" ht="11.25" customHeight="1">
      <c r="A260" s="313" t="s">
        <v>424</v>
      </c>
      <c r="B260" s="313"/>
      <c r="C260" s="69">
        <f t="shared" si="18"/>
        <v>610772.13607</v>
      </c>
      <c r="D260" s="69">
        <f t="shared" si="19"/>
        <v>359000</v>
      </c>
      <c r="E260" s="69">
        <f t="shared" si="19"/>
        <v>131773.13607</v>
      </c>
      <c r="F260" s="69">
        <f t="shared" si="19"/>
        <v>119999</v>
      </c>
      <c r="G260" s="323"/>
      <c r="H260" s="323"/>
      <c r="I260" s="323"/>
      <c r="J260" s="323"/>
    </row>
    <row r="261" spans="1:10" s="35" customFormat="1" ht="9.75" customHeight="1">
      <c r="A261" s="313" t="s">
        <v>425</v>
      </c>
      <c r="B261" s="313"/>
      <c r="C261" s="69">
        <f t="shared" si="18"/>
        <v>0</v>
      </c>
      <c r="D261" s="69">
        <f t="shared" si="19"/>
        <v>0</v>
      </c>
      <c r="E261" s="69">
        <f t="shared" si="19"/>
        <v>0</v>
      </c>
      <c r="F261" s="69">
        <f t="shared" si="19"/>
        <v>0</v>
      </c>
      <c r="G261" s="323"/>
      <c r="H261" s="323"/>
      <c r="I261" s="323"/>
      <c r="J261" s="323"/>
    </row>
    <row r="262" spans="1:10" s="35" customFormat="1" ht="9.75">
      <c r="A262" s="313" t="s">
        <v>426</v>
      </c>
      <c r="B262" s="313"/>
      <c r="C262" s="69">
        <f t="shared" si="18"/>
        <v>0</v>
      </c>
      <c r="D262" s="69">
        <f t="shared" si="19"/>
        <v>0</v>
      </c>
      <c r="E262" s="69">
        <f t="shared" si="19"/>
        <v>0</v>
      </c>
      <c r="F262" s="69">
        <f t="shared" si="19"/>
        <v>0</v>
      </c>
      <c r="G262" s="323"/>
      <c r="H262" s="323"/>
      <c r="I262" s="323"/>
      <c r="J262" s="323"/>
    </row>
    <row r="263" spans="1:10" s="35" customFormat="1" ht="9.75">
      <c r="A263" s="313" t="s">
        <v>414</v>
      </c>
      <c r="B263" s="313"/>
      <c r="C263" s="69">
        <f t="shared" si="18"/>
        <v>0</v>
      </c>
      <c r="D263" s="69">
        <f t="shared" si="19"/>
        <v>0</v>
      </c>
      <c r="E263" s="69">
        <f t="shared" si="19"/>
        <v>0</v>
      </c>
      <c r="F263" s="69">
        <f t="shared" si="19"/>
        <v>0</v>
      </c>
      <c r="G263" s="323"/>
      <c r="H263" s="323"/>
      <c r="I263" s="323"/>
      <c r="J263" s="323"/>
    </row>
    <row r="264" spans="1:10" s="35" customFormat="1" ht="56.25" customHeight="1">
      <c r="A264" s="68" t="s">
        <v>219</v>
      </c>
      <c r="B264" s="60" t="s">
        <v>605</v>
      </c>
      <c r="C264" s="69"/>
      <c r="D264" s="69"/>
      <c r="E264" s="69"/>
      <c r="F264" s="69"/>
      <c r="G264" s="309" t="s">
        <v>622</v>
      </c>
      <c r="H264" s="308" t="s">
        <v>395</v>
      </c>
      <c r="I264" s="333" t="s">
        <v>597</v>
      </c>
      <c r="J264" s="333" t="s">
        <v>315</v>
      </c>
    </row>
    <row r="265" spans="1:10" s="35" customFormat="1" ht="9.75" customHeight="1">
      <c r="A265" s="313" t="s">
        <v>167</v>
      </c>
      <c r="B265" s="313"/>
      <c r="C265" s="69">
        <f>SUM(C266:C270)</f>
        <v>78551.89048</v>
      </c>
      <c r="D265" s="69">
        <f>SUM(D266:D270)</f>
        <v>70500</v>
      </c>
      <c r="E265" s="69">
        <f>SUM(E266:E270)</f>
        <v>8051.89048</v>
      </c>
      <c r="F265" s="69">
        <f>SUM(F266:F270)</f>
        <v>0</v>
      </c>
      <c r="G265" s="309"/>
      <c r="H265" s="308"/>
      <c r="I265" s="333"/>
      <c r="J265" s="333"/>
    </row>
    <row r="266" spans="1:10" s="35" customFormat="1" ht="9.75" customHeight="1">
      <c r="A266" s="313" t="s">
        <v>416</v>
      </c>
      <c r="B266" s="313"/>
      <c r="C266" s="69">
        <f>SUM(D266:F266)</f>
        <v>0</v>
      </c>
      <c r="D266" s="69">
        <f>8!F374</f>
        <v>0</v>
      </c>
      <c r="E266" s="69">
        <f>8!G374</f>
        <v>0</v>
      </c>
      <c r="F266" s="69">
        <f>8!H374</f>
        <v>0</v>
      </c>
      <c r="G266" s="309"/>
      <c r="H266" s="308"/>
      <c r="I266" s="333"/>
      <c r="J266" s="333"/>
    </row>
    <row r="267" spans="1:10" s="35" customFormat="1" ht="11.25" customHeight="1">
      <c r="A267" s="313" t="s">
        <v>424</v>
      </c>
      <c r="B267" s="313"/>
      <c r="C267" s="69">
        <f>SUM(D267:F267)</f>
        <v>78551.89048</v>
      </c>
      <c r="D267" s="69">
        <f>8!F375</f>
        <v>70500</v>
      </c>
      <c r="E267" s="69">
        <f>8!G375</f>
        <v>8051.89048</v>
      </c>
      <c r="F267" s="69">
        <f>8!H375</f>
        <v>0</v>
      </c>
      <c r="G267" s="309"/>
      <c r="H267" s="308"/>
      <c r="I267" s="333"/>
      <c r="J267" s="333"/>
    </row>
    <row r="268" spans="1:10" s="35" customFormat="1" ht="9.75" customHeight="1">
      <c r="A268" s="313" t="s">
        <v>425</v>
      </c>
      <c r="B268" s="313"/>
      <c r="C268" s="69">
        <f>SUM(D268:F268)</f>
        <v>0</v>
      </c>
      <c r="D268" s="69">
        <f>8!F376</f>
        <v>0</v>
      </c>
      <c r="E268" s="69">
        <f>8!G376</f>
        <v>0</v>
      </c>
      <c r="F268" s="69">
        <f>8!H376</f>
        <v>0</v>
      </c>
      <c r="G268" s="309"/>
      <c r="H268" s="308"/>
      <c r="I268" s="333"/>
      <c r="J268" s="333"/>
    </row>
    <row r="269" spans="1:10" s="35" customFormat="1" ht="9.75">
      <c r="A269" s="313" t="s">
        <v>426</v>
      </c>
      <c r="B269" s="313"/>
      <c r="C269" s="69">
        <f>SUM(D269:F269)</f>
        <v>0</v>
      </c>
      <c r="D269" s="69">
        <f>8!F377</f>
        <v>0</v>
      </c>
      <c r="E269" s="69">
        <f>8!G377</f>
        <v>0</v>
      </c>
      <c r="F269" s="69">
        <f>8!H377</f>
        <v>0</v>
      </c>
      <c r="G269" s="309"/>
      <c r="H269" s="308"/>
      <c r="I269" s="333"/>
      <c r="J269" s="333"/>
    </row>
    <row r="270" spans="1:10" s="35" customFormat="1" ht="9" customHeight="1">
      <c r="A270" s="313" t="s">
        <v>414</v>
      </c>
      <c r="B270" s="313"/>
      <c r="C270" s="69">
        <f>SUM(D270:F270)</f>
        <v>0</v>
      </c>
      <c r="D270" s="69">
        <f>8!F378</f>
        <v>0</v>
      </c>
      <c r="E270" s="69">
        <f>8!G378</f>
        <v>0</v>
      </c>
      <c r="F270" s="69">
        <f>8!H378</f>
        <v>0</v>
      </c>
      <c r="G270" s="309"/>
      <c r="H270" s="308"/>
      <c r="I270" s="333"/>
      <c r="J270" s="333"/>
    </row>
    <row r="271" spans="1:10" s="35" customFormat="1" ht="76.5" customHeight="1">
      <c r="A271" s="44"/>
      <c r="B271" s="64" t="s">
        <v>606</v>
      </c>
      <c r="C271" s="69"/>
      <c r="D271" s="69"/>
      <c r="E271" s="69"/>
      <c r="F271" s="69"/>
      <c r="G271" s="60" t="s">
        <v>622</v>
      </c>
      <c r="H271" s="42" t="s">
        <v>412</v>
      </c>
      <c r="I271" s="42" t="s">
        <v>412</v>
      </c>
      <c r="J271" s="62" t="s">
        <v>430</v>
      </c>
    </row>
    <row r="272" spans="1:10" s="35" customFormat="1" ht="47.25" customHeight="1">
      <c r="A272" s="68" t="s">
        <v>278</v>
      </c>
      <c r="B272" s="60" t="s">
        <v>689</v>
      </c>
      <c r="C272" s="69"/>
      <c r="D272" s="69"/>
      <c r="E272" s="69"/>
      <c r="F272" s="69"/>
      <c r="G272" s="309" t="s">
        <v>622</v>
      </c>
      <c r="H272" s="309" t="s">
        <v>395</v>
      </c>
      <c r="I272" s="333" t="s">
        <v>589</v>
      </c>
      <c r="J272" s="333" t="s">
        <v>315</v>
      </c>
    </row>
    <row r="273" spans="1:10" s="35" customFormat="1" ht="9.75" customHeight="1">
      <c r="A273" s="313" t="s">
        <v>167</v>
      </c>
      <c r="B273" s="313"/>
      <c r="C273" s="69">
        <f>SUM(C274:C278)</f>
        <v>172099.8</v>
      </c>
      <c r="D273" s="69">
        <f>SUM(D274:D278)</f>
        <v>172000</v>
      </c>
      <c r="E273" s="69">
        <f>SUM(E274:E278)</f>
        <v>99.8</v>
      </c>
      <c r="F273" s="69">
        <f>SUM(F274:F278)</f>
        <v>0</v>
      </c>
      <c r="G273" s="309"/>
      <c r="H273" s="309"/>
      <c r="I273" s="333"/>
      <c r="J273" s="333"/>
    </row>
    <row r="274" spans="1:10" s="35" customFormat="1" ht="9.75" customHeight="1">
      <c r="A274" s="313" t="s">
        <v>416</v>
      </c>
      <c r="B274" s="313"/>
      <c r="C274" s="69">
        <f>SUM(D274:F274)</f>
        <v>10000</v>
      </c>
      <c r="D274" s="69">
        <f>8!F382</f>
        <v>10000</v>
      </c>
      <c r="E274" s="69">
        <f>8!G382</f>
        <v>0</v>
      </c>
      <c r="F274" s="69">
        <f>8!H382</f>
        <v>0</v>
      </c>
      <c r="G274" s="309"/>
      <c r="H274" s="309"/>
      <c r="I274" s="333"/>
      <c r="J274" s="333"/>
    </row>
    <row r="275" spans="1:10" s="35" customFormat="1" ht="11.25" customHeight="1">
      <c r="A275" s="313" t="s">
        <v>424</v>
      </c>
      <c r="B275" s="313"/>
      <c r="C275" s="69">
        <f>SUM(D275:F275)</f>
        <v>162099.8</v>
      </c>
      <c r="D275" s="69">
        <f>8!F383</f>
        <v>162000</v>
      </c>
      <c r="E275" s="69">
        <f>8!G383</f>
        <v>99.8</v>
      </c>
      <c r="F275" s="69">
        <f>8!H383</f>
        <v>0</v>
      </c>
      <c r="G275" s="309"/>
      <c r="H275" s="309"/>
      <c r="I275" s="333"/>
      <c r="J275" s="333"/>
    </row>
    <row r="276" spans="1:10" s="35" customFormat="1" ht="9.75" customHeight="1">
      <c r="A276" s="313" t="s">
        <v>425</v>
      </c>
      <c r="B276" s="313"/>
      <c r="C276" s="69">
        <f>SUM(D276:F276)</f>
        <v>0</v>
      </c>
      <c r="D276" s="69">
        <f>8!F384</f>
        <v>0</v>
      </c>
      <c r="E276" s="69">
        <f>8!G384</f>
        <v>0</v>
      </c>
      <c r="F276" s="69">
        <f>8!H384</f>
        <v>0</v>
      </c>
      <c r="G276" s="309"/>
      <c r="H276" s="309"/>
      <c r="I276" s="333"/>
      <c r="J276" s="333"/>
    </row>
    <row r="277" spans="1:10" s="35" customFormat="1" ht="9.75">
      <c r="A277" s="313" t="s">
        <v>426</v>
      </c>
      <c r="B277" s="313"/>
      <c r="C277" s="69">
        <f>SUM(D277:F277)</f>
        <v>0</v>
      </c>
      <c r="D277" s="69">
        <f>8!F385</f>
        <v>0</v>
      </c>
      <c r="E277" s="69">
        <f>8!G385</f>
        <v>0</v>
      </c>
      <c r="F277" s="69">
        <f>8!H385</f>
        <v>0</v>
      </c>
      <c r="G277" s="309"/>
      <c r="H277" s="309"/>
      <c r="I277" s="333"/>
      <c r="J277" s="333"/>
    </row>
    <row r="278" spans="1:10" s="35" customFormat="1" ht="10.5" customHeight="1">
      <c r="A278" s="313" t="s">
        <v>414</v>
      </c>
      <c r="B278" s="313"/>
      <c r="C278" s="69">
        <f>SUM(D278:F278)</f>
        <v>0</v>
      </c>
      <c r="D278" s="69">
        <f>8!F386</f>
        <v>0</v>
      </c>
      <c r="E278" s="69">
        <f>8!G386</f>
        <v>0</v>
      </c>
      <c r="F278" s="69">
        <f>8!H386</f>
        <v>0</v>
      </c>
      <c r="G278" s="309"/>
      <c r="H278" s="309"/>
      <c r="I278" s="333"/>
      <c r="J278" s="333"/>
    </row>
    <row r="279" spans="1:10" s="35" customFormat="1" ht="69" customHeight="1">
      <c r="A279" s="44"/>
      <c r="B279" s="64" t="s">
        <v>623</v>
      </c>
      <c r="C279" s="69"/>
      <c r="D279" s="69"/>
      <c r="E279" s="69"/>
      <c r="F279" s="69"/>
      <c r="G279" s="60" t="s">
        <v>622</v>
      </c>
      <c r="H279" s="42" t="s">
        <v>412</v>
      </c>
      <c r="I279" s="42" t="s">
        <v>412</v>
      </c>
      <c r="J279" s="62" t="s">
        <v>430</v>
      </c>
    </row>
    <row r="280" spans="1:10" s="35" customFormat="1" ht="48.75" customHeight="1">
      <c r="A280" s="68" t="s">
        <v>279</v>
      </c>
      <c r="B280" s="60" t="s">
        <v>624</v>
      </c>
      <c r="C280" s="69"/>
      <c r="D280" s="69"/>
      <c r="E280" s="69"/>
      <c r="F280" s="69"/>
      <c r="G280" s="309" t="s">
        <v>622</v>
      </c>
      <c r="H280" s="308" t="s">
        <v>395</v>
      </c>
      <c r="I280" s="333" t="s">
        <v>589</v>
      </c>
      <c r="J280" s="333" t="s">
        <v>288</v>
      </c>
    </row>
    <row r="281" spans="1:10" s="35" customFormat="1" ht="9.75" customHeight="1">
      <c r="A281" s="313" t="s">
        <v>167</v>
      </c>
      <c r="B281" s="313"/>
      <c r="C281" s="69">
        <f>SUM(C282:C286)</f>
        <v>595440.24559</v>
      </c>
      <c r="D281" s="69">
        <f>SUM(D282:D286)</f>
        <v>126500</v>
      </c>
      <c r="E281" s="69">
        <f>SUM(E282:E286)</f>
        <v>348941.24559</v>
      </c>
      <c r="F281" s="69">
        <f>SUM(F282:F286)</f>
        <v>119999</v>
      </c>
      <c r="G281" s="309"/>
      <c r="H281" s="308"/>
      <c r="I281" s="333"/>
      <c r="J281" s="333"/>
    </row>
    <row r="282" spans="1:10" s="35" customFormat="1" ht="9.75" customHeight="1">
      <c r="A282" s="313" t="s">
        <v>416</v>
      </c>
      <c r="B282" s="313"/>
      <c r="C282" s="69">
        <f>SUM(D282:F282)</f>
        <v>238819.8</v>
      </c>
      <c r="D282" s="69">
        <f>8!F390</f>
        <v>0</v>
      </c>
      <c r="E282" s="69">
        <f>8!G390</f>
        <v>238819.8</v>
      </c>
      <c r="F282" s="69">
        <f>8!H390</f>
        <v>0</v>
      </c>
      <c r="G282" s="309"/>
      <c r="H282" s="308"/>
      <c r="I282" s="333"/>
      <c r="J282" s="333"/>
    </row>
    <row r="283" spans="1:10" s="35" customFormat="1" ht="11.25" customHeight="1">
      <c r="A283" s="313" t="s">
        <v>424</v>
      </c>
      <c r="B283" s="313"/>
      <c r="C283" s="69">
        <f>SUM(D283:F283)</f>
        <v>356620.44559</v>
      </c>
      <c r="D283" s="69">
        <f>8!F391</f>
        <v>126500</v>
      </c>
      <c r="E283" s="69">
        <f>8!G391</f>
        <v>110121.44559</v>
      </c>
      <c r="F283" s="69">
        <f>8!H391</f>
        <v>119999</v>
      </c>
      <c r="G283" s="309"/>
      <c r="H283" s="308"/>
      <c r="I283" s="333"/>
      <c r="J283" s="333"/>
    </row>
    <row r="284" spans="1:10" s="35" customFormat="1" ht="9.75" customHeight="1">
      <c r="A284" s="313" t="s">
        <v>425</v>
      </c>
      <c r="B284" s="313"/>
      <c r="C284" s="69">
        <f>SUM(D284:F284)</f>
        <v>0</v>
      </c>
      <c r="D284" s="69">
        <f>8!F392</f>
        <v>0</v>
      </c>
      <c r="E284" s="69">
        <f>8!G392</f>
        <v>0</v>
      </c>
      <c r="F284" s="69">
        <f>8!H392</f>
        <v>0</v>
      </c>
      <c r="G284" s="309"/>
      <c r="H284" s="308"/>
      <c r="I284" s="333"/>
      <c r="J284" s="333"/>
    </row>
    <row r="285" spans="1:10" s="35" customFormat="1" ht="9.75">
      <c r="A285" s="313" t="s">
        <v>426</v>
      </c>
      <c r="B285" s="313"/>
      <c r="C285" s="69">
        <f>SUM(D285:F285)</f>
        <v>0</v>
      </c>
      <c r="D285" s="69">
        <f>8!F393</f>
        <v>0</v>
      </c>
      <c r="E285" s="69">
        <f>8!G393</f>
        <v>0</v>
      </c>
      <c r="F285" s="69">
        <f>8!H393</f>
        <v>0</v>
      </c>
      <c r="G285" s="309"/>
      <c r="H285" s="308"/>
      <c r="I285" s="333"/>
      <c r="J285" s="333"/>
    </row>
    <row r="286" spans="1:10" s="35" customFormat="1" ht="9.75" customHeight="1">
      <c r="A286" s="313" t="s">
        <v>414</v>
      </c>
      <c r="B286" s="313"/>
      <c r="C286" s="69">
        <f>SUM(D286:F286)</f>
        <v>0</v>
      </c>
      <c r="D286" s="69">
        <f>8!F394</f>
        <v>0</v>
      </c>
      <c r="E286" s="69">
        <f>8!G394</f>
        <v>0</v>
      </c>
      <c r="F286" s="69">
        <f>8!H394</f>
        <v>0</v>
      </c>
      <c r="G286" s="309"/>
      <c r="H286" s="308"/>
      <c r="I286" s="333"/>
      <c r="J286" s="333"/>
    </row>
    <row r="287" spans="1:10" s="35" customFormat="1" ht="66" customHeight="1">
      <c r="A287" s="44"/>
      <c r="B287" s="64" t="s">
        <v>626</v>
      </c>
      <c r="C287" s="69"/>
      <c r="D287" s="69"/>
      <c r="E287" s="69"/>
      <c r="F287" s="69"/>
      <c r="G287" s="60" t="s">
        <v>622</v>
      </c>
      <c r="H287" s="42" t="s">
        <v>412</v>
      </c>
      <c r="I287" s="62" t="s">
        <v>412</v>
      </c>
      <c r="J287" s="62" t="s">
        <v>438</v>
      </c>
    </row>
    <row r="288" spans="1:10" s="35" customFormat="1" ht="63.75" customHeight="1">
      <c r="A288" s="68" t="s">
        <v>280</v>
      </c>
      <c r="B288" s="60" t="s">
        <v>628</v>
      </c>
      <c r="C288" s="69"/>
      <c r="D288" s="69"/>
      <c r="E288" s="69"/>
      <c r="F288" s="69"/>
      <c r="G288" s="309" t="s">
        <v>622</v>
      </c>
      <c r="H288" s="308" t="s">
        <v>395</v>
      </c>
      <c r="I288" s="333" t="s">
        <v>314</v>
      </c>
      <c r="J288" s="333" t="s">
        <v>288</v>
      </c>
    </row>
    <row r="289" spans="1:10" s="35" customFormat="1" ht="9.75" customHeight="1">
      <c r="A289" s="313" t="s">
        <v>167</v>
      </c>
      <c r="B289" s="313"/>
      <c r="C289" s="69">
        <f>SUM(C290:C294)</f>
        <v>0</v>
      </c>
      <c r="D289" s="69">
        <f>SUM(D290:D294)</f>
        <v>0</v>
      </c>
      <c r="E289" s="69">
        <f>SUM(E290:E294)</f>
        <v>0</v>
      </c>
      <c r="F289" s="69">
        <f>SUM(F290:F294)</f>
        <v>0</v>
      </c>
      <c r="G289" s="309"/>
      <c r="H289" s="308"/>
      <c r="I289" s="333"/>
      <c r="J289" s="333"/>
    </row>
    <row r="290" spans="1:10" s="35" customFormat="1" ht="9.75" customHeight="1">
      <c r="A290" s="313" t="s">
        <v>416</v>
      </c>
      <c r="B290" s="313"/>
      <c r="C290" s="69">
        <f>SUM(D290:F290)</f>
        <v>0</v>
      </c>
      <c r="D290" s="69">
        <f>8!F399</f>
        <v>0</v>
      </c>
      <c r="E290" s="69">
        <f>8!G399</f>
        <v>0</v>
      </c>
      <c r="F290" s="69">
        <f>8!H399</f>
        <v>0</v>
      </c>
      <c r="G290" s="309"/>
      <c r="H290" s="308"/>
      <c r="I290" s="333"/>
      <c r="J290" s="333"/>
    </row>
    <row r="291" spans="1:10" s="35" customFormat="1" ht="11.25" customHeight="1">
      <c r="A291" s="313" t="s">
        <v>424</v>
      </c>
      <c r="B291" s="313"/>
      <c r="C291" s="69">
        <f>SUM(D291:F291)</f>
        <v>0</v>
      </c>
      <c r="D291" s="69">
        <f>8!F400</f>
        <v>0</v>
      </c>
      <c r="E291" s="69">
        <f>8!G400</f>
        <v>0</v>
      </c>
      <c r="F291" s="69">
        <f>8!H400</f>
        <v>0</v>
      </c>
      <c r="G291" s="309"/>
      <c r="H291" s="308"/>
      <c r="I291" s="333"/>
      <c r="J291" s="333"/>
    </row>
    <row r="292" spans="1:10" s="35" customFormat="1" ht="9.75" customHeight="1">
      <c r="A292" s="313" t="s">
        <v>425</v>
      </c>
      <c r="B292" s="313"/>
      <c r="C292" s="69">
        <f>SUM(D292:F292)</f>
        <v>0</v>
      </c>
      <c r="D292" s="69">
        <f>8!F401</f>
        <v>0</v>
      </c>
      <c r="E292" s="69">
        <f>8!G401</f>
        <v>0</v>
      </c>
      <c r="F292" s="69">
        <f>8!H401</f>
        <v>0</v>
      </c>
      <c r="G292" s="309"/>
      <c r="H292" s="308"/>
      <c r="I292" s="333"/>
      <c r="J292" s="333"/>
    </row>
    <row r="293" spans="1:10" s="35" customFormat="1" ht="9.75">
      <c r="A293" s="313" t="s">
        <v>426</v>
      </c>
      <c r="B293" s="313"/>
      <c r="C293" s="69">
        <f>SUM(D293:F293)</f>
        <v>0</v>
      </c>
      <c r="D293" s="69">
        <f>8!F402</f>
        <v>0</v>
      </c>
      <c r="E293" s="69">
        <f>8!G402</f>
        <v>0</v>
      </c>
      <c r="F293" s="69">
        <f>8!H402</f>
        <v>0</v>
      </c>
      <c r="G293" s="309"/>
      <c r="H293" s="308"/>
      <c r="I293" s="333"/>
      <c r="J293" s="333"/>
    </row>
    <row r="294" spans="1:10" s="35" customFormat="1" ht="9.75" customHeight="1">
      <c r="A294" s="313" t="s">
        <v>414</v>
      </c>
      <c r="B294" s="313"/>
      <c r="C294" s="69">
        <f>SUM(D294:F294)</f>
        <v>0</v>
      </c>
      <c r="D294" s="69">
        <f>8!F403</f>
        <v>0</v>
      </c>
      <c r="E294" s="69">
        <f>8!G403</f>
        <v>0</v>
      </c>
      <c r="F294" s="69">
        <f>8!H403</f>
        <v>0</v>
      </c>
      <c r="G294" s="309"/>
      <c r="H294" s="308"/>
      <c r="I294" s="333"/>
      <c r="J294" s="333"/>
    </row>
    <row r="295" spans="1:10" s="35" customFormat="1" ht="81" customHeight="1">
      <c r="A295" s="44"/>
      <c r="B295" s="64" t="s">
        <v>629</v>
      </c>
      <c r="C295" s="69"/>
      <c r="D295" s="69"/>
      <c r="E295" s="69"/>
      <c r="F295" s="69"/>
      <c r="G295" s="60" t="s">
        <v>622</v>
      </c>
      <c r="H295" s="42" t="s">
        <v>412</v>
      </c>
      <c r="I295" s="62" t="s">
        <v>412</v>
      </c>
      <c r="J295" s="62" t="s">
        <v>438</v>
      </c>
    </row>
    <row r="296" spans="1:13" s="35" customFormat="1" ht="68.25" customHeight="1">
      <c r="A296" s="68" t="s">
        <v>627</v>
      </c>
      <c r="B296" s="60" t="s">
        <v>691</v>
      </c>
      <c r="C296" s="69"/>
      <c r="D296" s="69"/>
      <c r="E296" s="69"/>
      <c r="F296" s="69"/>
      <c r="G296" s="309" t="s">
        <v>622</v>
      </c>
      <c r="H296" s="308" t="s">
        <v>395</v>
      </c>
      <c r="I296" s="333" t="s">
        <v>314</v>
      </c>
      <c r="J296" s="333" t="s">
        <v>288</v>
      </c>
      <c r="L296" s="153"/>
      <c r="M296" s="153"/>
    </row>
    <row r="297" spans="1:13" s="35" customFormat="1" ht="9.75" customHeight="1">
      <c r="A297" s="313" t="s">
        <v>167</v>
      </c>
      <c r="B297" s="313"/>
      <c r="C297" s="69">
        <f aca="true" t="shared" si="20" ref="C297:C302">SUM(D297:F297)</f>
        <v>0</v>
      </c>
      <c r="D297" s="69">
        <f>SUM(D298:D302)</f>
        <v>0</v>
      </c>
      <c r="E297" s="69">
        <f>SUM(E298:E302)</f>
        <v>0</v>
      </c>
      <c r="F297" s="69">
        <f>SUM(F298:F302)</f>
        <v>0</v>
      </c>
      <c r="G297" s="309"/>
      <c r="H297" s="308"/>
      <c r="I297" s="333"/>
      <c r="J297" s="333"/>
      <c r="L297" s="153"/>
      <c r="M297" s="153"/>
    </row>
    <row r="298" spans="1:13" s="35" customFormat="1" ht="9.75" customHeight="1">
      <c r="A298" s="313" t="s">
        <v>416</v>
      </c>
      <c r="B298" s="313"/>
      <c r="C298" s="69">
        <f t="shared" si="20"/>
        <v>0</v>
      </c>
      <c r="D298" s="69">
        <f>8!F407</f>
        <v>0</v>
      </c>
      <c r="E298" s="69">
        <f>8!G407</f>
        <v>0</v>
      </c>
      <c r="F298" s="69">
        <f>8!H407</f>
        <v>0</v>
      </c>
      <c r="G298" s="309"/>
      <c r="H298" s="308"/>
      <c r="I298" s="333"/>
      <c r="J298" s="333"/>
      <c r="L298" s="153"/>
      <c r="M298" s="153"/>
    </row>
    <row r="299" spans="1:13" s="35" customFormat="1" ht="11.25" customHeight="1">
      <c r="A299" s="313" t="s">
        <v>424</v>
      </c>
      <c r="B299" s="313"/>
      <c r="C299" s="69">
        <f t="shared" si="20"/>
        <v>0</v>
      </c>
      <c r="D299" s="69">
        <f>8!F408</f>
        <v>0</v>
      </c>
      <c r="E299" s="69">
        <f>8!G408</f>
        <v>0</v>
      </c>
      <c r="F299" s="69">
        <f>8!H408</f>
        <v>0</v>
      </c>
      <c r="G299" s="309"/>
      <c r="H299" s="308"/>
      <c r="I299" s="333"/>
      <c r="J299" s="333"/>
      <c r="L299" s="153"/>
      <c r="M299" s="153"/>
    </row>
    <row r="300" spans="1:13" s="35" customFormat="1" ht="9.75" customHeight="1">
      <c r="A300" s="313" t="s">
        <v>425</v>
      </c>
      <c r="B300" s="313"/>
      <c r="C300" s="69">
        <f t="shared" si="20"/>
        <v>0</v>
      </c>
      <c r="D300" s="69">
        <f>8!F409</f>
        <v>0</v>
      </c>
      <c r="E300" s="69">
        <f>8!G409</f>
        <v>0</v>
      </c>
      <c r="F300" s="69">
        <f>8!H409</f>
        <v>0</v>
      </c>
      <c r="G300" s="309"/>
      <c r="H300" s="308"/>
      <c r="I300" s="333"/>
      <c r="J300" s="333"/>
      <c r="L300" s="153"/>
      <c r="M300" s="153"/>
    </row>
    <row r="301" spans="1:13" s="35" customFormat="1" ht="9.75">
      <c r="A301" s="313" t="s">
        <v>426</v>
      </c>
      <c r="B301" s="313"/>
      <c r="C301" s="69">
        <f t="shared" si="20"/>
        <v>0</v>
      </c>
      <c r="D301" s="69">
        <f>8!F410</f>
        <v>0</v>
      </c>
      <c r="E301" s="69">
        <f>8!G410</f>
        <v>0</v>
      </c>
      <c r="F301" s="69">
        <f>8!H410</f>
        <v>0</v>
      </c>
      <c r="G301" s="309"/>
      <c r="H301" s="308"/>
      <c r="I301" s="333"/>
      <c r="J301" s="333"/>
      <c r="L301" s="153"/>
      <c r="M301" s="153"/>
    </row>
    <row r="302" spans="1:13" s="35" customFormat="1" ht="9.75" customHeight="1">
      <c r="A302" s="313" t="s">
        <v>414</v>
      </c>
      <c r="B302" s="313"/>
      <c r="C302" s="69">
        <f t="shared" si="20"/>
        <v>0</v>
      </c>
      <c r="D302" s="69">
        <f>8!F411</f>
        <v>0</v>
      </c>
      <c r="E302" s="69">
        <f>8!G411</f>
        <v>0</v>
      </c>
      <c r="F302" s="69">
        <f>8!H411</f>
        <v>0</v>
      </c>
      <c r="G302" s="309"/>
      <c r="H302" s="308"/>
      <c r="I302" s="333"/>
      <c r="J302" s="333"/>
      <c r="L302" s="153"/>
      <c r="M302" s="153"/>
    </row>
    <row r="303" spans="1:13" s="35" customFormat="1" ht="85.5" customHeight="1">
      <c r="A303" s="44"/>
      <c r="B303" s="64" t="s">
        <v>692</v>
      </c>
      <c r="C303" s="69"/>
      <c r="D303" s="69"/>
      <c r="E303" s="69"/>
      <c r="F303" s="69"/>
      <c r="G303" s="60" t="s">
        <v>622</v>
      </c>
      <c r="H303" s="42" t="s">
        <v>412</v>
      </c>
      <c r="I303" s="62" t="s">
        <v>412</v>
      </c>
      <c r="J303" s="62" t="s">
        <v>438</v>
      </c>
      <c r="L303" s="153"/>
      <c r="M303" s="153"/>
    </row>
    <row r="304" spans="1:13" s="35" customFormat="1" ht="36" customHeight="1">
      <c r="A304" s="68" t="s">
        <v>690</v>
      </c>
      <c r="B304" s="60" t="s">
        <v>57</v>
      </c>
      <c r="C304" s="69"/>
      <c r="D304" s="69"/>
      <c r="E304" s="69"/>
      <c r="F304" s="69"/>
      <c r="G304" s="309" t="s">
        <v>622</v>
      </c>
      <c r="H304" s="308" t="s">
        <v>395</v>
      </c>
      <c r="I304" s="333" t="s">
        <v>314</v>
      </c>
      <c r="J304" s="333" t="s">
        <v>688</v>
      </c>
      <c r="L304" s="153"/>
      <c r="M304" s="153"/>
    </row>
    <row r="305" spans="1:13" s="35" customFormat="1" ht="9.75" customHeight="1">
      <c r="A305" s="313" t="s">
        <v>167</v>
      </c>
      <c r="B305" s="313"/>
      <c r="C305" s="69">
        <f aca="true" t="shared" si="21" ref="C305:C310">SUM(D305:F305)</f>
        <v>0</v>
      </c>
      <c r="D305" s="69">
        <f>SUM(D306:D310)</f>
        <v>0</v>
      </c>
      <c r="E305" s="69">
        <f>SUM(E306:E310)</f>
        <v>0</v>
      </c>
      <c r="F305" s="69">
        <f>SUM(F306:F310)</f>
        <v>0</v>
      </c>
      <c r="G305" s="309"/>
      <c r="H305" s="308"/>
      <c r="I305" s="333"/>
      <c r="J305" s="333"/>
      <c r="L305" s="153"/>
      <c r="M305" s="153"/>
    </row>
    <row r="306" spans="1:13" s="35" customFormat="1" ht="9.75" customHeight="1">
      <c r="A306" s="313" t="s">
        <v>416</v>
      </c>
      <c r="B306" s="313"/>
      <c r="C306" s="69">
        <f t="shared" si="21"/>
        <v>0</v>
      </c>
      <c r="D306" s="69">
        <f>8!F415</f>
        <v>0</v>
      </c>
      <c r="E306" s="69">
        <f>8!G415</f>
        <v>0</v>
      </c>
      <c r="F306" s="69">
        <f>8!H415</f>
        <v>0</v>
      </c>
      <c r="G306" s="309"/>
      <c r="H306" s="308"/>
      <c r="I306" s="333"/>
      <c r="J306" s="333"/>
      <c r="L306" s="153"/>
      <c r="M306" s="153"/>
    </row>
    <row r="307" spans="1:13" s="35" customFormat="1" ht="11.25" customHeight="1">
      <c r="A307" s="313" t="s">
        <v>424</v>
      </c>
      <c r="B307" s="313"/>
      <c r="C307" s="69">
        <f t="shared" si="21"/>
        <v>0</v>
      </c>
      <c r="D307" s="69">
        <f>8!F416</f>
        <v>0</v>
      </c>
      <c r="E307" s="69">
        <f>8!G416</f>
        <v>0</v>
      </c>
      <c r="F307" s="69">
        <f>8!H416</f>
        <v>0</v>
      </c>
      <c r="G307" s="309"/>
      <c r="H307" s="308"/>
      <c r="I307" s="333"/>
      <c r="J307" s="333"/>
      <c r="L307" s="153"/>
      <c r="M307" s="153"/>
    </row>
    <row r="308" spans="1:13" s="35" customFormat="1" ht="9.75" customHeight="1">
      <c r="A308" s="313" t="s">
        <v>425</v>
      </c>
      <c r="B308" s="313"/>
      <c r="C308" s="69">
        <f t="shared" si="21"/>
        <v>0</v>
      </c>
      <c r="D308" s="69">
        <f>8!F417</f>
        <v>0</v>
      </c>
      <c r="E308" s="69">
        <f>8!G417</f>
        <v>0</v>
      </c>
      <c r="F308" s="69">
        <f>8!H417</f>
        <v>0</v>
      </c>
      <c r="G308" s="309"/>
      <c r="H308" s="308"/>
      <c r="I308" s="333"/>
      <c r="J308" s="333"/>
      <c r="L308" s="153"/>
      <c r="M308" s="153"/>
    </row>
    <row r="309" spans="1:13" s="35" customFormat="1" ht="9.75">
      <c r="A309" s="313" t="s">
        <v>426</v>
      </c>
      <c r="B309" s="313"/>
      <c r="C309" s="69">
        <f t="shared" si="21"/>
        <v>0</v>
      </c>
      <c r="D309" s="69">
        <f>8!F418</f>
        <v>0</v>
      </c>
      <c r="E309" s="69">
        <f>8!G418</f>
        <v>0</v>
      </c>
      <c r="F309" s="69">
        <f>8!H418</f>
        <v>0</v>
      </c>
      <c r="G309" s="309"/>
      <c r="H309" s="308"/>
      <c r="I309" s="333"/>
      <c r="J309" s="333"/>
      <c r="L309" s="153"/>
      <c r="M309" s="153"/>
    </row>
    <row r="310" spans="1:13" s="35" customFormat="1" ht="9.75" customHeight="1">
      <c r="A310" s="313" t="s">
        <v>414</v>
      </c>
      <c r="B310" s="313"/>
      <c r="C310" s="69">
        <f t="shared" si="21"/>
        <v>0</v>
      </c>
      <c r="D310" s="69">
        <f>8!F419</f>
        <v>0</v>
      </c>
      <c r="E310" s="69">
        <f>8!G419</f>
        <v>0</v>
      </c>
      <c r="F310" s="69">
        <f>8!H419</f>
        <v>0</v>
      </c>
      <c r="G310" s="309"/>
      <c r="H310" s="308"/>
      <c r="I310" s="333"/>
      <c r="J310" s="333"/>
      <c r="L310" s="153"/>
      <c r="M310" s="153"/>
    </row>
    <row r="311" spans="1:13" s="35" customFormat="1" ht="57" customHeight="1">
      <c r="A311" s="44"/>
      <c r="B311" s="64" t="s">
        <v>695</v>
      </c>
      <c r="C311" s="69"/>
      <c r="D311" s="69"/>
      <c r="E311" s="69"/>
      <c r="F311" s="69"/>
      <c r="G311" s="60" t="s">
        <v>622</v>
      </c>
      <c r="H311" s="42" t="s">
        <v>412</v>
      </c>
      <c r="I311" s="62" t="s">
        <v>412</v>
      </c>
      <c r="J311" s="62" t="s">
        <v>638</v>
      </c>
      <c r="L311" s="153"/>
      <c r="M311" s="153"/>
    </row>
    <row r="312" spans="1:10" s="35" customFormat="1" ht="45" customHeight="1">
      <c r="A312" s="68" t="s">
        <v>693</v>
      </c>
      <c r="B312" s="60" t="s">
        <v>706</v>
      </c>
      <c r="C312" s="69"/>
      <c r="D312" s="69"/>
      <c r="E312" s="69"/>
      <c r="F312" s="69"/>
      <c r="G312" s="309" t="s">
        <v>622</v>
      </c>
      <c r="H312" s="308" t="s">
        <v>395</v>
      </c>
      <c r="I312" s="333" t="s">
        <v>314</v>
      </c>
      <c r="J312" s="333" t="s">
        <v>288</v>
      </c>
    </row>
    <row r="313" spans="1:10" s="35" customFormat="1" ht="9.75" customHeight="1">
      <c r="A313" s="313" t="s">
        <v>167</v>
      </c>
      <c r="B313" s="313"/>
      <c r="C313" s="69">
        <f>SUM(C314:C318)</f>
        <v>13500</v>
      </c>
      <c r="D313" s="69">
        <f>SUM(D314:D318)</f>
        <v>0</v>
      </c>
      <c r="E313" s="69">
        <f>SUM(E314:E318)</f>
        <v>13500</v>
      </c>
      <c r="F313" s="69">
        <f>SUM(F314:F318)</f>
        <v>0</v>
      </c>
      <c r="G313" s="309"/>
      <c r="H313" s="308"/>
      <c r="I313" s="333"/>
      <c r="J313" s="333"/>
    </row>
    <row r="314" spans="1:10" s="35" customFormat="1" ht="9.75" customHeight="1">
      <c r="A314" s="313" t="s">
        <v>416</v>
      </c>
      <c r="B314" s="313"/>
      <c r="C314" s="69">
        <f>SUM(D314:F314)</f>
        <v>0</v>
      </c>
      <c r="D314" s="69">
        <f>8!F423</f>
        <v>0</v>
      </c>
      <c r="E314" s="69">
        <f>8!G423</f>
        <v>0</v>
      </c>
      <c r="F314" s="69">
        <f>8!H423</f>
        <v>0</v>
      </c>
      <c r="G314" s="309"/>
      <c r="H314" s="308"/>
      <c r="I314" s="333"/>
      <c r="J314" s="333"/>
    </row>
    <row r="315" spans="1:10" s="35" customFormat="1" ht="11.25" customHeight="1">
      <c r="A315" s="313" t="s">
        <v>424</v>
      </c>
      <c r="B315" s="313"/>
      <c r="C315" s="69">
        <f>SUM(D315:F315)</f>
        <v>13500</v>
      </c>
      <c r="D315" s="69">
        <f>8!F424</f>
        <v>0</v>
      </c>
      <c r="E315" s="69">
        <f>8!G424</f>
        <v>13500</v>
      </c>
      <c r="F315" s="69">
        <f>8!H424</f>
        <v>0</v>
      </c>
      <c r="G315" s="309"/>
      <c r="H315" s="308"/>
      <c r="I315" s="333"/>
      <c r="J315" s="333"/>
    </row>
    <row r="316" spans="1:10" s="35" customFormat="1" ht="9.75" customHeight="1">
      <c r="A316" s="313" t="s">
        <v>425</v>
      </c>
      <c r="B316" s="313"/>
      <c r="C316" s="69">
        <f>SUM(D316:F316)</f>
        <v>0</v>
      </c>
      <c r="D316" s="69">
        <f>8!F425</f>
        <v>0</v>
      </c>
      <c r="E316" s="69">
        <f>8!G425</f>
        <v>0</v>
      </c>
      <c r="F316" s="69">
        <f>8!H425</f>
        <v>0</v>
      </c>
      <c r="G316" s="309"/>
      <c r="H316" s="308"/>
      <c r="I316" s="333"/>
      <c r="J316" s="333"/>
    </row>
    <row r="317" spans="1:10" s="35" customFormat="1" ht="9.75">
      <c r="A317" s="313" t="s">
        <v>426</v>
      </c>
      <c r="B317" s="313"/>
      <c r="C317" s="69">
        <f>SUM(D317:F317)</f>
        <v>0</v>
      </c>
      <c r="D317" s="69">
        <f>8!F426</f>
        <v>0</v>
      </c>
      <c r="E317" s="69">
        <f>8!G426</f>
        <v>0</v>
      </c>
      <c r="F317" s="69">
        <f>8!H426</f>
        <v>0</v>
      </c>
      <c r="G317" s="309"/>
      <c r="H317" s="308"/>
      <c r="I317" s="333"/>
      <c r="J317" s="333"/>
    </row>
    <row r="318" spans="1:10" s="35" customFormat="1" ht="9.75" customHeight="1">
      <c r="A318" s="313" t="s">
        <v>414</v>
      </c>
      <c r="B318" s="313"/>
      <c r="C318" s="69">
        <f>SUM(D318:F318)</f>
        <v>0</v>
      </c>
      <c r="D318" s="69">
        <f>8!F427</f>
        <v>0</v>
      </c>
      <c r="E318" s="69">
        <f>8!G427</f>
        <v>0</v>
      </c>
      <c r="F318" s="69">
        <f>8!H427</f>
        <v>0</v>
      </c>
      <c r="G318" s="309"/>
      <c r="H318" s="308"/>
      <c r="I318" s="333"/>
      <c r="J318" s="333"/>
    </row>
    <row r="319" spans="1:10" s="35" customFormat="1" ht="77.25" customHeight="1">
      <c r="A319" s="44"/>
      <c r="B319" s="64" t="s">
        <v>707</v>
      </c>
      <c r="C319" s="69"/>
      <c r="D319" s="69"/>
      <c r="E319" s="69"/>
      <c r="F319" s="69"/>
      <c r="G319" s="60"/>
      <c r="H319" s="42" t="s">
        <v>412</v>
      </c>
      <c r="I319" s="62" t="s">
        <v>412</v>
      </c>
      <c r="J319" s="62" t="s">
        <v>430</v>
      </c>
    </row>
    <row r="320" spans="1:10" s="35" customFormat="1" ht="45" customHeight="1">
      <c r="A320" s="68" t="s">
        <v>705</v>
      </c>
      <c r="B320" s="60" t="s">
        <v>50</v>
      </c>
      <c r="C320" s="69"/>
      <c r="D320" s="69"/>
      <c r="E320" s="69"/>
      <c r="F320" s="69"/>
      <c r="G320" s="309" t="s">
        <v>622</v>
      </c>
      <c r="H320" s="308" t="s">
        <v>395</v>
      </c>
      <c r="I320" s="333" t="s">
        <v>314</v>
      </c>
      <c r="J320" s="333" t="s">
        <v>315</v>
      </c>
    </row>
    <row r="321" spans="1:10" s="35" customFormat="1" ht="9.75" customHeight="1">
      <c r="A321" s="313" t="s">
        <v>167</v>
      </c>
      <c r="B321" s="313"/>
      <c r="C321" s="69">
        <f>SUM(C322:C326)</f>
        <v>0</v>
      </c>
      <c r="D321" s="69">
        <f>SUM(D322:D326)</f>
        <v>0</v>
      </c>
      <c r="E321" s="69">
        <f>SUM(E322:E326)</f>
        <v>0</v>
      </c>
      <c r="F321" s="69">
        <f>SUM(F322:F326)</f>
        <v>0</v>
      </c>
      <c r="G321" s="309"/>
      <c r="H321" s="308"/>
      <c r="I321" s="333"/>
      <c r="J321" s="333"/>
    </row>
    <row r="322" spans="1:10" s="35" customFormat="1" ht="9.75" customHeight="1">
      <c r="A322" s="313" t="s">
        <v>416</v>
      </c>
      <c r="B322" s="313"/>
      <c r="C322" s="69">
        <f>SUM(D322:F322)</f>
        <v>0</v>
      </c>
      <c r="D322" s="69">
        <f>8!F431</f>
        <v>0</v>
      </c>
      <c r="E322" s="69">
        <f>8!G431</f>
        <v>0</v>
      </c>
      <c r="F322" s="69">
        <f>8!H431</f>
        <v>0</v>
      </c>
      <c r="G322" s="309"/>
      <c r="H322" s="308"/>
      <c r="I322" s="333"/>
      <c r="J322" s="333"/>
    </row>
    <row r="323" spans="1:10" s="35" customFormat="1" ht="11.25" customHeight="1">
      <c r="A323" s="313" t="s">
        <v>424</v>
      </c>
      <c r="B323" s="313"/>
      <c r="C323" s="69">
        <f>SUM(D323:F323)</f>
        <v>0</v>
      </c>
      <c r="D323" s="69">
        <f>8!F432</f>
        <v>0</v>
      </c>
      <c r="E323" s="69">
        <f>8!G432</f>
        <v>0</v>
      </c>
      <c r="F323" s="69">
        <f>8!H432</f>
        <v>0</v>
      </c>
      <c r="G323" s="309"/>
      <c r="H323" s="308"/>
      <c r="I323" s="333"/>
      <c r="J323" s="333"/>
    </row>
    <row r="324" spans="1:10" s="35" customFormat="1" ht="9.75" customHeight="1">
      <c r="A324" s="313" t="s">
        <v>425</v>
      </c>
      <c r="B324" s="313"/>
      <c r="C324" s="69">
        <f>SUM(D324:F324)</f>
        <v>0</v>
      </c>
      <c r="D324" s="69">
        <f>8!F433</f>
        <v>0</v>
      </c>
      <c r="E324" s="69">
        <f>8!G433</f>
        <v>0</v>
      </c>
      <c r="F324" s="69">
        <f>8!H433</f>
        <v>0</v>
      </c>
      <c r="G324" s="309"/>
      <c r="H324" s="308"/>
      <c r="I324" s="333"/>
      <c r="J324" s="333"/>
    </row>
    <row r="325" spans="1:10" s="35" customFormat="1" ht="9.75">
      <c r="A325" s="313" t="s">
        <v>426</v>
      </c>
      <c r="B325" s="313"/>
      <c r="C325" s="69">
        <f>SUM(D325:F325)</f>
        <v>0</v>
      </c>
      <c r="D325" s="69">
        <f>8!F434</f>
        <v>0</v>
      </c>
      <c r="E325" s="69">
        <f>8!G434</f>
        <v>0</v>
      </c>
      <c r="F325" s="69">
        <f>8!H434</f>
        <v>0</v>
      </c>
      <c r="G325" s="309"/>
      <c r="H325" s="308"/>
      <c r="I325" s="333"/>
      <c r="J325" s="333"/>
    </row>
    <row r="326" spans="1:10" s="35" customFormat="1" ht="9.75" customHeight="1">
      <c r="A326" s="313" t="s">
        <v>414</v>
      </c>
      <c r="B326" s="313"/>
      <c r="C326" s="69">
        <f>SUM(D326:F326)</f>
        <v>0</v>
      </c>
      <c r="D326" s="69">
        <f>8!F435</f>
        <v>0</v>
      </c>
      <c r="E326" s="69">
        <f>8!G435</f>
        <v>0</v>
      </c>
      <c r="F326" s="69">
        <f>8!H435</f>
        <v>0</v>
      </c>
      <c r="G326" s="309"/>
      <c r="H326" s="308"/>
      <c r="I326" s="333"/>
      <c r="J326" s="333"/>
    </row>
    <row r="327" spans="1:10" s="35" customFormat="1" ht="77.25" customHeight="1">
      <c r="A327" s="44"/>
      <c r="B327" s="64" t="s">
        <v>51</v>
      </c>
      <c r="C327" s="69"/>
      <c r="D327" s="69"/>
      <c r="E327" s="69"/>
      <c r="F327" s="69"/>
      <c r="G327" s="60"/>
      <c r="H327" s="42" t="s">
        <v>412</v>
      </c>
      <c r="I327" s="62" t="s">
        <v>412</v>
      </c>
      <c r="J327" s="62" t="s">
        <v>430</v>
      </c>
    </row>
    <row r="328" spans="1:10" s="35" customFormat="1" ht="15" customHeight="1">
      <c r="A328" s="68" t="s">
        <v>419</v>
      </c>
      <c r="B328" s="60" t="s">
        <v>263</v>
      </c>
      <c r="C328" s="69"/>
      <c r="D328" s="69"/>
      <c r="E328" s="69"/>
      <c r="F328" s="69"/>
      <c r="G328" s="309" t="s">
        <v>451</v>
      </c>
      <c r="H328" s="308" t="s">
        <v>301</v>
      </c>
      <c r="I328" s="333" t="s">
        <v>589</v>
      </c>
      <c r="J328" s="333" t="s">
        <v>591</v>
      </c>
    </row>
    <row r="329" spans="1:10" s="35" customFormat="1" ht="9.75">
      <c r="A329" s="313" t="s">
        <v>167</v>
      </c>
      <c r="B329" s="313"/>
      <c r="C329" s="69">
        <f aca="true" t="shared" si="22" ref="C329:C334">D329+E329+F329</f>
        <v>0</v>
      </c>
      <c r="D329" s="69">
        <f>SUM(D330:D334)</f>
        <v>0</v>
      </c>
      <c r="E329" s="69">
        <f>SUM(E330:E334)</f>
        <v>0</v>
      </c>
      <c r="F329" s="69">
        <f>SUM(F330:F334)</f>
        <v>0</v>
      </c>
      <c r="G329" s="309"/>
      <c r="H329" s="308"/>
      <c r="I329" s="333"/>
      <c r="J329" s="333"/>
    </row>
    <row r="330" spans="1:10" s="35" customFormat="1" ht="9.75">
      <c r="A330" s="313" t="s">
        <v>416</v>
      </c>
      <c r="B330" s="313"/>
      <c r="C330" s="69">
        <f t="shared" si="22"/>
        <v>0</v>
      </c>
      <c r="D330" s="69">
        <v>0</v>
      </c>
      <c r="E330" s="69">
        <v>0</v>
      </c>
      <c r="F330" s="69">
        <v>0</v>
      </c>
      <c r="G330" s="309"/>
      <c r="H330" s="308"/>
      <c r="I330" s="333"/>
      <c r="J330" s="333"/>
    </row>
    <row r="331" spans="1:10" s="35" customFormat="1" ht="11.25" customHeight="1">
      <c r="A331" s="313" t="s">
        <v>424</v>
      </c>
      <c r="B331" s="313"/>
      <c r="C331" s="69">
        <f t="shared" si="22"/>
        <v>0</v>
      </c>
      <c r="D331" s="69">
        <v>0</v>
      </c>
      <c r="E331" s="69">
        <v>0</v>
      </c>
      <c r="F331" s="69">
        <v>0</v>
      </c>
      <c r="G331" s="309"/>
      <c r="H331" s="308"/>
      <c r="I331" s="333"/>
      <c r="J331" s="333"/>
    </row>
    <row r="332" spans="1:10" s="35" customFormat="1" ht="9.75" customHeight="1">
      <c r="A332" s="313" t="s">
        <v>425</v>
      </c>
      <c r="B332" s="313"/>
      <c r="C332" s="69">
        <f t="shared" si="22"/>
        <v>0</v>
      </c>
      <c r="D332" s="69">
        <v>0</v>
      </c>
      <c r="E332" s="69">
        <v>0</v>
      </c>
      <c r="F332" s="69">
        <v>0</v>
      </c>
      <c r="G332" s="309"/>
      <c r="H332" s="308"/>
      <c r="I332" s="333"/>
      <c r="J332" s="333"/>
    </row>
    <row r="333" spans="1:10" s="35" customFormat="1" ht="9.75">
      <c r="A333" s="313" t="s">
        <v>426</v>
      </c>
      <c r="B333" s="313"/>
      <c r="C333" s="69">
        <f t="shared" si="22"/>
        <v>0</v>
      </c>
      <c r="D333" s="69">
        <v>0</v>
      </c>
      <c r="E333" s="69">
        <v>0</v>
      </c>
      <c r="F333" s="69">
        <v>0</v>
      </c>
      <c r="G333" s="309"/>
      <c r="H333" s="308"/>
      <c r="I333" s="333"/>
      <c r="J333" s="333"/>
    </row>
    <row r="334" spans="1:10" s="35" customFormat="1" ht="9.75">
      <c r="A334" s="313" t="s">
        <v>414</v>
      </c>
      <c r="B334" s="313"/>
      <c r="C334" s="69">
        <f t="shared" si="22"/>
        <v>0</v>
      </c>
      <c r="D334" s="69">
        <v>0</v>
      </c>
      <c r="E334" s="69">
        <v>0</v>
      </c>
      <c r="F334" s="69">
        <v>0</v>
      </c>
      <c r="G334" s="309"/>
      <c r="H334" s="308"/>
      <c r="I334" s="333"/>
      <c r="J334" s="333"/>
    </row>
    <row r="335" spans="1:10" s="35" customFormat="1" ht="36" customHeight="1">
      <c r="A335" s="68" t="s">
        <v>420</v>
      </c>
      <c r="B335" s="60" t="s">
        <v>281</v>
      </c>
      <c r="C335" s="69"/>
      <c r="D335" s="69"/>
      <c r="E335" s="69"/>
      <c r="F335" s="69"/>
      <c r="G335" s="309" t="s">
        <v>622</v>
      </c>
      <c r="H335" s="308" t="s">
        <v>301</v>
      </c>
      <c r="I335" s="333" t="s">
        <v>589</v>
      </c>
      <c r="J335" s="333" t="s">
        <v>591</v>
      </c>
    </row>
    <row r="336" spans="1:10" s="35" customFormat="1" ht="9.75">
      <c r="A336" s="313" t="s">
        <v>167</v>
      </c>
      <c r="B336" s="313"/>
      <c r="C336" s="69">
        <f aca="true" t="shared" si="23" ref="C336:C341">SUM(D336:F336)</f>
        <v>183630.00455</v>
      </c>
      <c r="D336" s="69">
        <f>SUM(D337:D341)</f>
        <v>151866.85455000002</v>
      </c>
      <c r="E336" s="69">
        <f>SUM(E337:E341)</f>
        <v>31763.15</v>
      </c>
      <c r="F336" s="69">
        <f>SUM(F337:F341)</f>
        <v>0</v>
      </c>
      <c r="G336" s="309"/>
      <c r="H336" s="308"/>
      <c r="I336" s="333"/>
      <c r="J336" s="333"/>
    </row>
    <row r="337" spans="1:10" s="35" customFormat="1" ht="9.75">
      <c r="A337" s="313" t="s">
        <v>416</v>
      </c>
      <c r="B337" s="313"/>
      <c r="C337" s="69">
        <f t="shared" si="23"/>
        <v>33812.36267</v>
      </c>
      <c r="D337" s="69">
        <f aca="true" t="shared" si="24" ref="D337:F341">D344+D352+D360+D368+D376+D384+D392+D400+D408+D416+D424</f>
        <v>33812.36267</v>
      </c>
      <c r="E337" s="69">
        <f t="shared" si="24"/>
        <v>0</v>
      </c>
      <c r="F337" s="69">
        <f t="shared" si="24"/>
        <v>0</v>
      </c>
      <c r="G337" s="309"/>
      <c r="H337" s="308"/>
      <c r="I337" s="333"/>
      <c r="J337" s="333"/>
    </row>
    <row r="338" spans="1:10" s="35" customFormat="1" ht="11.25" customHeight="1">
      <c r="A338" s="313" t="s">
        <v>424</v>
      </c>
      <c r="B338" s="313"/>
      <c r="C338" s="69">
        <f t="shared" si="23"/>
        <v>147187.55588</v>
      </c>
      <c r="D338" s="69">
        <f t="shared" si="24"/>
        <v>115624.40588</v>
      </c>
      <c r="E338" s="69">
        <f t="shared" si="24"/>
        <v>31563.15</v>
      </c>
      <c r="F338" s="69">
        <f t="shared" si="24"/>
        <v>0</v>
      </c>
      <c r="G338" s="309"/>
      <c r="H338" s="308"/>
      <c r="I338" s="333"/>
      <c r="J338" s="333"/>
    </row>
    <row r="339" spans="1:10" s="35" customFormat="1" ht="12" customHeight="1">
      <c r="A339" s="313" t="s">
        <v>425</v>
      </c>
      <c r="B339" s="313"/>
      <c r="C339" s="69">
        <f t="shared" si="23"/>
        <v>2630.0860000000002</v>
      </c>
      <c r="D339" s="69">
        <f t="shared" si="24"/>
        <v>2430.0860000000002</v>
      </c>
      <c r="E339" s="69">
        <f t="shared" si="24"/>
        <v>200</v>
      </c>
      <c r="F339" s="69">
        <f t="shared" si="24"/>
        <v>0</v>
      </c>
      <c r="G339" s="309"/>
      <c r="H339" s="308"/>
      <c r="I339" s="333"/>
      <c r="J339" s="333"/>
    </row>
    <row r="340" spans="1:10" s="35" customFormat="1" ht="13.5" customHeight="1">
      <c r="A340" s="313" t="s">
        <v>426</v>
      </c>
      <c r="B340" s="313"/>
      <c r="C340" s="69">
        <f t="shared" si="23"/>
        <v>0</v>
      </c>
      <c r="D340" s="69">
        <f t="shared" si="24"/>
        <v>0</v>
      </c>
      <c r="E340" s="69">
        <f t="shared" si="24"/>
        <v>0</v>
      </c>
      <c r="F340" s="69">
        <f t="shared" si="24"/>
        <v>0</v>
      </c>
      <c r="G340" s="309"/>
      <c r="H340" s="308"/>
      <c r="I340" s="333"/>
      <c r="J340" s="333"/>
    </row>
    <row r="341" spans="1:10" s="35" customFormat="1" ht="9.75">
      <c r="A341" s="313" t="s">
        <v>414</v>
      </c>
      <c r="B341" s="313"/>
      <c r="C341" s="69">
        <f t="shared" si="23"/>
        <v>0</v>
      </c>
      <c r="D341" s="69">
        <f t="shared" si="24"/>
        <v>0</v>
      </c>
      <c r="E341" s="69">
        <f t="shared" si="24"/>
        <v>0</v>
      </c>
      <c r="F341" s="69">
        <f t="shared" si="24"/>
        <v>0</v>
      </c>
      <c r="G341" s="309"/>
      <c r="H341" s="308"/>
      <c r="I341" s="333"/>
      <c r="J341" s="333"/>
    </row>
    <row r="342" spans="1:10" s="35" customFormat="1" ht="48" customHeight="1">
      <c r="A342" s="68" t="s">
        <v>647</v>
      </c>
      <c r="B342" s="60" t="s">
        <v>398</v>
      </c>
      <c r="C342" s="69"/>
      <c r="D342" s="69"/>
      <c r="E342" s="69"/>
      <c r="F342" s="69"/>
      <c r="G342" s="309" t="s">
        <v>630</v>
      </c>
      <c r="H342" s="308" t="s">
        <v>301</v>
      </c>
      <c r="I342" s="333" t="s">
        <v>589</v>
      </c>
      <c r="J342" s="333" t="s">
        <v>591</v>
      </c>
    </row>
    <row r="343" spans="1:10" s="35" customFormat="1" ht="9.75" customHeight="1">
      <c r="A343" s="313" t="s">
        <v>167</v>
      </c>
      <c r="B343" s="313"/>
      <c r="C343" s="69">
        <f>SUM(C344:C348)</f>
        <v>20115.15</v>
      </c>
      <c r="D343" s="69">
        <f>SUM(D344:D348)</f>
        <v>20115.15</v>
      </c>
      <c r="E343" s="69">
        <f>SUM(E344:E348)</f>
        <v>0</v>
      </c>
      <c r="F343" s="69">
        <f>SUM(F344:F348)</f>
        <v>0</v>
      </c>
      <c r="G343" s="309"/>
      <c r="H343" s="308"/>
      <c r="I343" s="333"/>
      <c r="J343" s="333"/>
    </row>
    <row r="344" spans="1:10" s="35" customFormat="1" ht="9.75" customHeight="1">
      <c r="A344" s="313" t="s">
        <v>416</v>
      </c>
      <c r="B344" s="313"/>
      <c r="C344" s="69">
        <f>SUM(D344:F344)</f>
        <v>12000</v>
      </c>
      <c r="D344" s="69">
        <f>8!F462</f>
        <v>12000</v>
      </c>
      <c r="E344" s="69">
        <f>8!G462</f>
        <v>0</v>
      </c>
      <c r="F344" s="69">
        <f>8!H462</f>
        <v>0</v>
      </c>
      <c r="G344" s="309"/>
      <c r="H344" s="308"/>
      <c r="I344" s="333"/>
      <c r="J344" s="333"/>
    </row>
    <row r="345" spans="1:10" s="35" customFormat="1" ht="11.25" customHeight="1">
      <c r="A345" s="313" t="s">
        <v>424</v>
      </c>
      <c r="B345" s="313"/>
      <c r="C345" s="69">
        <f>SUM(D345:F345)</f>
        <v>8000</v>
      </c>
      <c r="D345" s="69">
        <f>8!F463</f>
        <v>8000</v>
      </c>
      <c r="E345" s="69">
        <f>8!G463</f>
        <v>0</v>
      </c>
      <c r="F345" s="69">
        <f>8!H463</f>
        <v>0</v>
      </c>
      <c r="G345" s="309"/>
      <c r="H345" s="308"/>
      <c r="I345" s="333"/>
      <c r="J345" s="333"/>
    </row>
    <row r="346" spans="1:10" s="35" customFormat="1" ht="9.75" customHeight="1">
      <c r="A346" s="313" t="s">
        <v>425</v>
      </c>
      <c r="B346" s="313"/>
      <c r="C346" s="69">
        <f>SUM(D346:F346)</f>
        <v>115.15</v>
      </c>
      <c r="D346" s="69">
        <f>8!F464</f>
        <v>115.15</v>
      </c>
      <c r="E346" s="69">
        <f>8!G464</f>
        <v>0</v>
      </c>
      <c r="F346" s="69">
        <f>8!H464</f>
        <v>0</v>
      </c>
      <c r="G346" s="309"/>
      <c r="H346" s="308"/>
      <c r="I346" s="333"/>
      <c r="J346" s="333"/>
    </row>
    <row r="347" spans="1:10" s="35" customFormat="1" ht="9.75">
      <c r="A347" s="313" t="s">
        <v>426</v>
      </c>
      <c r="B347" s="313"/>
      <c r="C347" s="69">
        <f>SUM(D347:F347)</f>
        <v>0</v>
      </c>
      <c r="D347" s="69">
        <f>8!F465</f>
        <v>0</v>
      </c>
      <c r="E347" s="69">
        <f>8!G465</f>
        <v>0</v>
      </c>
      <c r="F347" s="69">
        <f>8!H465</f>
        <v>0</v>
      </c>
      <c r="G347" s="309"/>
      <c r="H347" s="308"/>
      <c r="I347" s="333"/>
      <c r="J347" s="333"/>
    </row>
    <row r="348" spans="1:10" s="35" customFormat="1" ht="9.75" customHeight="1">
      <c r="A348" s="313" t="s">
        <v>414</v>
      </c>
      <c r="B348" s="313"/>
      <c r="C348" s="69">
        <f>SUM(D348:F348)</f>
        <v>0</v>
      </c>
      <c r="D348" s="69">
        <f>8!F466</f>
        <v>0</v>
      </c>
      <c r="E348" s="69">
        <f>8!G466</f>
        <v>0</v>
      </c>
      <c r="F348" s="69">
        <f>8!H466</f>
        <v>0</v>
      </c>
      <c r="G348" s="309"/>
      <c r="H348" s="308"/>
      <c r="I348" s="333"/>
      <c r="J348" s="333"/>
    </row>
    <row r="349" spans="1:10" s="35" customFormat="1" ht="69" customHeight="1">
      <c r="A349" s="44"/>
      <c r="B349" s="64" t="s">
        <v>399</v>
      </c>
      <c r="C349" s="69"/>
      <c r="D349" s="69"/>
      <c r="E349" s="69"/>
      <c r="F349" s="69"/>
      <c r="G349" s="60" t="s">
        <v>622</v>
      </c>
      <c r="H349" s="42" t="s">
        <v>412</v>
      </c>
      <c r="I349" s="62" t="s">
        <v>412</v>
      </c>
      <c r="J349" s="62" t="s">
        <v>430</v>
      </c>
    </row>
    <row r="350" spans="1:10" s="35" customFormat="1" ht="45.75" customHeight="1">
      <c r="A350" s="68" t="s">
        <v>648</v>
      </c>
      <c r="B350" s="60" t="s">
        <v>59</v>
      </c>
      <c r="C350" s="69"/>
      <c r="D350" s="69"/>
      <c r="E350" s="69"/>
      <c r="F350" s="69"/>
      <c r="G350" s="309" t="s">
        <v>622</v>
      </c>
      <c r="H350" s="308" t="s">
        <v>301</v>
      </c>
      <c r="I350" s="333" t="s">
        <v>589</v>
      </c>
      <c r="J350" s="333" t="s">
        <v>315</v>
      </c>
    </row>
    <row r="351" spans="1:10" s="35" customFormat="1" ht="9.75" customHeight="1">
      <c r="A351" s="313" t="s">
        <v>167</v>
      </c>
      <c r="B351" s="313"/>
      <c r="C351" s="69">
        <f>SUM(C352:C356)</f>
        <v>9516.438</v>
      </c>
      <c r="D351" s="69">
        <f>SUM(D352:D356)</f>
        <v>9516.438</v>
      </c>
      <c r="E351" s="69">
        <f>SUM(E352:E356)</f>
        <v>0</v>
      </c>
      <c r="F351" s="69">
        <f>SUM(F352:F356)</f>
        <v>0</v>
      </c>
      <c r="G351" s="309"/>
      <c r="H351" s="308"/>
      <c r="I351" s="333"/>
      <c r="J351" s="333"/>
    </row>
    <row r="352" spans="1:10" s="35" customFormat="1" ht="9.75" customHeight="1">
      <c r="A352" s="313" t="s">
        <v>416</v>
      </c>
      <c r="B352" s="313"/>
      <c r="C352" s="69">
        <f>SUM(D352:F352)</f>
        <v>6000</v>
      </c>
      <c r="D352" s="69">
        <f>8!F470</f>
        <v>6000</v>
      </c>
      <c r="E352" s="69">
        <f>8!G470</f>
        <v>0</v>
      </c>
      <c r="F352" s="69">
        <f>8!H470</f>
        <v>0</v>
      </c>
      <c r="G352" s="309"/>
      <c r="H352" s="308"/>
      <c r="I352" s="333"/>
      <c r="J352" s="333"/>
    </row>
    <row r="353" spans="1:10" s="35" customFormat="1" ht="11.25" customHeight="1">
      <c r="A353" s="313" t="s">
        <v>424</v>
      </c>
      <c r="B353" s="313"/>
      <c r="C353" s="69">
        <f>SUM(D353:F353)</f>
        <v>3360.1</v>
      </c>
      <c r="D353" s="69">
        <f>8!F471</f>
        <v>3360.1</v>
      </c>
      <c r="E353" s="69">
        <f>8!G471</f>
        <v>0</v>
      </c>
      <c r="F353" s="69">
        <f>8!H471</f>
        <v>0</v>
      </c>
      <c r="G353" s="309"/>
      <c r="H353" s="308"/>
      <c r="I353" s="333"/>
      <c r="J353" s="333"/>
    </row>
    <row r="354" spans="1:10" s="35" customFormat="1" ht="9.75" customHeight="1">
      <c r="A354" s="313" t="s">
        <v>425</v>
      </c>
      <c r="B354" s="313"/>
      <c r="C354" s="69">
        <f>SUM(D354:F354)</f>
        <v>156.338</v>
      </c>
      <c r="D354" s="69">
        <f>8!F472</f>
        <v>156.338</v>
      </c>
      <c r="E354" s="69">
        <f>8!G472</f>
        <v>0</v>
      </c>
      <c r="F354" s="69">
        <f>8!H472</f>
        <v>0</v>
      </c>
      <c r="G354" s="309"/>
      <c r="H354" s="308"/>
      <c r="I354" s="333"/>
      <c r="J354" s="333"/>
    </row>
    <row r="355" spans="1:10" s="35" customFormat="1" ht="9.75">
      <c r="A355" s="313" t="s">
        <v>426</v>
      </c>
      <c r="B355" s="313"/>
      <c r="C355" s="69">
        <f>SUM(D355:F355)</f>
        <v>0</v>
      </c>
      <c r="D355" s="69">
        <f>8!F473</f>
        <v>0</v>
      </c>
      <c r="E355" s="69">
        <f>8!G473</f>
        <v>0</v>
      </c>
      <c r="F355" s="69">
        <f>8!H473</f>
        <v>0</v>
      </c>
      <c r="G355" s="309"/>
      <c r="H355" s="308"/>
      <c r="I355" s="333"/>
      <c r="J355" s="333"/>
    </row>
    <row r="356" spans="1:10" s="35" customFormat="1" ht="9.75" customHeight="1">
      <c r="A356" s="313" t="s">
        <v>414</v>
      </c>
      <c r="B356" s="313"/>
      <c r="C356" s="69">
        <f>SUM(D356:F356)</f>
        <v>0</v>
      </c>
      <c r="D356" s="69">
        <f>8!F474</f>
        <v>0</v>
      </c>
      <c r="E356" s="69">
        <f>8!G474</f>
        <v>0</v>
      </c>
      <c r="F356" s="69">
        <f>8!H474</f>
        <v>0</v>
      </c>
      <c r="G356" s="309"/>
      <c r="H356" s="308"/>
      <c r="I356" s="333"/>
      <c r="J356" s="333"/>
    </row>
    <row r="357" spans="1:10" s="35" customFormat="1" ht="73.5" customHeight="1">
      <c r="A357" s="44"/>
      <c r="B357" s="64" t="s">
        <v>400</v>
      </c>
      <c r="C357" s="69"/>
      <c r="D357" s="69"/>
      <c r="E357" s="69"/>
      <c r="F357" s="69"/>
      <c r="G357" s="60" t="s">
        <v>622</v>
      </c>
      <c r="H357" s="42" t="s">
        <v>412</v>
      </c>
      <c r="I357" s="62" t="s">
        <v>412</v>
      </c>
      <c r="J357" s="62" t="s">
        <v>430</v>
      </c>
    </row>
    <row r="358" spans="1:10" s="35" customFormat="1" ht="51" customHeight="1">
      <c r="A358" s="68" t="s">
        <v>649</v>
      </c>
      <c r="B358" s="60" t="s">
        <v>60</v>
      </c>
      <c r="C358" s="69"/>
      <c r="D358" s="69"/>
      <c r="E358" s="69"/>
      <c r="F358" s="69"/>
      <c r="G358" s="309" t="s">
        <v>630</v>
      </c>
      <c r="H358" s="308" t="s">
        <v>301</v>
      </c>
      <c r="I358" s="333" t="s">
        <v>590</v>
      </c>
      <c r="J358" s="333" t="s">
        <v>315</v>
      </c>
    </row>
    <row r="359" spans="1:10" s="35" customFormat="1" ht="9.75" customHeight="1">
      <c r="A359" s="313" t="s">
        <v>167</v>
      </c>
      <c r="B359" s="313"/>
      <c r="C359" s="69">
        <f>SUM(C360:C364)</f>
        <v>12333.598</v>
      </c>
      <c r="D359" s="69">
        <f>SUM(D360:D364)</f>
        <v>12333.598</v>
      </c>
      <c r="E359" s="69">
        <f>SUM(E360:E364)</f>
        <v>0</v>
      </c>
      <c r="F359" s="69">
        <f>SUM(F360:F364)</f>
        <v>0</v>
      </c>
      <c r="G359" s="309"/>
      <c r="H359" s="308"/>
      <c r="I359" s="333"/>
      <c r="J359" s="333"/>
    </row>
    <row r="360" spans="1:10" s="35" customFormat="1" ht="9.75" customHeight="1">
      <c r="A360" s="313" t="s">
        <v>416</v>
      </c>
      <c r="B360" s="313"/>
      <c r="C360" s="69">
        <f>SUM(D360:F360)</f>
        <v>0</v>
      </c>
      <c r="D360" s="69">
        <v>0</v>
      </c>
      <c r="E360" s="69">
        <v>0</v>
      </c>
      <c r="F360" s="69">
        <v>0</v>
      </c>
      <c r="G360" s="309"/>
      <c r="H360" s="308"/>
      <c r="I360" s="333"/>
      <c r="J360" s="333"/>
    </row>
    <row r="361" spans="1:10" s="35" customFormat="1" ht="11.25" customHeight="1">
      <c r="A361" s="313" t="s">
        <v>424</v>
      </c>
      <c r="B361" s="313"/>
      <c r="C361" s="69">
        <f>SUM(D361:F361)</f>
        <v>11500</v>
      </c>
      <c r="D361" s="69">
        <v>11500</v>
      </c>
      <c r="E361" s="69">
        <v>0</v>
      </c>
      <c r="F361" s="69">
        <v>0</v>
      </c>
      <c r="G361" s="309"/>
      <c r="H361" s="308"/>
      <c r="I361" s="333"/>
      <c r="J361" s="333"/>
    </row>
    <row r="362" spans="1:10" s="35" customFormat="1" ht="9.75" customHeight="1">
      <c r="A362" s="313" t="s">
        <v>425</v>
      </c>
      <c r="B362" s="313"/>
      <c r="C362" s="69">
        <f>SUM(D362:F362)</f>
        <v>833.598</v>
      </c>
      <c r="D362" s="69">
        <v>833.598</v>
      </c>
      <c r="E362" s="69">
        <v>0</v>
      </c>
      <c r="F362" s="69">
        <v>0</v>
      </c>
      <c r="G362" s="309"/>
      <c r="H362" s="308"/>
      <c r="I362" s="333"/>
      <c r="J362" s="333"/>
    </row>
    <row r="363" spans="1:10" s="35" customFormat="1" ht="9.75">
      <c r="A363" s="313" t="s">
        <v>426</v>
      </c>
      <c r="B363" s="313"/>
      <c r="C363" s="69">
        <f>SUM(D363:F363)</f>
        <v>0</v>
      </c>
      <c r="D363" s="69">
        <v>0</v>
      </c>
      <c r="E363" s="69">
        <v>0</v>
      </c>
      <c r="F363" s="69">
        <v>0</v>
      </c>
      <c r="G363" s="309"/>
      <c r="H363" s="308"/>
      <c r="I363" s="333"/>
      <c r="J363" s="333"/>
    </row>
    <row r="364" spans="1:10" s="35" customFormat="1" ht="9.75" customHeight="1">
      <c r="A364" s="313" t="s">
        <v>414</v>
      </c>
      <c r="B364" s="313"/>
      <c r="C364" s="69">
        <f>SUM(D364:F364)</f>
        <v>0</v>
      </c>
      <c r="D364" s="69">
        <v>0</v>
      </c>
      <c r="E364" s="69">
        <v>0</v>
      </c>
      <c r="F364" s="69">
        <v>0</v>
      </c>
      <c r="G364" s="309"/>
      <c r="H364" s="308"/>
      <c r="I364" s="333"/>
      <c r="J364" s="333"/>
    </row>
    <row r="365" spans="1:10" s="35" customFormat="1" ht="66.75" customHeight="1">
      <c r="A365" s="44"/>
      <c r="B365" s="64" t="s">
        <v>633</v>
      </c>
      <c r="C365" s="69"/>
      <c r="D365" s="69"/>
      <c r="E365" s="69"/>
      <c r="F365" s="69"/>
      <c r="G365" s="60" t="s">
        <v>622</v>
      </c>
      <c r="H365" s="42" t="s">
        <v>412</v>
      </c>
      <c r="I365" s="62" t="s">
        <v>412</v>
      </c>
      <c r="J365" s="62" t="s">
        <v>430</v>
      </c>
    </row>
    <row r="366" spans="1:10" s="35" customFormat="1" ht="45.75" customHeight="1">
      <c r="A366" s="68" t="s">
        <v>650</v>
      </c>
      <c r="B366" s="60" t="s">
        <v>696</v>
      </c>
      <c r="C366" s="69"/>
      <c r="D366" s="69"/>
      <c r="E366" s="69"/>
      <c r="F366" s="69"/>
      <c r="G366" s="309" t="s">
        <v>630</v>
      </c>
      <c r="H366" s="308" t="s">
        <v>301</v>
      </c>
      <c r="I366" s="333" t="s">
        <v>589</v>
      </c>
      <c r="J366" s="333" t="s">
        <v>688</v>
      </c>
    </row>
    <row r="367" spans="1:10" s="35" customFormat="1" ht="9.75" customHeight="1">
      <c r="A367" s="313" t="s">
        <v>167</v>
      </c>
      <c r="B367" s="313"/>
      <c r="C367" s="69">
        <f>SUM(C368:C372)</f>
        <v>0</v>
      </c>
      <c r="D367" s="69">
        <f>SUM(D368:D372)</f>
        <v>0</v>
      </c>
      <c r="E367" s="69">
        <f>SUM(E368:E372)</f>
        <v>0</v>
      </c>
      <c r="F367" s="69">
        <f>SUM(F368:F372)</f>
        <v>0</v>
      </c>
      <c r="G367" s="309"/>
      <c r="H367" s="308"/>
      <c r="I367" s="333"/>
      <c r="J367" s="333"/>
    </row>
    <row r="368" spans="1:10" s="35" customFormat="1" ht="9.75" customHeight="1">
      <c r="A368" s="313" t="s">
        <v>416</v>
      </c>
      <c r="B368" s="313"/>
      <c r="C368" s="69">
        <f>SUM(D368:F368)</f>
        <v>0</v>
      </c>
      <c r="D368" s="69">
        <f>8!F486</f>
        <v>0</v>
      </c>
      <c r="E368" s="69">
        <f>8!G486</f>
        <v>0</v>
      </c>
      <c r="F368" s="69">
        <f>8!H486</f>
        <v>0</v>
      </c>
      <c r="G368" s="309"/>
      <c r="H368" s="308"/>
      <c r="I368" s="333"/>
      <c r="J368" s="333"/>
    </row>
    <row r="369" spans="1:10" s="35" customFormat="1" ht="11.25" customHeight="1">
      <c r="A369" s="313" t="s">
        <v>424</v>
      </c>
      <c r="B369" s="313"/>
      <c r="C369" s="69">
        <f>SUM(D369:F369)</f>
        <v>0</v>
      </c>
      <c r="D369" s="69">
        <f>8!F487</f>
        <v>0</v>
      </c>
      <c r="E369" s="69">
        <f>8!G487</f>
        <v>0</v>
      </c>
      <c r="F369" s="69">
        <f>8!H487</f>
        <v>0</v>
      </c>
      <c r="G369" s="309"/>
      <c r="H369" s="308"/>
      <c r="I369" s="333"/>
      <c r="J369" s="333"/>
    </row>
    <row r="370" spans="1:10" s="35" customFormat="1" ht="9.75" customHeight="1">
      <c r="A370" s="313" t="s">
        <v>425</v>
      </c>
      <c r="B370" s="313"/>
      <c r="C370" s="69">
        <f>SUM(D370:F370)</f>
        <v>0</v>
      </c>
      <c r="D370" s="69">
        <f>8!F488</f>
        <v>0</v>
      </c>
      <c r="E370" s="69">
        <f>8!G488</f>
        <v>0</v>
      </c>
      <c r="F370" s="69">
        <f>8!H488</f>
        <v>0</v>
      </c>
      <c r="G370" s="309"/>
      <c r="H370" s="308"/>
      <c r="I370" s="333"/>
      <c r="J370" s="333"/>
    </row>
    <row r="371" spans="1:10" s="35" customFormat="1" ht="9.75">
      <c r="A371" s="313" t="s">
        <v>426</v>
      </c>
      <c r="B371" s="313"/>
      <c r="C371" s="69">
        <f>SUM(D371:F371)</f>
        <v>0</v>
      </c>
      <c r="D371" s="69">
        <f>8!F489</f>
        <v>0</v>
      </c>
      <c r="E371" s="69">
        <f>8!G489</f>
        <v>0</v>
      </c>
      <c r="F371" s="69">
        <f>8!H489</f>
        <v>0</v>
      </c>
      <c r="G371" s="309"/>
      <c r="H371" s="308"/>
      <c r="I371" s="333"/>
      <c r="J371" s="333"/>
    </row>
    <row r="372" spans="1:10" s="35" customFormat="1" ht="11.25" customHeight="1">
      <c r="A372" s="313" t="s">
        <v>414</v>
      </c>
      <c r="B372" s="313"/>
      <c r="C372" s="69">
        <f>SUM(D372:F372)</f>
        <v>0</v>
      </c>
      <c r="D372" s="69">
        <f>8!F490</f>
        <v>0</v>
      </c>
      <c r="E372" s="69">
        <f>8!G490</f>
        <v>0</v>
      </c>
      <c r="F372" s="69">
        <f>8!H490</f>
        <v>0</v>
      </c>
      <c r="G372" s="309"/>
      <c r="H372" s="308"/>
      <c r="I372" s="333"/>
      <c r="J372" s="333"/>
    </row>
    <row r="373" spans="1:10" s="35" customFormat="1" ht="74.25" customHeight="1">
      <c r="A373" s="44"/>
      <c r="B373" s="64" t="s">
        <v>401</v>
      </c>
      <c r="C373" s="69"/>
      <c r="D373" s="69"/>
      <c r="E373" s="69"/>
      <c r="F373" s="69"/>
      <c r="G373" s="60" t="s">
        <v>622</v>
      </c>
      <c r="H373" s="42" t="s">
        <v>412</v>
      </c>
      <c r="I373" s="62" t="s">
        <v>412</v>
      </c>
      <c r="J373" s="62" t="s">
        <v>638</v>
      </c>
    </row>
    <row r="374" spans="1:10" s="35" customFormat="1" ht="46.5" customHeight="1">
      <c r="A374" s="68" t="s">
        <v>651</v>
      </c>
      <c r="B374" s="60" t="s">
        <v>282</v>
      </c>
      <c r="C374" s="69"/>
      <c r="D374" s="69"/>
      <c r="E374" s="69"/>
      <c r="F374" s="69"/>
      <c r="G374" s="309" t="s">
        <v>630</v>
      </c>
      <c r="H374" s="308" t="s">
        <v>301</v>
      </c>
      <c r="I374" s="333" t="s">
        <v>589</v>
      </c>
      <c r="J374" s="333" t="s">
        <v>315</v>
      </c>
    </row>
    <row r="375" spans="1:10" s="35" customFormat="1" ht="9.75" customHeight="1">
      <c r="A375" s="313" t="s">
        <v>167</v>
      </c>
      <c r="B375" s="313"/>
      <c r="C375" s="69">
        <f>SUM(C376:C380)</f>
        <v>47288.15</v>
      </c>
      <c r="D375" s="69">
        <f>SUM(D376:D380)</f>
        <v>27825</v>
      </c>
      <c r="E375" s="69">
        <f>SUM(E376:E380)</f>
        <v>19463.15</v>
      </c>
      <c r="F375" s="69">
        <f>SUM(F376:F380)</f>
        <v>0</v>
      </c>
      <c r="G375" s="309"/>
      <c r="H375" s="308"/>
      <c r="I375" s="333"/>
      <c r="J375" s="333"/>
    </row>
    <row r="376" spans="1:10" s="35" customFormat="1" ht="9.75" customHeight="1">
      <c r="A376" s="313" t="s">
        <v>416</v>
      </c>
      <c r="B376" s="313"/>
      <c r="C376" s="69">
        <f>SUM(D376:F376)</f>
        <v>0</v>
      </c>
      <c r="D376" s="69">
        <f>8!F494</f>
        <v>0</v>
      </c>
      <c r="E376" s="69">
        <f>8!G494</f>
        <v>0</v>
      </c>
      <c r="F376" s="69">
        <f>8!H494</f>
        <v>0</v>
      </c>
      <c r="G376" s="309"/>
      <c r="H376" s="308"/>
      <c r="I376" s="333"/>
      <c r="J376" s="333"/>
    </row>
    <row r="377" spans="1:10" s="35" customFormat="1" ht="11.25" customHeight="1">
      <c r="A377" s="313" t="s">
        <v>424</v>
      </c>
      <c r="B377" s="313"/>
      <c r="C377" s="69">
        <f>SUM(D377:F377)</f>
        <v>45763.15</v>
      </c>
      <c r="D377" s="69">
        <f>8!F495</f>
        <v>26500</v>
      </c>
      <c r="E377" s="69">
        <f>8!G495</f>
        <v>19263.15</v>
      </c>
      <c r="F377" s="69">
        <f>8!H495</f>
        <v>0</v>
      </c>
      <c r="G377" s="309"/>
      <c r="H377" s="308"/>
      <c r="I377" s="333"/>
      <c r="J377" s="333"/>
    </row>
    <row r="378" spans="1:10" s="35" customFormat="1" ht="9.75" customHeight="1">
      <c r="A378" s="313" t="s">
        <v>425</v>
      </c>
      <c r="B378" s="313"/>
      <c r="C378" s="69">
        <f>SUM(D378:F378)</f>
        <v>1525</v>
      </c>
      <c r="D378" s="69">
        <f>8!F496</f>
        <v>1325</v>
      </c>
      <c r="E378" s="69">
        <f>8!G496</f>
        <v>200</v>
      </c>
      <c r="F378" s="69">
        <f>8!H496</f>
        <v>0</v>
      </c>
      <c r="G378" s="309"/>
      <c r="H378" s="308"/>
      <c r="I378" s="333"/>
      <c r="J378" s="333"/>
    </row>
    <row r="379" spans="1:10" s="35" customFormat="1" ht="9.75">
      <c r="A379" s="313" t="s">
        <v>426</v>
      </c>
      <c r="B379" s="313"/>
      <c r="C379" s="69">
        <f>SUM(D379:F379)</f>
        <v>0</v>
      </c>
      <c r="D379" s="69">
        <f>8!F497</f>
        <v>0</v>
      </c>
      <c r="E379" s="69">
        <f>8!G497</f>
        <v>0</v>
      </c>
      <c r="F379" s="69">
        <f>8!H497</f>
        <v>0</v>
      </c>
      <c r="G379" s="309"/>
      <c r="H379" s="308"/>
      <c r="I379" s="333"/>
      <c r="J379" s="333"/>
    </row>
    <row r="380" spans="1:10" s="35" customFormat="1" ht="9.75" customHeight="1">
      <c r="A380" s="313" t="s">
        <v>414</v>
      </c>
      <c r="B380" s="313"/>
      <c r="C380" s="69">
        <f>SUM(D380:F380)</f>
        <v>0</v>
      </c>
      <c r="D380" s="69">
        <f>8!F498</f>
        <v>0</v>
      </c>
      <c r="E380" s="69">
        <f>8!G498</f>
        <v>0</v>
      </c>
      <c r="F380" s="69">
        <f>8!H498</f>
        <v>0</v>
      </c>
      <c r="G380" s="309"/>
      <c r="H380" s="308"/>
      <c r="I380" s="333"/>
      <c r="J380" s="333"/>
    </row>
    <row r="381" spans="1:10" s="35" customFormat="1" ht="66" customHeight="1">
      <c r="A381" s="44"/>
      <c r="B381" s="64" t="s">
        <v>697</v>
      </c>
      <c r="C381" s="69"/>
      <c r="D381" s="69"/>
      <c r="E381" s="69"/>
      <c r="F381" s="69"/>
      <c r="G381" s="60" t="s">
        <v>622</v>
      </c>
      <c r="H381" s="42" t="s">
        <v>412</v>
      </c>
      <c r="I381" s="62" t="s">
        <v>412</v>
      </c>
      <c r="J381" s="62" t="s">
        <v>430</v>
      </c>
    </row>
    <row r="382" spans="1:10" s="35" customFormat="1" ht="66" customHeight="1">
      <c r="A382" s="68" t="s">
        <v>652</v>
      </c>
      <c r="B382" s="60" t="s">
        <v>634</v>
      </c>
      <c r="C382" s="69"/>
      <c r="D382" s="69"/>
      <c r="E382" s="69"/>
      <c r="F382" s="69"/>
      <c r="G382" s="309" t="s">
        <v>622</v>
      </c>
      <c r="H382" s="308" t="s">
        <v>301</v>
      </c>
      <c r="I382" s="333" t="s">
        <v>590</v>
      </c>
      <c r="J382" s="333" t="s">
        <v>688</v>
      </c>
    </row>
    <row r="383" spans="1:10" s="35" customFormat="1" ht="9.75" customHeight="1">
      <c r="A383" s="313" t="s">
        <v>167</v>
      </c>
      <c r="B383" s="313"/>
      <c r="C383" s="69">
        <f>SUM(C384:C388)</f>
        <v>0</v>
      </c>
      <c r="D383" s="69">
        <f>SUM(D384:D388)</f>
        <v>0</v>
      </c>
      <c r="E383" s="69">
        <f>SUM(E384:E388)</f>
        <v>0</v>
      </c>
      <c r="F383" s="69">
        <f>SUM(F384:F388)</f>
        <v>0</v>
      </c>
      <c r="G383" s="309"/>
      <c r="H383" s="308"/>
      <c r="I383" s="333"/>
      <c r="J383" s="333"/>
    </row>
    <row r="384" spans="1:10" s="35" customFormat="1" ht="9.75" customHeight="1">
      <c r="A384" s="313" t="s">
        <v>416</v>
      </c>
      <c r="B384" s="313"/>
      <c r="C384" s="69">
        <f>SUM(D384:F384)</f>
        <v>0</v>
      </c>
      <c r="D384" s="69">
        <f>8!F502</f>
        <v>0</v>
      </c>
      <c r="E384" s="69">
        <f>8!G502</f>
        <v>0</v>
      </c>
      <c r="F384" s="69">
        <f>8!H502</f>
        <v>0</v>
      </c>
      <c r="G384" s="309"/>
      <c r="H384" s="308"/>
      <c r="I384" s="333"/>
      <c r="J384" s="333"/>
    </row>
    <row r="385" spans="1:10" s="35" customFormat="1" ht="11.25" customHeight="1">
      <c r="A385" s="313" t="s">
        <v>424</v>
      </c>
      <c r="B385" s="313"/>
      <c r="C385" s="69">
        <f>SUM(D385:F385)</f>
        <v>0</v>
      </c>
      <c r="D385" s="69">
        <f>8!F503</f>
        <v>0</v>
      </c>
      <c r="E385" s="69">
        <f>8!G503</f>
        <v>0</v>
      </c>
      <c r="F385" s="69">
        <f>8!H503</f>
        <v>0</v>
      </c>
      <c r="G385" s="309"/>
      <c r="H385" s="308"/>
      <c r="I385" s="333"/>
      <c r="J385" s="333"/>
    </row>
    <row r="386" spans="1:10" s="35" customFormat="1" ht="9.75" customHeight="1">
      <c r="A386" s="313" t="s">
        <v>425</v>
      </c>
      <c r="B386" s="313"/>
      <c r="C386" s="69">
        <f>SUM(D386:F386)</f>
        <v>0</v>
      </c>
      <c r="D386" s="69">
        <f>8!F504</f>
        <v>0</v>
      </c>
      <c r="E386" s="69">
        <f>8!G504</f>
        <v>0</v>
      </c>
      <c r="F386" s="69">
        <f>8!H504</f>
        <v>0</v>
      </c>
      <c r="G386" s="309"/>
      <c r="H386" s="308"/>
      <c r="I386" s="333"/>
      <c r="J386" s="333"/>
    </row>
    <row r="387" spans="1:10" s="35" customFormat="1" ht="9.75">
      <c r="A387" s="313" t="s">
        <v>426</v>
      </c>
      <c r="B387" s="313"/>
      <c r="C387" s="69">
        <f>SUM(D387:F387)</f>
        <v>0</v>
      </c>
      <c r="D387" s="69">
        <f>8!F505</f>
        <v>0</v>
      </c>
      <c r="E387" s="69">
        <f>8!G505</f>
        <v>0</v>
      </c>
      <c r="F387" s="69">
        <f>8!H505</f>
        <v>0</v>
      </c>
      <c r="G387" s="309"/>
      <c r="H387" s="308"/>
      <c r="I387" s="333"/>
      <c r="J387" s="333"/>
    </row>
    <row r="388" spans="1:10" s="35" customFormat="1" ht="9.75" customHeight="1">
      <c r="A388" s="313" t="s">
        <v>414</v>
      </c>
      <c r="B388" s="313"/>
      <c r="C388" s="69">
        <f>SUM(D388:F388)</f>
        <v>0</v>
      </c>
      <c r="D388" s="69">
        <f>8!F506</f>
        <v>0</v>
      </c>
      <c r="E388" s="69">
        <f>8!G506</f>
        <v>0</v>
      </c>
      <c r="F388" s="69">
        <f>8!H506</f>
        <v>0</v>
      </c>
      <c r="G388" s="309"/>
      <c r="H388" s="308"/>
      <c r="I388" s="333"/>
      <c r="J388" s="333"/>
    </row>
    <row r="389" spans="1:10" s="35" customFormat="1" ht="96" customHeight="1">
      <c r="A389" s="44"/>
      <c r="B389" s="64" t="s">
        <v>635</v>
      </c>
      <c r="C389" s="69"/>
      <c r="D389" s="69"/>
      <c r="E389" s="69"/>
      <c r="F389" s="69"/>
      <c r="G389" s="60" t="s">
        <v>622</v>
      </c>
      <c r="H389" s="42" t="s">
        <v>412</v>
      </c>
      <c r="I389" s="62" t="s">
        <v>412</v>
      </c>
      <c r="J389" s="62" t="s">
        <v>638</v>
      </c>
    </row>
    <row r="390" spans="1:10" s="35" customFormat="1" ht="78" customHeight="1">
      <c r="A390" s="68" t="s">
        <v>653</v>
      </c>
      <c r="B390" s="60" t="s">
        <v>698</v>
      </c>
      <c r="C390" s="69"/>
      <c r="D390" s="69"/>
      <c r="E390" s="69"/>
      <c r="F390" s="69"/>
      <c r="G390" s="309" t="s">
        <v>630</v>
      </c>
      <c r="H390" s="308" t="s">
        <v>301</v>
      </c>
      <c r="I390" s="333" t="s">
        <v>589</v>
      </c>
      <c r="J390" s="333" t="s">
        <v>315</v>
      </c>
    </row>
    <row r="391" spans="1:10" s="35" customFormat="1" ht="9.75" customHeight="1">
      <c r="A391" s="313" t="s">
        <v>167</v>
      </c>
      <c r="B391" s="313"/>
      <c r="C391" s="69">
        <f>SUM(C392:C396)</f>
        <v>0</v>
      </c>
      <c r="D391" s="69">
        <f>SUM(D392:D396)</f>
        <v>0</v>
      </c>
      <c r="E391" s="69">
        <f>SUM(E392:E396)</f>
        <v>0</v>
      </c>
      <c r="F391" s="69">
        <f>SUM(F392:F396)</f>
        <v>0</v>
      </c>
      <c r="G391" s="309"/>
      <c r="H391" s="308"/>
      <c r="I391" s="333"/>
      <c r="J391" s="333"/>
    </row>
    <row r="392" spans="1:10" s="35" customFormat="1" ht="9.75" customHeight="1">
      <c r="A392" s="313" t="s">
        <v>416</v>
      </c>
      <c r="B392" s="313"/>
      <c r="C392" s="69">
        <f>SUM(D392:F392)</f>
        <v>0</v>
      </c>
      <c r="D392" s="69">
        <v>0</v>
      </c>
      <c r="E392" s="69">
        <v>0</v>
      </c>
      <c r="F392" s="69">
        <v>0</v>
      </c>
      <c r="G392" s="309"/>
      <c r="H392" s="308"/>
      <c r="I392" s="333"/>
      <c r="J392" s="333"/>
    </row>
    <row r="393" spans="1:10" s="35" customFormat="1" ht="11.25" customHeight="1">
      <c r="A393" s="313" t="s">
        <v>424</v>
      </c>
      <c r="B393" s="313"/>
      <c r="C393" s="69">
        <f>SUM(D393:F393)</f>
        <v>0</v>
      </c>
      <c r="D393" s="69">
        <v>0</v>
      </c>
      <c r="E393" s="69">
        <v>0</v>
      </c>
      <c r="F393" s="69">
        <v>0</v>
      </c>
      <c r="G393" s="309"/>
      <c r="H393" s="308"/>
      <c r="I393" s="333"/>
      <c r="J393" s="333"/>
    </row>
    <row r="394" spans="1:10" s="35" customFormat="1" ht="9.75" customHeight="1">
      <c r="A394" s="313" t="s">
        <v>425</v>
      </c>
      <c r="B394" s="313"/>
      <c r="C394" s="69">
        <f>SUM(D394:F394)</f>
        <v>0</v>
      </c>
      <c r="D394" s="69">
        <v>0</v>
      </c>
      <c r="E394" s="69">
        <v>0</v>
      </c>
      <c r="F394" s="69">
        <v>0</v>
      </c>
      <c r="G394" s="309"/>
      <c r="H394" s="308"/>
      <c r="I394" s="333"/>
      <c r="J394" s="333"/>
    </row>
    <row r="395" spans="1:10" s="35" customFormat="1" ht="9.75">
      <c r="A395" s="313" t="s">
        <v>426</v>
      </c>
      <c r="B395" s="313"/>
      <c r="C395" s="69">
        <f>SUM(D395:F395)</f>
        <v>0</v>
      </c>
      <c r="D395" s="69">
        <v>0</v>
      </c>
      <c r="E395" s="69">
        <v>0</v>
      </c>
      <c r="F395" s="69">
        <v>0</v>
      </c>
      <c r="G395" s="309"/>
      <c r="H395" s="308"/>
      <c r="I395" s="333"/>
      <c r="J395" s="333"/>
    </row>
    <row r="396" spans="1:10" s="35" customFormat="1" ht="9.75" customHeight="1">
      <c r="A396" s="313" t="s">
        <v>414</v>
      </c>
      <c r="B396" s="313"/>
      <c r="C396" s="69">
        <f>SUM(D396:F396)</f>
        <v>0</v>
      </c>
      <c r="D396" s="69">
        <v>0</v>
      </c>
      <c r="E396" s="69">
        <v>0</v>
      </c>
      <c r="F396" s="69">
        <v>0</v>
      </c>
      <c r="G396" s="309"/>
      <c r="H396" s="308"/>
      <c r="I396" s="333"/>
      <c r="J396" s="333"/>
    </row>
    <row r="397" spans="1:10" s="35" customFormat="1" ht="97.5" customHeight="1">
      <c r="A397" s="44"/>
      <c r="B397" s="64" t="s">
        <v>699</v>
      </c>
      <c r="C397" s="69"/>
      <c r="D397" s="69"/>
      <c r="E397" s="69"/>
      <c r="F397" s="69"/>
      <c r="G397" s="60" t="s">
        <v>622</v>
      </c>
      <c r="H397" s="42" t="s">
        <v>412</v>
      </c>
      <c r="I397" s="62" t="s">
        <v>412</v>
      </c>
      <c r="J397" s="62" t="s">
        <v>430</v>
      </c>
    </row>
    <row r="398" spans="1:10" s="35" customFormat="1" ht="69" customHeight="1">
      <c r="A398" s="68" t="s">
        <v>654</v>
      </c>
      <c r="B398" s="60" t="s">
        <v>283</v>
      </c>
      <c r="C398" s="69"/>
      <c r="D398" s="69"/>
      <c r="E398" s="69"/>
      <c r="F398" s="69"/>
      <c r="G398" s="309" t="s">
        <v>622</v>
      </c>
      <c r="H398" s="308" t="s">
        <v>301</v>
      </c>
      <c r="I398" s="333" t="s">
        <v>287</v>
      </c>
      <c r="J398" s="333" t="s">
        <v>636</v>
      </c>
    </row>
    <row r="399" spans="1:10" s="35" customFormat="1" ht="9.75" customHeight="1">
      <c r="A399" s="313" t="s">
        <v>167</v>
      </c>
      <c r="B399" s="313"/>
      <c r="C399" s="69">
        <f>SUM(C400:C404)</f>
        <v>72276.66855</v>
      </c>
      <c r="D399" s="69">
        <f>SUM(D400:D404)</f>
        <v>62776.66855</v>
      </c>
      <c r="E399" s="69">
        <f>SUM(E400:E404)</f>
        <v>9500</v>
      </c>
      <c r="F399" s="69">
        <f>SUM(F400:F404)</f>
        <v>0</v>
      </c>
      <c r="G399" s="309"/>
      <c r="H399" s="308"/>
      <c r="I399" s="333"/>
      <c r="J399" s="333"/>
    </row>
    <row r="400" spans="1:10" s="35" customFormat="1" ht="9.75" customHeight="1">
      <c r="A400" s="313" t="s">
        <v>416</v>
      </c>
      <c r="B400" s="313"/>
      <c r="C400" s="69">
        <f>SUM(D400:F400)</f>
        <v>15812.36267</v>
      </c>
      <c r="D400" s="69">
        <f>8!F518</f>
        <v>15812.36267</v>
      </c>
      <c r="E400" s="69">
        <f>8!G518</f>
        <v>0</v>
      </c>
      <c r="F400" s="69">
        <f>8!H518</f>
        <v>0</v>
      </c>
      <c r="G400" s="309"/>
      <c r="H400" s="308"/>
      <c r="I400" s="333"/>
      <c r="J400" s="333"/>
    </row>
    <row r="401" spans="1:10" s="35" customFormat="1" ht="11.25" customHeight="1">
      <c r="A401" s="313" t="s">
        <v>424</v>
      </c>
      <c r="B401" s="313"/>
      <c r="C401" s="69">
        <f>SUM(D401:F401)</f>
        <v>56464.30588</v>
      </c>
      <c r="D401" s="69">
        <f>8!F519</f>
        <v>46964.30588</v>
      </c>
      <c r="E401" s="69">
        <f>8!G519</f>
        <v>9500</v>
      </c>
      <c r="F401" s="69">
        <f>8!H519</f>
        <v>0</v>
      </c>
      <c r="G401" s="309"/>
      <c r="H401" s="308"/>
      <c r="I401" s="333"/>
      <c r="J401" s="333"/>
    </row>
    <row r="402" spans="1:10" s="35" customFormat="1" ht="9.75" customHeight="1">
      <c r="A402" s="313" t="s">
        <v>425</v>
      </c>
      <c r="B402" s="313"/>
      <c r="C402" s="69">
        <f>SUM(D402:F402)</f>
        <v>0</v>
      </c>
      <c r="D402" s="69">
        <f>8!F520</f>
        <v>0</v>
      </c>
      <c r="E402" s="69">
        <f>8!G520</f>
        <v>0</v>
      </c>
      <c r="F402" s="69">
        <f>8!H520</f>
        <v>0</v>
      </c>
      <c r="G402" s="309"/>
      <c r="H402" s="308"/>
      <c r="I402" s="333"/>
      <c r="J402" s="333"/>
    </row>
    <row r="403" spans="1:10" s="35" customFormat="1" ht="9.75">
      <c r="A403" s="313" t="s">
        <v>426</v>
      </c>
      <c r="B403" s="313"/>
      <c r="C403" s="69">
        <f>SUM(D403:F403)</f>
        <v>0</v>
      </c>
      <c r="D403" s="69">
        <f>8!F521</f>
        <v>0</v>
      </c>
      <c r="E403" s="69">
        <f>8!G521</f>
        <v>0</v>
      </c>
      <c r="F403" s="69">
        <f>8!H521</f>
        <v>0</v>
      </c>
      <c r="G403" s="309"/>
      <c r="H403" s="308"/>
      <c r="I403" s="333"/>
      <c r="J403" s="333"/>
    </row>
    <row r="404" spans="1:10" s="35" customFormat="1" ht="12.75" customHeight="1">
      <c r="A404" s="313" t="s">
        <v>414</v>
      </c>
      <c r="B404" s="313"/>
      <c r="C404" s="69">
        <f>SUM(D404:F404)</f>
        <v>0</v>
      </c>
      <c r="D404" s="69">
        <f>8!F522</f>
        <v>0</v>
      </c>
      <c r="E404" s="69">
        <f>8!G522</f>
        <v>0</v>
      </c>
      <c r="F404" s="69">
        <f>8!H522</f>
        <v>0</v>
      </c>
      <c r="G404" s="309"/>
      <c r="H404" s="308"/>
      <c r="I404" s="333"/>
      <c r="J404" s="333"/>
    </row>
    <row r="405" spans="1:10" s="35" customFormat="1" ht="83.25" customHeight="1">
      <c r="A405" s="44"/>
      <c r="B405" s="64" t="s">
        <v>402</v>
      </c>
      <c r="C405" s="69"/>
      <c r="D405" s="69"/>
      <c r="E405" s="69"/>
      <c r="F405" s="69"/>
      <c r="G405" s="60" t="s">
        <v>622</v>
      </c>
      <c r="H405" s="42" t="s">
        <v>412</v>
      </c>
      <c r="I405" s="62" t="s">
        <v>412</v>
      </c>
      <c r="J405" s="62" t="s">
        <v>638</v>
      </c>
    </row>
    <row r="406" spans="1:10" s="35" customFormat="1" ht="57.75" customHeight="1">
      <c r="A406" s="68" t="s">
        <v>655</v>
      </c>
      <c r="B406" s="60" t="s">
        <v>61</v>
      </c>
      <c r="C406" s="69"/>
      <c r="D406" s="69"/>
      <c r="E406" s="69"/>
      <c r="F406" s="69"/>
      <c r="G406" s="309" t="s">
        <v>630</v>
      </c>
      <c r="H406" s="308" t="s">
        <v>301</v>
      </c>
      <c r="I406" s="333" t="s">
        <v>314</v>
      </c>
      <c r="J406" s="333" t="s">
        <v>688</v>
      </c>
    </row>
    <row r="407" spans="1:10" s="35" customFormat="1" ht="9.75" customHeight="1">
      <c r="A407" s="313" t="s">
        <v>167</v>
      </c>
      <c r="B407" s="313"/>
      <c r="C407" s="69">
        <f>SUM(C408:C412)</f>
        <v>22100</v>
      </c>
      <c r="D407" s="69">
        <f>SUM(D408:D412)</f>
        <v>19300</v>
      </c>
      <c r="E407" s="69">
        <f>SUM(E408:E412)</f>
        <v>2800</v>
      </c>
      <c r="F407" s="69">
        <f>SUM(F408:F412)</f>
        <v>0</v>
      </c>
      <c r="G407" s="309"/>
      <c r="H407" s="308"/>
      <c r="I407" s="333"/>
      <c r="J407" s="333"/>
    </row>
    <row r="408" spans="1:10" s="35" customFormat="1" ht="9.75" customHeight="1">
      <c r="A408" s="313" t="s">
        <v>416</v>
      </c>
      <c r="B408" s="313"/>
      <c r="C408" s="69">
        <f>SUM(D408:F408)</f>
        <v>0</v>
      </c>
      <c r="D408" s="69">
        <f>8!F527</f>
        <v>0</v>
      </c>
      <c r="E408" s="69">
        <f>8!G527</f>
        <v>0</v>
      </c>
      <c r="F408" s="69">
        <f>8!H527</f>
        <v>0</v>
      </c>
      <c r="G408" s="309"/>
      <c r="H408" s="308"/>
      <c r="I408" s="333"/>
      <c r="J408" s="333"/>
    </row>
    <row r="409" spans="1:10" s="35" customFormat="1" ht="11.25" customHeight="1">
      <c r="A409" s="313" t="s">
        <v>424</v>
      </c>
      <c r="B409" s="313"/>
      <c r="C409" s="69">
        <f>SUM(D409:F409)</f>
        <v>22100</v>
      </c>
      <c r="D409" s="69">
        <f>8!F528</f>
        <v>19300</v>
      </c>
      <c r="E409" s="69">
        <f>8!G528</f>
        <v>2800</v>
      </c>
      <c r="F409" s="69">
        <f>8!H528</f>
        <v>0</v>
      </c>
      <c r="G409" s="309"/>
      <c r="H409" s="308"/>
      <c r="I409" s="333"/>
      <c r="J409" s="333"/>
    </row>
    <row r="410" spans="1:10" s="35" customFormat="1" ht="9.75" customHeight="1">
      <c r="A410" s="313" t="s">
        <v>425</v>
      </c>
      <c r="B410" s="313"/>
      <c r="C410" s="69">
        <f>SUM(D410:F410)</f>
        <v>0</v>
      </c>
      <c r="D410" s="69">
        <f>8!F529</f>
        <v>0</v>
      </c>
      <c r="E410" s="69">
        <f>8!G529</f>
        <v>0</v>
      </c>
      <c r="F410" s="69">
        <f>8!H529</f>
        <v>0</v>
      </c>
      <c r="G410" s="309"/>
      <c r="H410" s="308"/>
      <c r="I410" s="333"/>
      <c r="J410" s="333"/>
    </row>
    <row r="411" spans="1:10" s="35" customFormat="1" ht="9.75">
      <c r="A411" s="313" t="s">
        <v>426</v>
      </c>
      <c r="B411" s="313"/>
      <c r="C411" s="69">
        <f>SUM(D411:F411)</f>
        <v>0</v>
      </c>
      <c r="D411" s="69">
        <f>8!F530</f>
        <v>0</v>
      </c>
      <c r="E411" s="69">
        <f>8!G530</f>
        <v>0</v>
      </c>
      <c r="F411" s="69">
        <f>8!H530</f>
        <v>0</v>
      </c>
      <c r="G411" s="309"/>
      <c r="H411" s="308"/>
      <c r="I411" s="333"/>
      <c r="J411" s="333"/>
    </row>
    <row r="412" spans="1:10" s="35" customFormat="1" ht="12" customHeight="1">
      <c r="A412" s="313" t="s">
        <v>414</v>
      </c>
      <c r="B412" s="313"/>
      <c r="C412" s="69">
        <f>SUM(D412:F412)</f>
        <v>0</v>
      </c>
      <c r="D412" s="69">
        <f>8!F531</f>
        <v>0</v>
      </c>
      <c r="E412" s="69">
        <f>8!G531</f>
        <v>0</v>
      </c>
      <c r="F412" s="69">
        <f>8!H531</f>
        <v>0</v>
      </c>
      <c r="G412" s="309"/>
      <c r="H412" s="308"/>
      <c r="I412" s="333"/>
      <c r="J412" s="333"/>
    </row>
    <row r="413" spans="1:10" s="35" customFormat="1" ht="84" customHeight="1">
      <c r="A413" s="44"/>
      <c r="B413" s="64" t="s">
        <v>640</v>
      </c>
      <c r="C413" s="69"/>
      <c r="D413" s="69"/>
      <c r="E413" s="69"/>
      <c r="F413" s="69"/>
      <c r="G413" s="60" t="s">
        <v>622</v>
      </c>
      <c r="H413" s="42" t="s">
        <v>412</v>
      </c>
      <c r="I413" s="62" t="s">
        <v>412</v>
      </c>
      <c r="J413" s="62" t="s">
        <v>638</v>
      </c>
    </row>
    <row r="414" spans="1:10" s="35" customFormat="1" ht="46.5" customHeight="1">
      <c r="A414" s="68" t="s">
        <v>656</v>
      </c>
      <c r="B414" s="60" t="s">
        <v>284</v>
      </c>
      <c r="C414" s="69"/>
      <c r="D414" s="69"/>
      <c r="E414" s="69"/>
      <c r="F414" s="69"/>
      <c r="G414" s="309" t="s">
        <v>622</v>
      </c>
      <c r="H414" s="308" t="s">
        <v>301</v>
      </c>
      <c r="I414" s="333" t="s">
        <v>287</v>
      </c>
      <c r="J414" s="333" t="s">
        <v>688</v>
      </c>
    </row>
    <row r="415" spans="1:10" s="35" customFormat="1" ht="9.75" customHeight="1">
      <c r="A415" s="313" t="s">
        <v>167</v>
      </c>
      <c r="B415" s="313"/>
      <c r="C415" s="69">
        <f>SUM(C416:C420)</f>
        <v>0</v>
      </c>
      <c r="D415" s="69">
        <f>SUM(D416:D420)</f>
        <v>0</v>
      </c>
      <c r="E415" s="69">
        <f>SUM(E416:E420)</f>
        <v>0</v>
      </c>
      <c r="F415" s="69">
        <f>SUM(F416:F420)</f>
        <v>0</v>
      </c>
      <c r="G415" s="309"/>
      <c r="H415" s="308"/>
      <c r="I415" s="333"/>
      <c r="J415" s="333"/>
    </row>
    <row r="416" spans="1:10" s="35" customFormat="1" ht="9.75" customHeight="1">
      <c r="A416" s="313" t="s">
        <v>416</v>
      </c>
      <c r="B416" s="313"/>
      <c r="C416" s="69">
        <f>SUM(D416:F416)</f>
        <v>0</v>
      </c>
      <c r="D416" s="69">
        <f>8!F536</f>
        <v>0</v>
      </c>
      <c r="E416" s="69">
        <f>8!G536</f>
        <v>0</v>
      </c>
      <c r="F416" s="69">
        <f>8!H536</f>
        <v>0</v>
      </c>
      <c r="G416" s="309"/>
      <c r="H416" s="308"/>
      <c r="I416" s="333"/>
      <c r="J416" s="333"/>
    </row>
    <row r="417" spans="1:10" s="35" customFormat="1" ht="11.25" customHeight="1">
      <c r="A417" s="313" t="s">
        <v>424</v>
      </c>
      <c r="B417" s="313"/>
      <c r="C417" s="69">
        <f>SUM(D417:F417)</f>
        <v>0</v>
      </c>
      <c r="D417" s="69">
        <f>8!F537</f>
        <v>0</v>
      </c>
      <c r="E417" s="69">
        <f>8!G537</f>
        <v>0</v>
      </c>
      <c r="F417" s="69">
        <f>8!H537</f>
        <v>0</v>
      </c>
      <c r="G417" s="309"/>
      <c r="H417" s="308"/>
      <c r="I417" s="333"/>
      <c r="J417" s="333"/>
    </row>
    <row r="418" spans="1:10" s="35" customFormat="1" ht="9.75" customHeight="1">
      <c r="A418" s="313" t="s">
        <v>425</v>
      </c>
      <c r="B418" s="313"/>
      <c r="C418" s="69">
        <f>SUM(D418:F418)</f>
        <v>0</v>
      </c>
      <c r="D418" s="69">
        <f>8!F538</f>
        <v>0</v>
      </c>
      <c r="E418" s="69">
        <f>8!G538</f>
        <v>0</v>
      </c>
      <c r="F418" s="69">
        <f>8!H538</f>
        <v>0</v>
      </c>
      <c r="G418" s="309"/>
      <c r="H418" s="308"/>
      <c r="I418" s="333"/>
      <c r="J418" s="333"/>
    </row>
    <row r="419" spans="1:10" s="35" customFormat="1" ht="9.75">
      <c r="A419" s="313" t="s">
        <v>426</v>
      </c>
      <c r="B419" s="313"/>
      <c r="C419" s="69">
        <f>SUM(D419:F419)</f>
        <v>0</v>
      </c>
      <c r="D419" s="69">
        <f>8!F539</f>
        <v>0</v>
      </c>
      <c r="E419" s="69">
        <f>8!G539</f>
        <v>0</v>
      </c>
      <c r="F419" s="69">
        <f>8!H539</f>
        <v>0</v>
      </c>
      <c r="G419" s="309"/>
      <c r="H419" s="308"/>
      <c r="I419" s="333"/>
      <c r="J419" s="333"/>
    </row>
    <row r="420" spans="1:10" s="35" customFormat="1" ht="12.75" customHeight="1">
      <c r="A420" s="313" t="s">
        <v>414</v>
      </c>
      <c r="B420" s="313"/>
      <c r="C420" s="69">
        <f>SUM(D420:F420)</f>
        <v>0</v>
      </c>
      <c r="D420" s="69">
        <f>8!F540</f>
        <v>0</v>
      </c>
      <c r="E420" s="69">
        <f>8!G540</f>
        <v>0</v>
      </c>
      <c r="F420" s="69">
        <f>8!H540</f>
        <v>0</v>
      </c>
      <c r="G420" s="309"/>
      <c r="H420" s="308"/>
      <c r="I420" s="333"/>
      <c r="J420" s="333"/>
    </row>
    <row r="421" spans="1:10" s="35" customFormat="1" ht="65.25" customHeight="1">
      <c r="A421" s="44"/>
      <c r="B421" s="64" t="s">
        <v>700</v>
      </c>
      <c r="C421" s="69"/>
      <c r="D421" s="69"/>
      <c r="E421" s="69"/>
      <c r="F421" s="69"/>
      <c r="G421" s="60" t="s">
        <v>622</v>
      </c>
      <c r="H421" s="42" t="s">
        <v>412</v>
      </c>
      <c r="I421" s="62" t="s">
        <v>412</v>
      </c>
      <c r="J421" s="62" t="s">
        <v>638</v>
      </c>
    </row>
    <row r="422" spans="1:10" s="35" customFormat="1" ht="54" customHeight="1">
      <c r="A422" s="68" t="s">
        <v>657</v>
      </c>
      <c r="B422" s="60" t="s">
        <v>55</v>
      </c>
      <c r="C422" s="69"/>
      <c r="D422" s="69"/>
      <c r="E422" s="69"/>
      <c r="F422" s="69"/>
      <c r="G422" s="379" t="s">
        <v>630</v>
      </c>
      <c r="H422" s="317" t="s">
        <v>301</v>
      </c>
      <c r="I422" s="353" t="s">
        <v>315</v>
      </c>
      <c r="J422" s="353" t="s">
        <v>688</v>
      </c>
    </row>
    <row r="423" spans="1:10" s="35" customFormat="1" ht="9.75" customHeight="1">
      <c r="A423" s="374" t="s">
        <v>167</v>
      </c>
      <c r="B423" s="375"/>
      <c r="C423" s="69">
        <f>SUM(C424:C428)</f>
        <v>0</v>
      </c>
      <c r="D423" s="69">
        <f>SUM(D424:D428)</f>
        <v>0</v>
      </c>
      <c r="E423" s="69">
        <f>SUM(E424:E428)</f>
        <v>0</v>
      </c>
      <c r="F423" s="69">
        <f>SUM(F424:F428)</f>
        <v>0</v>
      </c>
      <c r="G423" s="380"/>
      <c r="H423" s="318"/>
      <c r="I423" s="354"/>
      <c r="J423" s="354"/>
    </row>
    <row r="424" spans="1:10" s="35" customFormat="1" ht="9.75" customHeight="1">
      <c r="A424" s="374" t="s">
        <v>416</v>
      </c>
      <c r="B424" s="375"/>
      <c r="C424" s="69">
        <f>SUM(D424:F424)</f>
        <v>0</v>
      </c>
      <c r="D424" s="69">
        <f>8!F553</f>
        <v>0</v>
      </c>
      <c r="E424" s="69">
        <f>8!G553</f>
        <v>0</v>
      </c>
      <c r="F424" s="69">
        <f>8!H553</f>
        <v>0</v>
      </c>
      <c r="G424" s="380"/>
      <c r="H424" s="318"/>
      <c r="I424" s="354"/>
      <c r="J424" s="354"/>
    </row>
    <row r="425" spans="1:10" s="35" customFormat="1" ht="11.25" customHeight="1">
      <c r="A425" s="374" t="s">
        <v>424</v>
      </c>
      <c r="B425" s="375"/>
      <c r="C425" s="69">
        <f>SUM(D425:F425)</f>
        <v>0</v>
      </c>
      <c r="D425" s="69">
        <f>8!F554</f>
        <v>0</v>
      </c>
      <c r="E425" s="69">
        <f>8!G554</f>
        <v>0</v>
      </c>
      <c r="F425" s="69">
        <f>8!H554</f>
        <v>0</v>
      </c>
      <c r="G425" s="380"/>
      <c r="H425" s="318"/>
      <c r="I425" s="354"/>
      <c r="J425" s="354"/>
    </row>
    <row r="426" spans="1:10" s="35" customFormat="1" ht="9.75" customHeight="1">
      <c r="A426" s="374" t="s">
        <v>425</v>
      </c>
      <c r="B426" s="375"/>
      <c r="C426" s="69">
        <f>SUM(D426:F426)</f>
        <v>0</v>
      </c>
      <c r="D426" s="69">
        <f>8!F555</f>
        <v>0</v>
      </c>
      <c r="E426" s="69">
        <f>8!G555</f>
        <v>0</v>
      </c>
      <c r="F426" s="69">
        <f>8!H555</f>
        <v>0</v>
      </c>
      <c r="G426" s="380"/>
      <c r="H426" s="318"/>
      <c r="I426" s="354"/>
      <c r="J426" s="354"/>
    </row>
    <row r="427" spans="1:10" s="35" customFormat="1" ht="10.5" customHeight="1">
      <c r="A427" s="374" t="s">
        <v>426</v>
      </c>
      <c r="B427" s="375"/>
      <c r="C427" s="69">
        <f>SUM(D427:F427)</f>
        <v>0</v>
      </c>
      <c r="D427" s="69">
        <f>8!F556</f>
        <v>0</v>
      </c>
      <c r="E427" s="69">
        <f>8!G556</f>
        <v>0</v>
      </c>
      <c r="F427" s="69">
        <f>8!H556</f>
        <v>0</v>
      </c>
      <c r="G427" s="380"/>
      <c r="H427" s="318"/>
      <c r="I427" s="354"/>
      <c r="J427" s="354"/>
    </row>
    <row r="428" spans="1:10" s="35" customFormat="1" ht="9.75" customHeight="1">
      <c r="A428" s="374" t="s">
        <v>414</v>
      </c>
      <c r="B428" s="375"/>
      <c r="C428" s="69">
        <f>SUM(D428:F428)</f>
        <v>0</v>
      </c>
      <c r="D428" s="69">
        <f>8!F557</f>
        <v>0</v>
      </c>
      <c r="E428" s="69">
        <f>8!G557</f>
        <v>0</v>
      </c>
      <c r="F428" s="69">
        <f>8!H557</f>
        <v>0</v>
      </c>
      <c r="G428" s="381"/>
      <c r="H428" s="324"/>
      <c r="I428" s="355"/>
      <c r="J428" s="355"/>
    </row>
    <row r="429" spans="1:10" s="35" customFormat="1" ht="69" customHeight="1">
      <c r="A429" s="44"/>
      <c r="B429" s="64" t="s">
        <v>56</v>
      </c>
      <c r="C429" s="69"/>
      <c r="D429" s="69"/>
      <c r="E429" s="69"/>
      <c r="F429" s="69"/>
      <c r="G429" s="60" t="s">
        <v>622</v>
      </c>
      <c r="H429" s="42" t="s">
        <v>412</v>
      </c>
      <c r="I429" s="62" t="s">
        <v>412</v>
      </c>
      <c r="J429" s="62" t="s">
        <v>638</v>
      </c>
    </row>
    <row r="430" spans="1:10" s="35" customFormat="1" ht="57.75" customHeight="1">
      <c r="A430" s="55" t="s">
        <v>220</v>
      </c>
      <c r="B430" s="139" t="s">
        <v>336</v>
      </c>
      <c r="C430" s="86"/>
      <c r="D430" s="86"/>
      <c r="E430" s="86"/>
      <c r="F430" s="86"/>
      <c r="G430" s="327"/>
      <c r="H430" s="340"/>
      <c r="I430" s="317">
        <v>2013</v>
      </c>
      <c r="J430" s="317">
        <v>2017</v>
      </c>
    </row>
    <row r="431" spans="1:10" s="35" customFormat="1" ht="9.75">
      <c r="A431" s="313" t="s">
        <v>167</v>
      </c>
      <c r="B431" s="313"/>
      <c r="C431" s="86" t="e">
        <f aca="true" t="shared" si="25" ref="C431:C436">D431+E431+F431</f>
        <v>#REF!</v>
      </c>
      <c r="D431" s="86" t="e">
        <f>D432+D433+D434+D435+D436</f>
        <v>#REF!</v>
      </c>
      <c r="E431" s="86" t="e">
        <f>E432+E433+E434+E435+E436</f>
        <v>#REF!</v>
      </c>
      <c r="F431" s="86" t="e">
        <f>F432+F433+F434+F435+F436</f>
        <v>#REF!</v>
      </c>
      <c r="G431" s="327"/>
      <c r="H431" s="340"/>
      <c r="I431" s="318"/>
      <c r="J431" s="318"/>
    </row>
    <row r="432" spans="1:10" s="35" customFormat="1" ht="9.75">
      <c r="A432" s="313" t="s">
        <v>416</v>
      </c>
      <c r="B432" s="313"/>
      <c r="C432" s="86" t="e">
        <f t="shared" si="25"/>
        <v>#REF!</v>
      </c>
      <c r="D432" s="86" t="e">
        <f aca="true" t="shared" si="26" ref="D432:F436">D439+D448+D455+D462+D469</f>
        <v>#REF!</v>
      </c>
      <c r="E432" s="86" t="e">
        <f t="shared" si="26"/>
        <v>#REF!</v>
      </c>
      <c r="F432" s="86" t="e">
        <f t="shared" si="26"/>
        <v>#REF!</v>
      </c>
      <c r="G432" s="327"/>
      <c r="H432" s="340"/>
      <c r="I432" s="318"/>
      <c r="J432" s="318"/>
    </row>
    <row r="433" spans="1:10" s="35" customFormat="1" ht="9.75">
      <c r="A433" s="313" t="s">
        <v>424</v>
      </c>
      <c r="B433" s="313"/>
      <c r="C433" s="86" t="e">
        <f t="shared" si="25"/>
        <v>#REF!</v>
      </c>
      <c r="D433" s="86" t="e">
        <f t="shared" si="26"/>
        <v>#REF!</v>
      </c>
      <c r="E433" s="86" t="e">
        <f t="shared" si="26"/>
        <v>#REF!</v>
      </c>
      <c r="F433" s="86" t="e">
        <f t="shared" si="26"/>
        <v>#REF!</v>
      </c>
      <c r="G433" s="327"/>
      <c r="H433" s="340"/>
      <c r="I433" s="318"/>
      <c r="J433" s="318"/>
    </row>
    <row r="434" spans="1:10" s="35" customFormat="1" ht="9.75">
      <c r="A434" s="313" t="s">
        <v>425</v>
      </c>
      <c r="B434" s="313"/>
      <c r="C434" s="86" t="e">
        <f t="shared" si="25"/>
        <v>#REF!</v>
      </c>
      <c r="D434" s="86" t="e">
        <f t="shared" si="26"/>
        <v>#REF!</v>
      </c>
      <c r="E434" s="86" t="e">
        <f t="shared" si="26"/>
        <v>#REF!</v>
      </c>
      <c r="F434" s="86" t="e">
        <f t="shared" si="26"/>
        <v>#REF!</v>
      </c>
      <c r="G434" s="327"/>
      <c r="H434" s="340"/>
      <c r="I434" s="318"/>
      <c r="J434" s="318"/>
    </row>
    <row r="435" spans="1:10" s="35" customFormat="1" ht="9.75">
      <c r="A435" s="313" t="s">
        <v>607</v>
      </c>
      <c r="B435" s="313"/>
      <c r="C435" s="86" t="e">
        <f t="shared" si="25"/>
        <v>#REF!</v>
      </c>
      <c r="D435" s="86" t="e">
        <f t="shared" si="26"/>
        <v>#REF!</v>
      </c>
      <c r="E435" s="86" t="e">
        <f t="shared" si="26"/>
        <v>#REF!</v>
      </c>
      <c r="F435" s="86" t="e">
        <f t="shared" si="26"/>
        <v>#REF!</v>
      </c>
      <c r="G435" s="327"/>
      <c r="H435" s="340"/>
      <c r="I435" s="318"/>
      <c r="J435" s="318"/>
    </row>
    <row r="436" spans="1:10" s="35" customFormat="1" ht="9.75">
      <c r="A436" s="313" t="s">
        <v>414</v>
      </c>
      <c r="B436" s="313"/>
      <c r="C436" s="86">
        <f t="shared" si="25"/>
        <v>0</v>
      </c>
      <c r="D436" s="86">
        <f t="shared" si="26"/>
        <v>0</v>
      </c>
      <c r="E436" s="86">
        <f t="shared" si="26"/>
        <v>0</v>
      </c>
      <c r="F436" s="86">
        <f t="shared" si="26"/>
        <v>0</v>
      </c>
      <c r="G436" s="327"/>
      <c r="H436" s="340"/>
      <c r="I436" s="324"/>
      <c r="J436" s="324"/>
    </row>
    <row r="437" spans="1:10" s="35" customFormat="1" ht="63" customHeight="1">
      <c r="A437" s="68" t="s">
        <v>221</v>
      </c>
      <c r="B437" s="60" t="s">
        <v>677</v>
      </c>
      <c r="C437" s="86"/>
      <c r="D437" s="86"/>
      <c r="E437" s="86"/>
      <c r="F437" s="86"/>
      <c r="G437" s="136" t="s">
        <v>452</v>
      </c>
      <c r="H437" s="149">
        <v>1336</v>
      </c>
      <c r="I437" s="42">
        <v>2013</v>
      </c>
      <c r="J437" s="44" t="s">
        <v>44</v>
      </c>
    </row>
    <row r="438" spans="1:10" s="35" customFormat="1" ht="9.75">
      <c r="A438" s="313" t="s">
        <v>167</v>
      </c>
      <c r="B438" s="313"/>
      <c r="C438" s="86">
        <f>D438+E438+F438</f>
        <v>1360782.62744</v>
      </c>
      <c r="D438" s="86">
        <f>D439+D440+D441+D442</f>
        <v>772941.44316</v>
      </c>
      <c r="E438" s="86">
        <f>E439+E440+E441+E442</f>
        <v>587841.18428</v>
      </c>
      <c r="F438" s="86">
        <f>F439+F440+F441+F442</f>
        <v>0</v>
      </c>
      <c r="G438" s="334"/>
      <c r="H438" s="334"/>
      <c r="I438" s="334"/>
      <c r="J438" s="339"/>
    </row>
    <row r="439" spans="1:10" s="35" customFormat="1" ht="9.75">
      <c r="A439" s="313" t="s">
        <v>416</v>
      </c>
      <c r="B439" s="313"/>
      <c r="C439" s="86">
        <f>D439+E439+F439</f>
        <v>0</v>
      </c>
      <c r="D439" s="86">
        <f>8!F568</f>
        <v>0</v>
      </c>
      <c r="E439" s="86">
        <f>8!G568</f>
        <v>0</v>
      </c>
      <c r="F439" s="86">
        <f>8!H568</f>
        <v>0</v>
      </c>
      <c r="G439" s="334"/>
      <c r="H439" s="334"/>
      <c r="I439" s="334"/>
      <c r="J439" s="339"/>
    </row>
    <row r="440" spans="1:10" s="35" customFormat="1" ht="9.75">
      <c r="A440" s="313" t="s">
        <v>424</v>
      </c>
      <c r="B440" s="313"/>
      <c r="C440" s="86">
        <f>D440+E440+F440</f>
        <v>853024.3661</v>
      </c>
      <c r="D440" s="86">
        <f>8!F569</f>
        <v>506401.99135</v>
      </c>
      <c r="E440" s="86">
        <f>8!G569</f>
        <v>346622.37475</v>
      </c>
      <c r="F440" s="86">
        <f>8!H569</f>
        <v>0</v>
      </c>
      <c r="G440" s="334"/>
      <c r="H440" s="334"/>
      <c r="I440" s="334"/>
      <c r="J440" s="339"/>
    </row>
    <row r="441" spans="1:10" s="35" customFormat="1" ht="9.75">
      <c r="A441" s="313" t="s">
        <v>425</v>
      </c>
      <c r="B441" s="313"/>
      <c r="C441" s="86">
        <f>D441+E441+F441</f>
        <v>10332.18206</v>
      </c>
      <c r="D441" s="86">
        <f>8!F570</f>
        <v>4412.65497</v>
      </c>
      <c r="E441" s="86">
        <f>8!G570</f>
        <v>5919.52709</v>
      </c>
      <c r="F441" s="86">
        <f>8!H570</f>
        <v>0</v>
      </c>
      <c r="G441" s="334"/>
      <c r="H441" s="334"/>
      <c r="I441" s="334"/>
      <c r="J441" s="339"/>
    </row>
    <row r="442" spans="1:10" s="35" customFormat="1" ht="9.75">
      <c r="A442" s="313" t="s">
        <v>607</v>
      </c>
      <c r="B442" s="313"/>
      <c r="C442" s="86">
        <f>D442+E442+F442</f>
        <v>497426.07928</v>
      </c>
      <c r="D442" s="86">
        <f>8!F571</f>
        <v>262126.79684</v>
      </c>
      <c r="E442" s="86">
        <f>8!G571</f>
        <v>235299.28244</v>
      </c>
      <c r="F442" s="86">
        <f>8!H571</f>
        <v>0</v>
      </c>
      <c r="G442" s="334"/>
      <c r="H442" s="334"/>
      <c r="I442" s="334"/>
      <c r="J442" s="339"/>
    </row>
    <row r="443" spans="1:10" s="35" customFormat="1" ht="9.75">
      <c r="A443" s="313" t="s">
        <v>414</v>
      </c>
      <c r="B443" s="313"/>
      <c r="C443" s="86"/>
      <c r="D443" s="86"/>
      <c r="E443" s="86"/>
      <c r="F443" s="86"/>
      <c r="G443" s="334"/>
      <c r="H443" s="334"/>
      <c r="I443" s="334"/>
      <c r="J443" s="339"/>
    </row>
    <row r="444" spans="1:10" s="35" customFormat="1" ht="75.75" customHeight="1">
      <c r="A444" s="59"/>
      <c r="B444" s="71" t="s">
        <v>343</v>
      </c>
      <c r="C444" s="86"/>
      <c r="D444" s="86"/>
      <c r="E444" s="86"/>
      <c r="F444" s="86"/>
      <c r="G444" s="42" t="s">
        <v>341</v>
      </c>
      <c r="H444" s="42" t="s">
        <v>412</v>
      </c>
      <c r="I444" s="42" t="s">
        <v>412</v>
      </c>
      <c r="J444" s="42" t="s">
        <v>594</v>
      </c>
    </row>
    <row r="445" spans="1:10" s="35" customFormat="1" ht="59.25" customHeight="1">
      <c r="A445" s="44"/>
      <c r="B445" s="64" t="s">
        <v>342</v>
      </c>
      <c r="C445" s="83"/>
      <c r="D445" s="83"/>
      <c r="E445" s="83"/>
      <c r="F445" s="83"/>
      <c r="G445" s="42" t="s">
        <v>341</v>
      </c>
      <c r="H445" s="42" t="s">
        <v>412</v>
      </c>
      <c r="I445" s="62" t="s">
        <v>412</v>
      </c>
      <c r="J445" s="62" t="s">
        <v>438</v>
      </c>
    </row>
    <row r="446" spans="1:10" s="35" customFormat="1" ht="73.5" customHeight="1">
      <c r="A446" s="68" t="s">
        <v>208</v>
      </c>
      <c r="B446" s="60" t="s">
        <v>643</v>
      </c>
      <c r="C446" s="86"/>
      <c r="D446" s="86"/>
      <c r="E446" s="86"/>
      <c r="F446" s="86"/>
      <c r="G446" s="327" t="s">
        <v>452</v>
      </c>
      <c r="H446" s="308">
        <v>1338</v>
      </c>
      <c r="I446" s="333">
        <v>2014</v>
      </c>
      <c r="J446" s="333" t="s">
        <v>612</v>
      </c>
    </row>
    <row r="447" spans="1:10" s="35" customFormat="1" ht="9.75">
      <c r="A447" s="313" t="s">
        <v>167</v>
      </c>
      <c r="B447" s="313"/>
      <c r="C447" s="86" t="e">
        <f>D447+E447+F447</f>
        <v>#REF!</v>
      </c>
      <c r="D447" s="86" t="e">
        <f>D448+D449+D450+D451</f>
        <v>#REF!</v>
      </c>
      <c r="E447" s="86" t="e">
        <f>E448+E449+E450+E451</f>
        <v>#REF!</v>
      </c>
      <c r="F447" s="86" t="e">
        <f>F448+F449+F450+F451</f>
        <v>#REF!</v>
      </c>
      <c r="G447" s="327"/>
      <c r="H447" s="308"/>
      <c r="I447" s="333"/>
      <c r="J447" s="333"/>
    </row>
    <row r="448" spans="1:10" s="35" customFormat="1" ht="12.75" customHeight="1">
      <c r="A448" s="313" t="s">
        <v>416</v>
      </c>
      <c r="B448" s="313"/>
      <c r="C448" s="86" t="e">
        <f>D448+E448+F448</f>
        <v>#REF!</v>
      </c>
      <c r="D448" s="86" t="e">
        <f>8!#REF!</f>
        <v>#REF!</v>
      </c>
      <c r="E448" s="86" t="e">
        <f>8!#REF!</f>
        <v>#REF!</v>
      </c>
      <c r="F448" s="86" t="e">
        <f>8!#REF!</f>
        <v>#REF!</v>
      </c>
      <c r="G448" s="327"/>
      <c r="H448" s="308"/>
      <c r="I448" s="333"/>
      <c r="J448" s="333"/>
    </row>
    <row r="449" spans="1:10" s="35" customFormat="1" ht="13.5" customHeight="1">
      <c r="A449" s="313" t="s">
        <v>424</v>
      </c>
      <c r="B449" s="313"/>
      <c r="C449" s="86" t="e">
        <f>D449+E449+F449</f>
        <v>#REF!</v>
      </c>
      <c r="D449" s="86" t="e">
        <f>8!#REF!</f>
        <v>#REF!</v>
      </c>
      <c r="E449" s="86" t="e">
        <f>8!#REF!</f>
        <v>#REF!</v>
      </c>
      <c r="F449" s="86" t="e">
        <f>8!#REF!</f>
        <v>#REF!</v>
      </c>
      <c r="G449" s="327"/>
      <c r="H449" s="308"/>
      <c r="I449" s="333"/>
      <c r="J449" s="333"/>
    </row>
    <row r="450" spans="1:10" s="35" customFormat="1" ht="14.25" customHeight="1">
      <c r="A450" s="313" t="s">
        <v>425</v>
      </c>
      <c r="B450" s="313"/>
      <c r="C450" s="86" t="e">
        <f>D450+E450+F450</f>
        <v>#REF!</v>
      </c>
      <c r="D450" s="86" t="e">
        <f>8!#REF!</f>
        <v>#REF!</v>
      </c>
      <c r="E450" s="86" t="e">
        <f>8!#REF!</f>
        <v>#REF!</v>
      </c>
      <c r="F450" s="86" t="e">
        <f>8!#REF!</f>
        <v>#REF!</v>
      </c>
      <c r="G450" s="327"/>
      <c r="H450" s="308"/>
      <c r="I450" s="333"/>
      <c r="J450" s="333"/>
    </row>
    <row r="451" spans="1:10" s="35" customFormat="1" ht="12.75" customHeight="1">
      <c r="A451" s="313" t="s">
        <v>607</v>
      </c>
      <c r="B451" s="313"/>
      <c r="C451" s="86" t="e">
        <f>D451+E451+F451</f>
        <v>#REF!</v>
      </c>
      <c r="D451" s="86" t="e">
        <f>8!#REF!</f>
        <v>#REF!</v>
      </c>
      <c r="E451" s="86" t="e">
        <f>8!#REF!</f>
        <v>#REF!</v>
      </c>
      <c r="F451" s="86" t="e">
        <f>8!#REF!</f>
        <v>#REF!</v>
      </c>
      <c r="G451" s="327"/>
      <c r="H451" s="308"/>
      <c r="I451" s="333"/>
      <c r="J451" s="333"/>
    </row>
    <row r="452" spans="1:10" s="35" customFormat="1" ht="9.75">
      <c r="A452" s="313" t="s">
        <v>414</v>
      </c>
      <c r="B452" s="313"/>
      <c r="C452" s="86"/>
      <c r="D452" s="86"/>
      <c r="E452" s="86"/>
      <c r="F452" s="86"/>
      <c r="G452" s="327"/>
      <c r="H452" s="308"/>
      <c r="I452" s="333"/>
      <c r="J452" s="333"/>
    </row>
    <row r="453" spans="1:10" s="35" customFormat="1" ht="75.75" customHeight="1">
      <c r="A453" s="68" t="s">
        <v>644</v>
      </c>
      <c r="B453" s="60" t="s">
        <v>678</v>
      </c>
      <c r="C453" s="86"/>
      <c r="D453" s="86"/>
      <c r="E453" s="86"/>
      <c r="F453" s="86"/>
      <c r="G453" s="327" t="s">
        <v>452</v>
      </c>
      <c r="H453" s="391">
        <v>1338</v>
      </c>
      <c r="I453" s="331">
        <v>2014</v>
      </c>
      <c r="J453" s="331" t="s">
        <v>612</v>
      </c>
    </row>
    <row r="454" spans="1:10" s="35" customFormat="1" ht="9.75">
      <c r="A454" s="313" t="s">
        <v>167</v>
      </c>
      <c r="B454" s="313"/>
      <c r="C454" s="86" t="e">
        <f>D454+E454+F454</f>
        <v>#REF!</v>
      </c>
      <c r="D454" s="86" t="e">
        <f>D455+D456+D457+D458</f>
        <v>#REF!</v>
      </c>
      <c r="E454" s="86" t="e">
        <f>E455+E456+E457+E458</f>
        <v>#REF!</v>
      </c>
      <c r="F454" s="86" t="e">
        <f>F455+F456+F457+F458</f>
        <v>#REF!</v>
      </c>
      <c r="G454" s="327"/>
      <c r="H454" s="391"/>
      <c r="I454" s="331"/>
      <c r="J454" s="331"/>
    </row>
    <row r="455" spans="1:10" s="35" customFormat="1" ht="9.75">
      <c r="A455" s="313" t="s">
        <v>416</v>
      </c>
      <c r="B455" s="313"/>
      <c r="C455" s="86" t="e">
        <f>D455+E455+F455</f>
        <v>#REF!</v>
      </c>
      <c r="D455" s="86" t="e">
        <f>8!#REF!</f>
        <v>#REF!</v>
      </c>
      <c r="E455" s="86" t="e">
        <f>8!#REF!</f>
        <v>#REF!</v>
      </c>
      <c r="F455" s="86" t="e">
        <f>8!#REF!</f>
        <v>#REF!</v>
      </c>
      <c r="G455" s="327"/>
      <c r="H455" s="391"/>
      <c r="I455" s="331"/>
      <c r="J455" s="331"/>
    </row>
    <row r="456" spans="1:10" s="35" customFormat="1" ht="9.75">
      <c r="A456" s="313" t="s">
        <v>424</v>
      </c>
      <c r="B456" s="313"/>
      <c r="C456" s="86" t="e">
        <f>D456+E456+F456</f>
        <v>#REF!</v>
      </c>
      <c r="D456" s="86" t="e">
        <f>8!#REF!</f>
        <v>#REF!</v>
      </c>
      <c r="E456" s="86" t="e">
        <f>8!#REF!</f>
        <v>#REF!</v>
      </c>
      <c r="F456" s="86" t="e">
        <f>8!#REF!</f>
        <v>#REF!</v>
      </c>
      <c r="G456" s="327"/>
      <c r="H456" s="391"/>
      <c r="I456" s="331"/>
      <c r="J456" s="331"/>
    </row>
    <row r="457" spans="1:10" s="35" customFormat="1" ht="9.75">
      <c r="A457" s="313" t="s">
        <v>425</v>
      </c>
      <c r="B457" s="313"/>
      <c r="C457" s="86" t="e">
        <f>D457+E457+F457</f>
        <v>#REF!</v>
      </c>
      <c r="D457" s="86" t="e">
        <f>8!#REF!</f>
        <v>#REF!</v>
      </c>
      <c r="E457" s="86" t="e">
        <f>8!#REF!</f>
        <v>#REF!</v>
      </c>
      <c r="F457" s="86" t="e">
        <f>8!#REF!</f>
        <v>#REF!</v>
      </c>
      <c r="G457" s="327"/>
      <c r="H457" s="391"/>
      <c r="I457" s="331"/>
      <c r="J457" s="331"/>
    </row>
    <row r="458" spans="1:10" s="35" customFormat="1" ht="9.75">
      <c r="A458" s="313" t="s">
        <v>607</v>
      </c>
      <c r="B458" s="313"/>
      <c r="C458" s="86" t="e">
        <f>D458+E458+F458</f>
        <v>#REF!</v>
      </c>
      <c r="D458" s="86" t="e">
        <f>8!#REF!</f>
        <v>#REF!</v>
      </c>
      <c r="E458" s="86" t="e">
        <f>8!#REF!</f>
        <v>#REF!</v>
      </c>
      <c r="F458" s="86" t="e">
        <f>8!#REF!</f>
        <v>#REF!</v>
      </c>
      <c r="G458" s="327"/>
      <c r="H458" s="391"/>
      <c r="I458" s="331"/>
      <c r="J458" s="331"/>
    </row>
    <row r="459" spans="1:10" s="35" customFormat="1" ht="9.75">
      <c r="A459" s="313" t="s">
        <v>414</v>
      </c>
      <c r="B459" s="313"/>
      <c r="C459" s="86"/>
      <c r="D459" s="86"/>
      <c r="E459" s="86"/>
      <c r="F459" s="86"/>
      <c r="G459" s="327"/>
      <c r="H459" s="391"/>
      <c r="I459" s="331"/>
      <c r="J459" s="331"/>
    </row>
    <row r="460" spans="1:10" s="35" customFormat="1" ht="75" customHeight="1">
      <c r="A460" s="68" t="s">
        <v>679</v>
      </c>
      <c r="B460" s="60" t="s">
        <v>703</v>
      </c>
      <c r="C460" s="86"/>
      <c r="D460" s="86"/>
      <c r="E460" s="86"/>
      <c r="F460" s="86"/>
      <c r="G460" s="388" t="s">
        <v>452</v>
      </c>
      <c r="H460" s="385"/>
      <c r="I460" s="385" t="s">
        <v>314</v>
      </c>
      <c r="J460" s="385" t="s">
        <v>430</v>
      </c>
    </row>
    <row r="461" spans="1:10" s="35" customFormat="1" ht="9.75">
      <c r="A461" s="313" t="s">
        <v>167</v>
      </c>
      <c r="B461" s="313"/>
      <c r="C461" s="86" t="e">
        <f>D461+E461+F461</f>
        <v>#REF!</v>
      </c>
      <c r="D461" s="86" t="e">
        <f>D462+D463+D464+D465</f>
        <v>#REF!</v>
      </c>
      <c r="E461" s="86" t="e">
        <f>E462+E463+E464+E465</f>
        <v>#REF!</v>
      </c>
      <c r="F461" s="86">
        <v>0</v>
      </c>
      <c r="G461" s="389"/>
      <c r="H461" s="386"/>
      <c r="I461" s="386"/>
      <c r="J461" s="386"/>
    </row>
    <row r="462" spans="1:10" s="35" customFormat="1" ht="12.75" customHeight="1">
      <c r="A462" s="313" t="s">
        <v>416</v>
      </c>
      <c r="B462" s="313"/>
      <c r="C462" s="86" t="e">
        <f>D462+E462+F462</f>
        <v>#REF!</v>
      </c>
      <c r="D462" s="86" t="e">
        <f>8!#REF!</f>
        <v>#REF!</v>
      </c>
      <c r="E462" s="86" t="e">
        <f>8!#REF!</f>
        <v>#REF!</v>
      </c>
      <c r="F462" s="86" t="e">
        <f>8!#REF!</f>
        <v>#REF!</v>
      </c>
      <c r="G462" s="389"/>
      <c r="H462" s="386"/>
      <c r="I462" s="386"/>
      <c r="J462" s="386"/>
    </row>
    <row r="463" spans="1:10" s="35" customFormat="1" ht="13.5" customHeight="1">
      <c r="A463" s="313" t="s">
        <v>424</v>
      </c>
      <c r="B463" s="313"/>
      <c r="C463" s="86" t="e">
        <f>D463+E463+F463</f>
        <v>#REF!</v>
      </c>
      <c r="D463" s="86" t="e">
        <f>8!#REF!</f>
        <v>#REF!</v>
      </c>
      <c r="E463" s="86" t="e">
        <f>8!#REF!</f>
        <v>#REF!</v>
      </c>
      <c r="F463" s="86" t="e">
        <f>8!#REF!</f>
        <v>#REF!</v>
      </c>
      <c r="G463" s="389"/>
      <c r="H463" s="386"/>
      <c r="I463" s="386"/>
      <c r="J463" s="386"/>
    </row>
    <row r="464" spans="1:10" s="35" customFormat="1" ht="14.25" customHeight="1">
      <c r="A464" s="313" t="s">
        <v>425</v>
      </c>
      <c r="B464" s="313"/>
      <c r="C464" s="86" t="e">
        <f>D464+E464+F464</f>
        <v>#REF!</v>
      </c>
      <c r="D464" s="86" t="e">
        <f>8!#REF!</f>
        <v>#REF!</v>
      </c>
      <c r="E464" s="86" t="e">
        <f>8!#REF!</f>
        <v>#REF!</v>
      </c>
      <c r="F464" s="86" t="e">
        <f>8!#REF!</f>
        <v>#REF!</v>
      </c>
      <c r="G464" s="389"/>
      <c r="H464" s="386"/>
      <c r="I464" s="386"/>
      <c r="J464" s="386"/>
    </row>
    <row r="465" spans="1:10" s="35" customFormat="1" ht="9.75">
      <c r="A465" s="313" t="s">
        <v>426</v>
      </c>
      <c r="B465" s="313"/>
      <c r="C465" s="86" t="e">
        <f>D465+E465+F465</f>
        <v>#REF!</v>
      </c>
      <c r="D465" s="86" t="e">
        <f>8!#REF!</f>
        <v>#REF!</v>
      </c>
      <c r="E465" s="86" t="e">
        <f>8!#REF!</f>
        <v>#REF!</v>
      </c>
      <c r="F465" s="86" t="e">
        <f>8!#REF!</f>
        <v>#REF!</v>
      </c>
      <c r="G465" s="389"/>
      <c r="H465" s="386"/>
      <c r="I465" s="386"/>
      <c r="J465" s="386"/>
    </row>
    <row r="466" spans="1:10" s="35" customFormat="1" ht="16.5" customHeight="1">
      <c r="A466" s="313" t="s">
        <v>414</v>
      </c>
      <c r="B466" s="313"/>
      <c r="C466" s="86"/>
      <c r="D466" s="86"/>
      <c r="E466" s="86"/>
      <c r="F466" s="86"/>
      <c r="G466" s="390"/>
      <c r="H466" s="387"/>
      <c r="I466" s="387"/>
      <c r="J466" s="387"/>
    </row>
    <row r="467" spans="1:10" s="35" customFormat="1" ht="75" customHeight="1">
      <c r="A467" s="68" t="s">
        <v>67</v>
      </c>
      <c r="B467" s="60" t="s">
        <v>68</v>
      </c>
      <c r="C467" s="86"/>
      <c r="D467" s="86"/>
      <c r="E467" s="86"/>
      <c r="F467" s="86"/>
      <c r="G467" s="388" t="s">
        <v>452</v>
      </c>
      <c r="H467" s="385"/>
      <c r="I467" s="385" t="s">
        <v>314</v>
      </c>
      <c r="J467" s="385" t="s">
        <v>430</v>
      </c>
    </row>
    <row r="468" spans="1:10" s="35" customFormat="1" ht="9.75">
      <c r="A468" s="313" t="s">
        <v>167</v>
      </c>
      <c r="B468" s="313"/>
      <c r="C468" s="86" t="e">
        <f>D468+E468+F468</f>
        <v>#REF!</v>
      </c>
      <c r="D468" s="86" t="e">
        <f>D469+D470+D471+D472</f>
        <v>#REF!</v>
      </c>
      <c r="E468" s="86" t="e">
        <f>E469+E470+E471+E472</f>
        <v>#REF!</v>
      </c>
      <c r="F468" s="86">
        <v>0</v>
      </c>
      <c r="G468" s="389"/>
      <c r="H468" s="386"/>
      <c r="I468" s="386"/>
      <c r="J468" s="386"/>
    </row>
    <row r="469" spans="1:10" s="35" customFormat="1" ht="12.75" customHeight="1">
      <c r="A469" s="313" t="s">
        <v>416</v>
      </c>
      <c r="B469" s="313"/>
      <c r="C469" s="86" t="e">
        <f>D469+E469+F469</f>
        <v>#REF!</v>
      </c>
      <c r="D469" s="86" t="e">
        <f>8!#REF!</f>
        <v>#REF!</v>
      </c>
      <c r="E469" s="86" t="e">
        <f>8!#REF!</f>
        <v>#REF!</v>
      </c>
      <c r="F469" s="86" t="e">
        <f>8!#REF!</f>
        <v>#REF!</v>
      </c>
      <c r="G469" s="389"/>
      <c r="H469" s="386"/>
      <c r="I469" s="386"/>
      <c r="J469" s="386"/>
    </row>
    <row r="470" spans="1:10" s="35" customFormat="1" ht="13.5" customHeight="1">
      <c r="A470" s="313" t="s">
        <v>424</v>
      </c>
      <c r="B470" s="313"/>
      <c r="C470" s="86" t="e">
        <f>D470+E470+F470</f>
        <v>#REF!</v>
      </c>
      <c r="D470" s="86" t="e">
        <f>8!#REF!</f>
        <v>#REF!</v>
      </c>
      <c r="E470" s="86" t="e">
        <f>8!#REF!</f>
        <v>#REF!</v>
      </c>
      <c r="F470" s="86" t="e">
        <f>8!#REF!</f>
        <v>#REF!</v>
      </c>
      <c r="G470" s="389"/>
      <c r="H470" s="386"/>
      <c r="I470" s="386"/>
      <c r="J470" s="386"/>
    </row>
    <row r="471" spans="1:10" s="35" customFormat="1" ht="14.25" customHeight="1">
      <c r="A471" s="313" t="s">
        <v>425</v>
      </c>
      <c r="B471" s="313"/>
      <c r="C471" s="86" t="e">
        <f>D471+E471+F471</f>
        <v>#REF!</v>
      </c>
      <c r="D471" s="86" t="e">
        <f>8!#REF!</f>
        <v>#REF!</v>
      </c>
      <c r="E471" s="86" t="e">
        <f>8!#REF!</f>
        <v>#REF!</v>
      </c>
      <c r="F471" s="86" t="e">
        <f>8!#REF!</f>
        <v>#REF!</v>
      </c>
      <c r="G471" s="389"/>
      <c r="H471" s="386"/>
      <c r="I471" s="386"/>
      <c r="J471" s="386"/>
    </row>
    <row r="472" spans="1:10" s="35" customFormat="1" ht="9.75">
      <c r="A472" s="313" t="s">
        <v>426</v>
      </c>
      <c r="B472" s="313"/>
      <c r="C472" s="86" t="e">
        <f>D472+E472+F472</f>
        <v>#REF!</v>
      </c>
      <c r="D472" s="86" t="e">
        <f>8!#REF!</f>
        <v>#REF!</v>
      </c>
      <c r="E472" s="86" t="e">
        <f>8!#REF!</f>
        <v>#REF!</v>
      </c>
      <c r="F472" s="86" t="e">
        <f>8!#REF!</f>
        <v>#REF!</v>
      </c>
      <c r="G472" s="389"/>
      <c r="H472" s="386"/>
      <c r="I472" s="386"/>
      <c r="J472" s="386"/>
    </row>
    <row r="473" spans="1:10" s="35" customFormat="1" ht="16.5" customHeight="1">
      <c r="A473" s="313" t="s">
        <v>414</v>
      </c>
      <c r="B473" s="313"/>
      <c r="C473" s="86"/>
      <c r="D473" s="86"/>
      <c r="E473" s="86"/>
      <c r="F473" s="86"/>
      <c r="G473" s="390"/>
      <c r="H473" s="387"/>
      <c r="I473" s="387"/>
      <c r="J473" s="387"/>
    </row>
    <row r="474" spans="1:10" s="35" customFormat="1" ht="54.75" customHeight="1">
      <c r="A474" s="55" t="s">
        <v>222</v>
      </c>
      <c r="B474" s="139" t="s">
        <v>247</v>
      </c>
      <c r="C474" s="104"/>
      <c r="D474" s="104"/>
      <c r="E474" s="104"/>
      <c r="F474" s="104"/>
      <c r="G474" s="106"/>
      <c r="H474" s="106"/>
      <c r="I474" s="107"/>
      <c r="J474" s="107"/>
    </row>
    <row r="475" spans="1:10" s="35" customFormat="1" ht="55.5" customHeight="1">
      <c r="A475" s="68" t="s">
        <v>223</v>
      </c>
      <c r="B475" s="60" t="s">
        <v>242</v>
      </c>
      <c r="C475" s="86"/>
      <c r="D475" s="86"/>
      <c r="E475" s="86"/>
      <c r="F475" s="86"/>
      <c r="G475" s="377" t="s">
        <v>556</v>
      </c>
      <c r="H475" s="327" t="s">
        <v>285</v>
      </c>
      <c r="I475" s="335">
        <v>2014</v>
      </c>
      <c r="J475" s="335">
        <v>2018</v>
      </c>
    </row>
    <row r="476" spans="1:10" s="35" customFormat="1" ht="9.75">
      <c r="A476" s="313" t="s">
        <v>167</v>
      </c>
      <c r="B476" s="313"/>
      <c r="C476" s="86">
        <f>C477+C478+C479+C480+C481</f>
        <v>552985.7207899999</v>
      </c>
      <c r="D476" s="86">
        <f>D477+D478+D479+D480+D481</f>
        <v>275768.33997</v>
      </c>
      <c r="E476" s="86">
        <f>E477+E478+E479+E480+E481</f>
        <v>63717.917180000004</v>
      </c>
      <c r="F476" s="86">
        <f>F477+F478+F479+F480+F481</f>
        <v>213499.46364</v>
      </c>
      <c r="G476" s="377"/>
      <c r="H476" s="327"/>
      <c r="I476" s="335"/>
      <c r="J476" s="335"/>
    </row>
    <row r="477" spans="1:10" s="35" customFormat="1" ht="9.75">
      <c r="A477" s="313" t="s">
        <v>416</v>
      </c>
      <c r="B477" s="313"/>
      <c r="C477" s="86">
        <f>D477+E477+F477</f>
        <v>0</v>
      </c>
      <c r="D477" s="86">
        <f>8!F591</f>
        <v>0</v>
      </c>
      <c r="E477" s="86">
        <f>8!G591</f>
        <v>0</v>
      </c>
      <c r="F477" s="86">
        <f>8!H591</f>
        <v>0</v>
      </c>
      <c r="G477" s="377"/>
      <c r="H477" s="327"/>
      <c r="I477" s="335"/>
      <c r="J477" s="335"/>
    </row>
    <row r="478" spans="1:10" s="35" customFormat="1" ht="9.75">
      <c r="A478" s="313" t="s">
        <v>424</v>
      </c>
      <c r="B478" s="313"/>
      <c r="C478" s="86">
        <f>D478+E478+F478</f>
        <v>546459.12223</v>
      </c>
      <c r="D478" s="86">
        <f>8!F592</f>
        <v>272013.91423</v>
      </c>
      <c r="E478" s="86">
        <f>8!G592</f>
        <v>63080.739</v>
      </c>
      <c r="F478" s="86">
        <f>8!H592</f>
        <v>211364.469</v>
      </c>
      <c r="G478" s="377"/>
      <c r="H478" s="327"/>
      <c r="I478" s="335"/>
      <c r="J478" s="335"/>
    </row>
    <row r="479" spans="1:10" s="35" customFormat="1" ht="9.75">
      <c r="A479" s="313" t="s">
        <v>425</v>
      </c>
      <c r="B479" s="313"/>
      <c r="C479" s="86">
        <f>D479+E479+F479</f>
        <v>6526.59856</v>
      </c>
      <c r="D479" s="86">
        <f>8!F593</f>
        <v>3754.42574</v>
      </c>
      <c r="E479" s="86">
        <f>8!G593</f>
        <v>637.17818</v>
      </c>
      <c r="F479" s="86">
        <f>8!H593</f>
        <v>2134.99464</v>
      </c>
      <c r="G479" s="377"/>
      <c r="H479" s="327"/>
      <c r="I479" s="335"/>
      <c r="J479" s="335"/>
    </row>
    <row r="480" spans="1:10" s="35" customFormat="1" ht="12" customHeight="1">
      <c r="A480" s="313" t="s">
        <v>426</v>
      </c>
      <c r="B480" s="313"/>
      <c r="C480" s="86">
        <f>D480+E480+F480</f>
        <v>0</v>
      </c>
      <c r="D480" s="86">
        <f>8!F594</f>
        <v>0</v>
      </c>
      <c r="E480" s="86">
        <f>8!G594</f>
        <v>0</v>
      </c>
      <c r="F480" s="86">
        <f>8!H594</f>
        <v>0</v>
      </c>
      <c r="G480" s="377"/>
      <c r="H480" s="327"/>
      <c r="I480" s="335"/>
      <c r="J480" s="335"/>
    </row>
    <row r="481" spans="1:10" s="35" customFormat="1" ht="11.25" customHeight="1">
      <c r="A481" s="313" t="s">
        <v>414</v>
      </c>
      <c r="B481" s="313"/>
      <c r="C481" s="86">
        <f>D481+E481+F481</f>
        <v>0</v>
      </c>
      <c r="D481" s="86">
        <f>8!F595</f>
        <v>0</v>
      </c>
      <c r="E481" s="86">
        <f>8!G595</f>
        <v>0</v>
      </c>
      <c r="F481" s="86">
        <f>8!H595</f>
        <v>0</v>
      </c>
      <c r="G481" s="377"/>
      <c r="H481" s="327"/>
      <c r="I481" s="335"/>
      <c r="J481" s="335"/>
    </row>
    <row r="482" spans="1:10" s="35" customFormat="1" ht="80.25" customHeight="1">
      <c r="A482" s="59"/>
      <c r="B482" s="59" t="s">
        <v>343</v>
      </c>
      <c r="C482" s="86"/>
      <c r="D482" s="86"/>
      <c r="E482" s="86"/>
      <c r="F482" s="86"/>
      <c r="G482" s="42" t="s">
        <v>341</v>
      </c>
      <c r="H482" s="73" t="s">
        <v>412</v>
      </c>
      <c r="I482" s="70" t="s">
        <v>412</v>
      </c>
      <c r="J482" s="62" t="s">
        <v>437</v>
      </c>
    </row>
    <row r="483" spans="1:10" s="35" customFormat="1" ht="57" customHeight="1">
      <c r="A483" s="44"/>
      <c r="B483" s="64" t="s">
        <v>342</v>
      </c>
      <c r="C483" s="83"/>
      <c r="D483" s="83"/>
      <c r="E483" s="83"/>
      <c r="F483" s="83"/>
      <c r="G483" s="42" t="s">
        <v>341</v>
      </c>
      <c r="H483" s="73" t="s">
        <v>412</v>
      </c>
      <c r="I483" s="70" t="s">
        <v>412</v>
      </c>
      <c r="J483" s="62" t="s">
        <v>599</v>
      </c>
    </row>
    <row r="484" spans="1:10" s="101" customFormat="1" ht="33" customHeight="1">
      <c r="A484" s="75" t="s">
        <v>233</v>
      </c>
      <c r="B484" s="135" t="s">
        <v>248</v>
      </c>
      <c r="C484" s="85"/>
      <c r="D484" s="85"/>
      <c r="E484" s="85"/>
      <c r="F484" s="85"/>
      <c r="G484" s="58"/>
      <c r="H484" s="58"/>
      <c r="I484" s="62"/>
      <c r="J484" s="62"/>
    </row>
    <row r="485" spans="1:10" s="35" customFormat="1" ht="66.75" customHeight="1">
      <c r="A485" s="68" t="s">
        <v>226</v>
      </c>
      <c r="B485" s="60" t="s">
        <v>270</v>
      </c>
      <c r="C485" s="82"/>
      <c r="D485" s="82"/>
      <c r="E485" s="82"/>
      <c r="F485" s="82"/>
      <c r="G485" s="370" t="s">
        <v>585</v>
      </c>
      <c r="H485" s="370" t="s">
        <v>257</v>
      </c>
      <c r="I485" s="333" t="s">
        <v>287</v>
      </c>
      <c r="J485" s="333" t="s">
        <v>288</v>
      </c>
    </row>
    <row r="486" spans="1:10" s="35" customFormat="1" ht="9.75">
      <c r="A486" s="313" t="s">
        <v>167</v>
      </c>
      <c r="B486" s="313"/>
      <c r="C486" s="83">
        <f>C487+C489+C491+C493</f>
        <v>788835.99</v>
      </c>
      <c r="D486" s="83">
        <f>D487+D489+D491+D493</f>
        <v>279273.94</v>
      </c>
      <c r="E486" s="83">
        <f>E487+E489+E491+E493</f>
        <v>263542.2</v>
      </c>
      <c r="F486" s="83">
        <f>F487+F489+F491+F493</f>
        <v>246019.85</v>
      </c>
      <c r="G486" s="370"/>
      <c r="H486" s="370"/>
      <c r="I486" s="333"/>
      <c r="J486" s="333"/>
    </row>
    <row r="487" spans="1:10" s="35" customFormat="1" ht="9.75">
      <c r="A487" s="313" t="s">
        <v>416</v>
      </c>
      <c r="B487" s="313"/>
      <c r="C487" s="83">
        <f>D487+E487+F487</f>
        <v>64313.14</v>
      </c>
      <c r="D487" s="83">
        <f>8!F601</f>
        <v>43100.94</v>
      </c>
      <c r="E487" s="83">
        <f>8!G601</f>
        <v>21212.2</v>
      </c>
      <c r="F487" s="83">
        <f>8!H601</f>
        <v>0</v>
      </c>
      <c r="G487" s="370"/>
      <c r="H487" s="370"/>
      <c r="I487" s="333"/>
      <c r="J487" s="333"/>
    </row>
    <row r="488" spans="1:10" s="35" customFormat="1" ht="21.75" customHeight="1">
      <c r="A488" s="313" t="s">
        <v>680</v>
      </c>
      <c r="B488" s="313"/>
      <c r="C488" s="83">
        <f aca="true" t="shared" si="27" ref="C488:C493">D488+E488+F488</f>
        <v>0</v>
      </c>
      <c r="D488" s="83">
        <f>8!F602</f>
        <v>0</v>
      </c>
      <c r="E488" s="83">
        <f>8!G602</f>
        <v>0</v>
      </c>
      <c r="F488" s="83">
        <f>8!H602</f>
        <v>0</v>
      </c>
      <c r="G488" s="370"/>
      <c r="H488" s="370"/>
      <c r="I488" s="333"/>
      <c r="J488" s="333"/>
    </row>
    <row r="489" spans="1:10" s="35" customFormat="1" ht="11.25" customHeight="1">
      <c r="A489" s="313" t="s">
        <v>424</v>
      </c>
      <c r="B489" s="313"/>
      <c r="C489" s="83">
        <f t="shared" si="27"/>
        <v>142000</v>
      </c>
      <c r="D489" s="83">
        <f>8!F603</f>
        <v>45000</v>
      </c>
      <c r="E489" s="83">
        <f>8!G603</f>
        <v>47000</v>
      </c>
      <c r="F489" s="83">
        <f>8!H603</f>
        <v>50000</v>
      </c>
      <c r="G489" s="370"/>
      <c r="H489" s="370"/>
      <c r="I489" s="333"/>
      <c r="J489" s="333"/>
    </row>
    <row r="490" spans="1:10" s="35" customFormat="1" ht="21.75" customHeight="1">
      <c r="A490" s="313" t="s">
        <v>680</v>
      </c>
      <c r="B490" s="313"/>
      <c r="C490" s="83">
        <f t="shared" si="27"/>
        <v>0</v>
      </c>
      <c r="D490" s="83">
        <f>8!F604</f>
        <v>0</v>
      </c>
      <c r="E490" s="83">
        <f>8!G604</f>
        <v>0</v>
      </c>
      <c r="F490" s="83">
        <f>8!H604</f>
        <v>0</v>
      </c>
      <c r="G490" s="370"/>
      <c r="H490" s="370"/>
      <c r="I490" s="333"/>
      <c r="J490" s="333"/>
    </row>
    <row r="491" spans="1:10" s="35" customFormat="1" ht="9.75" customHeight="1">
      <c r="A491" s="313" t="s">
        <v>425</v>
      </c>
      <c r="B491" s="313"/>
      <c r="C491" s="83">
        <f t="shared" si="27"/>
        <v>46179.85</v>
      </c>
      <c r="D491" s="83">
        <f>8!F605</f>
        <v>14830</v>
      </c>
      <c r="E491" s="83">
        <f>8!G605</f>
        <v>15330</v>
      </c>
      <c r="F491" s="83">
        <f>8!H605</f>
        <v>16019.849999999999</v>
      </c>
      <c r="G491" s="370"/>
      <c r="H491" s="370"/>
      <c r="I491" s="333"/>
      <c r="J491" s="333"/>
    </row>
    <row r="492" spans="1:10" s="35" customFormat="1" ht="21" customHeight="1">
      <c r="A492" s="313" t="s">
        <v>680</v>
      </c>
      <c r="B492" s="313"/>
      <c r="C492" s="83">
        <f t="shared" si="27"/>
        <v>0</v>
      </c>
      <c r="D492" s="83">
        <f>8!F606</f>
        <v>0</v>
      </c>
      <c r="E492" s="83">
        <f>8!G606</f>
        <v>0</v>
      </c>
      <c r="F492" s="83">
        <f>8!H606</f>
        <v>0</v>
      </c>
      <c r="G492" s="370"/>
      <c r="H492" s="370"/>
      <c r="I492" s="333"/>
      <c r="J492" s="333"/>
    </row>
    <row r="493" spans="1:10" s="35" customFormat="1" ht="21.75" customHeight="1">
      <c r="A493" s="313" t="s">
        <v>78</v>
      </c>
      <c r="B493" s="313"/>
      <c r="C493" s="83">
        <f t="shared" si="27"/>
        <v>536343</v>
      </c>
      <c r="D493" s="83">
        <f>8!F607</f>
        <v>176343</v>
      </c>
      <c r="E493" s="83">
        <f>8!G607</f>
        <v>180000</v>
      </c>
      <c r="F493" s="83">
        <f>8!H607</f>
        <v>180000</v>
      </c>
      <c r="G493" s="370"/>
      <c r="H493" s="370"/>
      <c r="I493" s="333"/>
      <c r="J493" s="333"/>
    </row>
    <row r="494" spans="1:10" s="35" customFormat="1" ht="9.75">
      <c r="A494" s="313" t="s">
        <v>414</v>
      </c>
      <c r="B494" s="313"/>
      <c r="C494" s="132"/>
      <c r="D494" s="132"/>
      <c r="E494" s="132"/>
      <c r="F494" s="132"/>
      <c r="G494" s="370"/>
      <c r="H494" s="370"/>
      <c r="I494" s="333"/>
      <c r="J494" s="333"/>
    </row>
    <row r="495" spans="1:25" s="35" customFormat="1" ht="56.25" customHeight="1">
      <c r="A495" s="59"/>
      <c r="B495" s="71" t="s">
        <v>377</v>
      </c>
      <c r="C495" s="82"/>
      <c r="D495" s="82"/>
      <c r="E495" s="82"/>
      <c r="F495" s="82"/>
      <c r="G495" s="42" t="s">
        <v>341</v>
      </c>
      <c r="H495" s="62" t="s">
        <v>412</v>
      </c>
      <c r="I495" s="62" t="s">
        <v>412</v>
      </c>
      <c r="J495" s="62" t="s">
        <v>600</v>
      </c>
      <c r="U495" s="48"/>
      <c r="V495" s="48"/>
      <c r="W495" s="48"/>
      <c r="X495" s="48"/>
      <c r="Y495" s="48"/>
    </row>
    <row r="496" spans="1:25" s="35" customFormat="1" ht="57.75" customHeight="1">
      <c r="A496" s="59"/>
      <c r="B496" s="64" t="s">
        <v>337</v>
      </c>
      <c r="C496" s="82"/>
      <c r="D496" s="82"/>
      <c r="E496" s="82"/>
      <c r="F496" s="82"/>
      <c r="G496" s="42" t="s">
        <v>341</v>
      </c>
      <c r="H496" s="62" t="s">
        <v>412</v>
      </c>
      <c r="I496" s="62" t="s">
        <v>412</v>
      </c>
      <c r="J496" s="62" t="s">
        <v>601</v>
      </c>
      <c r="U496" s="48"/>
      <c r="V496" s="48"/>
      <c r="W496" s="48"/>
      <c r="X496" s="48"/>
      <c r="Y496" s="48"/>
    </row>
    <row r="497" spans="1:10" s="35" customFormat="1" ht="63.75" customHeight="1">
      <c r="A497" s="68" t="s">
        <v>210</v>
      </c>
      <c r="B497" s="60" t="s">
        <v>290</v>
      </c>
      <c r="C497" s="82"/>
      <c r="D497" s="82"/>
      <c r="E497" s="82"/>
      <c r="F497" s="82"/>
      <c r="G497" s="308" t="s">
        <v>585</v>
      </c>
      <c r="H497" s="308"/>
      <c r="I497" s="333" t="s">
        <v>287</v>
      </c>
      <c r="J497" s="333" t="s">
        <v>288</v>
      </c>
    </row>
    <row r="498" spans="1:10" s="35" customFormat="1" ht="9.75" customHeight="1">
      <c r="A498" s="313" t="s">
        <v>167</v>
      </c>
      <c r="B498" s="313"/>
      <c r="C498" s="369" t="s">
        <v>296</v>
      </c>
      <c r="D498" s="369"/>
      <c r="E498" s="148"/>
      <c r="F498" s="148"/>
      <c r="G498" s="308"/>
      <c r="H498" s="308"/>
      <c r="I498" s="333"/>
      <c r="J498" s="333"/>
    </row>
    <row r="499" spans="1:10" s="35" customFormat="1" ht="9.75" customHeight="1">
      <c r="A499" s="313" t="s">
        <v>416</v>
      </c>
      <c r="B499" s="313"/>
      <c r="C499" s="369"/>
      <c r="D499" s="369"/>
      <c r="E499" s="148"/>
      <c r="F499" s="148"/>
      <c r="G499" s="308"/>
      <c r="H499" s="308"/>
      <c r="I499" s="333"/>
      <c r="J499" s="333"/>
    </row>
    <row r="500" spans="1:10" s="35" customFormat="1" ht="11.25" customHeight="1">
      <c r="A500" s="313" t="s">
        <v>424</v>
      </c>
      <c r="B500" s="313"/>
      <c r="C500" s="369"/>
      <c r="D500" s="369"/>
      <c r="E500" s="148"/>
      <c r="F500" s="148"/>
      <c r="G500" s="308"/>
      <c r="H500" s="308"/>
      <c r="I500" s="333"/>
      <c r="J500" s="333"/>
    </row>
    <row r="501" spans="1:10" s="35" customFormat="1" ht="9.75" customHeight="1">
      <c r="A501" s="313" t="s">
        <v>425</v>
      </c>
      <c r="B501" s="313"/>
      <c r="C501" s="369"/>
      <c r="D501" s="369"/>
      <c r="E501" s="148"/>
      <c r="F501" s="148"/>
      <c r="G501" s="308"/>
      <c r="H501" s="308"/>
      <c r="I501" s="333"/>
      <c r="J501" s="333"/>
    </row>
    <row r="502" spans="1:10" s="35" customFormat="1" ht="9.75">
      <c r="A502" s="313" t="s">
        <v>426</v>
      </c>
      <c r="B502" s="313"/>
      <c r="C502" s="369"/>
      <c r="D502" s="369"/>
      <c r="E502" s="148"/>
      <c r="F502" s="148"/>
      <c r="G502" s="308"/>
      <c r="H502" s="308"/>
      <c r="I502" s="333"/>
      <c r="J502" s="333"/>
    </row>
    <row r="503" spans="1:10" s="35" customFormat="1" ht="9.75" customHeight="1">
      <c r="A503" s="313" t="s">
        <v>414</v>
      </c>
      <c r="B503" s="313"/>
      <c r="C503" s="369"/>
      <c r="D503" s="369"/>
      <c r="E503" s="148"/>
      <c r="F503" s="148"/>
      <c r="G503" s="308"/>
      <c r="H503" s="308"/>
      <c r="I503" s="333"/>
      <c r="J503" s="333"/>
    </row>
    <row r="504" spans="1:10" s="35" customFormat="1" ht="36.75" customHeight="1">
      <c r="A504" s="68" t="s">
        <v>62</v>
      </c>
      <c r="B504" s="60" t="s">
        <v>292</v>
      </c>
      <c r="C504" s="60"/>
      <c r="D504" s="60"/>
      <c r="E504" s="60"/>
      <c r="F504" s="60"/>
      <c r="G504" s="370" t="s">
        <v>585</v>
      </c>
      <c r="H504" s="308"/>
      <c r="I504" s="333" t="s">
        <v>287</v>
      </c>
      <c r="J504" s="333" t="s">
        <v>288</v>
      </c>
    </row>
    <row r="505" spans="1:10" s="35" customFormat="1" ht="9.75" customHeight="1">
      <c r="A505" s="313" t="s">
        <v>167</v>
      </c>
      <c r="B505" s="313"/>
      <c r="C505" s="369" t="s">
        <v>293</v>
      </c>
      <c r="D505" s="369"/>
      <c r="E505" s="148"/>
      <c r="F505" s="148"/>
      <c r="G505" s="370"/>
      <c r="H505" s="308"/>
      <c r="I505" s="333"/>
      <c r="J505" s="333"/>
    </row>
    <row r="506" spans="1:10" s="35" customFormat="1" ht="9.75" customHeight="1">
      <c r="A506" s="313" t="s">
        <v>416</v>
      </c>
      <c r="B506" s="313"/>
      <c r="C506" s="369"/>
      <c r="D506" s="369"/>
      <c r="E506" s="148"/>
      <c r="F506" s="148"/>
      <c r="G506" s="370"/>
      <c r="H506" s="308"/>
      <c r="I506" s="333"/>
      <c r="J506" s="333"/>
    </row>
    <row r="507" spans="1:10" s="35" customFormat="1" ht="11.25" customHeight="1">
      <c r="A507" s="313" t="s">
        <v>424</v>
      </c>
      <c r="B507" s="313"/>
      <c r="C507" s="369"/>
      <c r="D507" s="369"/>
      <c r="E507" s="148"/>
      <c r="F507" s="148"/>
      <c r="G507" s="370"/>
      <c r="H507" s="308"/>
      <c r="I507" s="333"/>
      <c r="J507" s="333"/>
    </row>
    <row r="508" spans="1:10" s="35" customFormat="1" ht="9.75" customHeight="1">
      <c r="A508" s="313" t="s">
        <v>425</v>
      </c>
      <c r="B508" s="313"/>
      <c r="C508" s="369"/>
      <c r="D508" s="369"/>
      <c r="E508" s="148"/>
      <c r="F508" s="148"/>
      <c r="G508" s="370"/>
      <c r="H508" s="308"/>
      <c r="I508" s="333"/>
      <c r="J508" s="333"/>
    </row>
    <row r="509" spans="1:10" s="35" customFormat="1" ht="9.75">
      <c r="A509" s="313" t="s">
        <v>426</v>
      </c>
      <c r="B509" s="313"/>
      <c r="C509" s="369"/>
      <c r="D509" s="369"/>
      <c r="E509" s="148"/>
      <c r="F509" s="148"/>
      <c r="G509" s="370"/>
      <c r="H509" s="308"/>
      <c r="I509" s="333"/>
      <c r="J509" s="333"/>
    </row>
    <row r="510" spans="1:10" s="35" customFormat="1" ht="9.75" customHeight="1">
      <c r="A510" s="313" t="s">
        <v>414</v>
      </c>
      <c r="B510" s="313"/>
      <c r="C510" s="369"/>
      <c r="D510" s="369"/>
      <c r="E510" s="148"/>
      <c r="F510" s="148"/>
      <c r="G510" s="370"/>
      <c r="H510" s="308"/>
      <c r="I510" s="333"/>
      <c r="J510" s="333"/>
    </row>
    <row r="511" spans="1:10" s="35" customFormat="1" ht="25.5" customHeight="1">
      <c r="A511" s="68" t="s">
        <v>63</v>
      </c>
      <c r="B511" s="60" t="s">
        <v>294</v>
      </c>
      <c r="C511" s="60"/>
      <c r="D511" s="60"/>
      <c r="E511" s="60"/>
      <c r="F511" s="60"/>
      <c r="G511" s="370" t="s">
        <v>585</v>
      </c>
      <c r="H511" s="308"/>
      <c r="I511" s="333" t="s">
        <v>287</v>
      </c>
      <c r="J511" s="333" t="s">
        <v>288</v>
      </c>
    </row>
    <row r="512" spans="1:10" s="35" customFormat="1" ht="9.75" customHeight="1">
      <c r="A512" s="313" t="s">
        <v>167</v>
      </c>
      <c r="B512" s="313"/>
      <c r="C512" s="369" t="s">
        <v>293</v>
      </c>
      <c r="D512" s="369"/>
      <c r="E512" s="148"/>
      <c r="F512" s="148"/>
      <c r="G512" s="370"/>
      <c r="H512" s="308"/>
      <c r="I512" s="333"/>
      <c r="J512" s="333"/>
    </row>
    <row r="513" spans="1:10" s="35" customFormat="1" ht="9.75" customHeight="1">
      <c r="A513" s="313" t="s">
        <v>416</v>
      </c>
      <c r="B513" s="313"/>
      <c r="C513" s="369"/>
      <c r="D513" s="369"/>
      <c r="E513" s="148"/>
      <c r="F513" s="148"/>
      <c r="G513" s="370"/>
      <c r="H513" s="308"/>
      <c r="I513" s="333"/>
      <c r="J513" s="333"/>
    </row>
    <row r="514" spans="1:10" s="35" customFormat="1" ht="11.25" customHeight="1">
      <c r="A514" s="313" t="s">
        <v>424</v>
      </c>
      <c r="B514" s="313"/>
      <c r="C514" s="369"/>
      <c r="D514" s="369"/>
      <c r="E514" s="148"/>
      <c r="F514" s="148"/>
      <c r="G514" s="370"/>
      <c r="H514" s="308"/>
      <c r="I514" s="333"/>
      <c r="J514" s="333"/>
    </row>
    <row r="515" spans="1:10" s="35" customFormat="1" ht="9.75" customHeight="1">
      <c r="A515" s="313" t="s">
        <v>425</v>
      </c>
      <c r="B515" s="313"/>
      <c r="C515" s="369"/>
      <c r="D515" s="369"/>
      <c r="E515" s="148"/>
      <c r="F515" s="148"/>
      <c r="G515" s="370"/>
      <c r="H515" s="308"/>
      <c r="I515" s="333"/>
      <c r="J515" s="333"/>
    </row>
    <row r="516" spans="1:10" s="35" customFormat="1" ht="9.75">
      <c r="A516" s="313" t="s">
        <v>426</v>
      </c>
      <c r="B516" s="313"/>
      <c r="C516" s="369"/>
      <c r="D516" s="369"/>
      <c r="E516" s="148"/>
      <c r="F516" s="148"/>
      <c r="G516" s="370"/>
      <c r="H516" s="308"/>
      <c r="I516" s="333"/>
      <c r="J516" s="333"/>
    </row>
    <row r="517" spans="1:10" s="35" customFormat="1" ht="9.75" customHeight="1">
      <c r="A517" s="313" t="s">
        <v>414</v>
      </c>
      <c r="B517" s="313"/>
      <c r="C517" s="369"/>
      <c r="D517" s="369"/>
      <c r="E517" s="148"/>
      <c r="F517" s="148"/>
      <c r="G517" s="370"/>
      <c r="H517" s="308"/>
      <c r="I517" s="333"/>
      <c r="J517" s="333"/>
    </row>
    <row r="518" spans="1:10" s="35" customFormat="1" ht="98.25" customHeight="1">
      <c r="A518" s="68" t="s">
        <v>64</v>
      </c>
      <c r="B518" s="60" t="s">
        <v>295</v>
      </c>
      <c r="C518" s="60"/>
      <c r="D518" s="60"/>
      <c r="E518" s="60"/>
      <c r="F518" s="60"/>
      <c r="G518" s="370" t="s">
        <v>585</v>
      </c>
      <c r="H518" s="308"/>
      <c r="I518" s="333" t="s">
        <v>287</v>
      </c>
      <c r="J518" s="333" t="s">
        <v>288</v>
      </c>
    </row>
    <row r="519" spans="1:10" s="35" customFormat="1" ht="9.75" customHeight="1">
      <c r="A519" s="313" t="s">
        <v>167</v>
      </c>
      <c r="B519" s="313"/>
      <c r="C519" s="369" t="s">
        <v>293</v>
      </c>
      <c r="D519" s="369"/>
      <c r="E519" s="148"/>
      <c r="F519" s="148"/>
      <c r="G519" s="370"/>
      <c r="H519" s="308"/>
      <c r="I519" s="333"/>
      <c r="J519" s="333"/>
    </row>
    <row r="520" spans="1:10" s="35" customFormat="1" ht="9.75" customHeight="1">
      <c r="A520" s="313" t="s">
        <v>416</v>
      </c>
      <c r="B520" s="313"/>
      <c r="C520" s="369"/>
      <c r="D520" s="369"/>
      <c r="E520" s="148"/>
      <c r="F520" s="148"/>
      <c r="G520" s="370"/>
      <c r="H520" s="308"/>
      <c r="I520" s="333"/>
      <c r="J520" s="333"/>
    </row>
    <row r="521" spans="1:10" s="35" customFormat="1" ht="11.25" customHeight="1">
      <c r="A521" s="313" t="s">
        <v>424</v>
      </c>
      <c r="B521" s="313"/>
      <c r="C521" s="369"/>
      <c r="D521" s="369"/>
      <c r="E521" s="148"/>
      <c r="F521" s="148"/>
      <c r="G521" s="370"/>
      <c r="H521" s="308"/>
      <c r="I521" s="333"/>
      <c r="J521" s="333"/>
    </row>
    <row r="522" spans="1:10" s="35" customFormat="1" ht="9.75" customHeight="1">
      <c r="A522" s="313" t="s">
        <v>425</v>
      </c>
      <c r="B522" s="313"/>
      <c r="C522" s="369"/>
      <c r="D522" s="369"/>
      <c r="E522" s="148"/>
      <c r="F522" s="148"/>
      <c r="G522" s="370"/>
      <c r="H522" s="308"/>
      <c r="I522" s="333"/>
      <c r="J522" s="333"/>
    </row>
    <row r="523" spans="1:10" s="35" customFormat="1" ht="9.75">
      <c r="A523" s="313" t="s">
        <v>426</v>
      </c>
      <c r="B523" s="313"/>
      <c r="C523" s="369"/>
      <c r="D523" s="369"/>
      <c r="E523" s="148"/>
      <c r="F523" s="148"/>
      <c r="G523" s="370"/>
      <c r="H523" s="308"/>
      <c r="I523" s="333"/>
      <c r="J523" s="333"/>
    </row>
    <row r="524" spans="1:10" s="35" customFormat="1" ht="9.75">
      <c r="A524" s="313" t="s">
        <v>414</v>
      </c>
      <c r="B524" s="313"/>
      <c r="C524" s="369"/>
      <c r="D524" s="369"/>
      <c r="E524" s="148"/>
      <c r="F524" s="148"/>
      <c r="G524" s="370"/>
      <c r="H524" s="308"/>
      <c r="I524" s="333"/>
      <c r="J524" s="333"/>
    </row>
    <row r="525" spans="1:25" s="101" customFormat="1" ht="43.5" customHeight="1">
      <c r="A525" s="67" t="s">
        <v>234</v>
      </c>
      <c r="B525" s="140" t="s">
        <v>358</v>
      </c>
      <c r="C525" s="56"/>
      <c r="D525" s="56"/>
      <c r="E525" s="56"/>
      <c r="F525" s="56"/>
      <c r="G525" s="331"/>
      <c r="H525" s="331"/>
      <c r="I525" s="331"/>
      <c r="J525" s="331"/>
      <c r="K525" s="102"/>
      <c r="L525" s="102"/>
      <c r="M525" s="102"/>
      <c r="N525" s="102"/>
      <c r="O525" s="102"/>
      <c r="P525" s="102"/>
      <c r="Q525" s="102"/>
      <c r="R525" s="102"/>
      <c r="U525" s="102"/>
      <c r="V525" s="102"/>
      <c r="W525" s="102"/>
      <c r="X525" s="102"/>
      <c r="Y525" s="102"/>
    </row>
    <row r="526" spans="1:25" s="35" customFormat="1" ht="9.75">
      <c r="A526" s="313" t="s">
        <v>167</v>
      </c>
      <c r="B526" s="313"/>
      <c r="C526" s="82">
        <f aca="true" t="shared" si="28" ref="C526:C531">D526+E526+F526</f>
        <v>404943.247</v>
      </c>
      <c r="D526" s="82">
        <f>D527+D528+D529+D530+D531</f>
        <v>133632.91</v>
      </c>
      <c r="E526" s="82">
        <f>E527+E528+E529+E530+E531</f>
        <v>134997.72</v>
      </c>
      <c r="F526" s="82">
        <f>F527+F528+F529+F530+F531</f>
        <v>136312.617</v>
      </c>
      <c r="G526" s="331"/>
      <c r="H526" s="331"/>
      <c r="I526" s="331"/>
      <c r="J526" s="331"/>
      <c r="U526" s="48"/>
      <c r="V526" s="48"/>
      <c r="W526" s="48"/>
      <c r="X526" s="48"/>
      <c r="Y526" s="48"/>
    </row>
    <row r="527" spans="1:25" s="35" customFormat="1" ht="9.75" customHeight="1">
      <c r="A527" s="313" t="s">
        <v>416</v>
      </c>
      <c r="B527" s="313"/>
      <c r="C527" s="82">
        <f t="shared" si="28"/>
        <v>0</v>
      </c>
      <c r="D527" s="82">
        <f aca="true" t="shared" si="29" ref="D527:F531">D534+D543+D552+D561</f>
        <v>0</v>
      </c>
      <c r="E527" s="82">
        <f t="shared" si="29"/>
        <v>0</v>
      </c>
      <c r="F527" s="82">
        <f t="shared" si="29"/>
        <v>0</v>
      </c>
      <c r="G527" s="331"/>
      <c r="H527" s="331"/>
      <c r="I527" s="331"/>
      <c r="J527" s="331"/>
      <c r="U527" s="48"/>
      <c r="V527" s="48"/>
      <c r="W527" s="48"/>
      <c r="X527" s="48"/>
      <c r="Y527" s="48"/>
    </row>
    <row r="528" spans="1:25" s="35" customFormat="1" ht="11.25" customHeight="1">
      <c r="A528" s="313" t="s">
        <v>424</v>
      </c>
      <c r="B528" s="313"/>
      <c r="C528" s="82">
        <f t="shared" si="28"/>
        <v>104943.247</v>
      </c>
      <c r="D528" s="82">
        <f t="shared" si="29"/>
        <v>33632.91</v>
      </c>
      <c r="E528" s="82">
        <f t="shared" si="29"/>
        <v>34997.72</v>
      </c>
      <c r="F528" s="82">
        <f t="shared" si="29"/>
        <v>36312.617</v>
      </c>
      <c r="G528" s="331"/>
      <c r="H528" s="331"/>
      <c r="I528" s="331"/>
      <c r="J528" s="331"/>
      <c r="U528" s="48"/>
      <c r="V528" s="48"/>
      <c r="W528" s="48"/>
      <c r="X528" s="48"/>
      <c r="Y528" s="48"/>
    </row>
    <row r="529" spans="1:25" s="35" customFormat="1" ht="9.75" customHeight="1">
      <c r="A529" s="313" t="s">
        <v>425</v>
      </c>
      <c r="B529" s="313"/>
      <c r="C529" s="82">
        <f t="shared" si="28"/>
        <v>0</v>
      </c>
      <c r="D529" s="82">
        <f t="shared" si="29"/>
        <v>0</v>
      </c>
      <c r="E529" s="82">
        <f t="shared" si="29"/>
        <v>0</v>
      </c>
      <c r="F529" s="82">
        <f t="shared" si="29"/>
        <v>0</v>
      </c>
      <c r="G529" s="331"/>
      <c r="H529" s="331"/>
      <c r="I529" s="331"/>
      <c r="J529" s="331"/>
      <c r="U529" s="48"/>
      <c r="V529" s="48"/>
      <c r="W529" s="48"/>
      <c r="X529" s="48"/>
      <c r="Y529" s="48"/>
    </row>
    <row r="530" spans="1:25" s="35" customFormat="1" ht="9.75">
      <c r="A530" s="313" t="s">
        <v>426</v>
      </c>
      <c r="B530" s="313"/>
      <c r="C530" s="82">
        <f t="shared" si="28"/>
        <v>300000</v>
      </c>
      <c r="D530" s="82">
        <f t="shared" si="29"/>
        <v>100000</v>
      </c>
      <c r="E530" s="82">
        <f t="shared" si="29"/>
        <v>100000</v>
      </c>
      <c r="F530" s="82">
        <f t="shared" si="29"/>
        <v>100000</v>
      </c>
      <c r="G530" s="331"/>
      <c r="H530" s="331"/>
      <c r="I530" s="331"/>
      <c r="J530" s="331"/>
      <c r="U530" s="48"/>
      <c r="V530" s="48"/>
      <c r="W530" s="48"/>
      <c r="X530" s="48"/>
      <c r="Y530" s="48"/>
    </row>
    <row r="531" spans="1:25" s="35" customFormat="1" ht="18.75" customHeight="1">
      <c r="A531" s="313" t="s">
        <v>414</v>
      </c>
      <c r="B531" s="313"/>
      <c r="C531" s="82">
        <f t="shared" si="28"/>
        <v>0</v>
      </c>
      <c r="D531" s="82">
        <f t="shared" si="29"/>
        <v>0</v>
      </c>
      <c r="E531" s="82">
        <f t="shared" si="29"/>
        <v>0</v>
      </c>
      <c r="F531" s="82">
        <f t="shared" si="29"/>
        <v>0</v>
      </c>
      <c r="G531" s="331"/>
      <c r="H531" s="331"/>
      <c r="I531" s="331"/>
      <c r="J531" s="331"/>
      <c r="U531" s="48"/>
      <c r="V531" s="48"/>
      <c r="W531" s="48"/>
      <c r="X531" s="48"/>
      <c r="Y531" s="48"/>
    </row>
    <row r="532" spans="1:25" s="35" customFormat="1" ht="83.25" customHeight="1">
      <c r="A532" s="68" t="s">
        <v>211</v>
      </c>
      <c r="B532" s="60" t="s">
        <v>225</v>
      </c>
      <c r="C532" s="82"/>
      <c r="D532" s="82"/>
      <c r="E532" s="82"/>
      <c r="F532" s="82"/>
      <c r="G532" s="309" t="s">
        <v>453</v>
      </c>
      <c r="H532" s="309" t="s">
        <v>240</v>
      </c>
      <c r="I532" s="333" t="s">
        <v>602</v>
      </c>
      <c r="J532" s="333" t="s">
        <v>438</v>
      </c>
      <c r="U532" s="48"/>
      <c r="V532" s="48"/>
      <c r="W532" s="48"/>
      <c r="X532" s="48"/>
      <c r="Y532" s="48"/>
    </row>
    <row r="533" spans="1:25" s="35" customFormat="1" ht="9.75">
      <c r="A533" s="313" t="s">
        <v>167</v>
      </c>
      <c r="B533" s="313"/>
      <c r="C533" s="82">
        <f aca="true" t="shared" si="30" ref="C533:C538">+E533+D533+F533</f>
        <v>83850</v>
      </c>
      <c r="D533" s="82">
        <f>D534+D535+D536+D537+D538</f>
        <v>26950</v>
      </c>
      <c r="E533" s="82">
        <f>E534+E535+E536+E537+E538</f>
        <v>27950</v>
      </c>
      <c r="F533" s="82">
        <f>F534+F535+F536+F537+F538</f>
        <v>28950</v>
      </c>
      <c r="G533" s="309"/>
      <c r="H533" s="309"/>
      <c r="I533" s="333"/>
      <c r="J533" s="333"/>
      <c r="U533" s="48"/>
      <c r="V533" s="48"/>
      <c r="W533" s="48"/>
      <c r="X533" s="48"/>
      <c r="Y533" s="48"/>
    </row>
    <row r="534" spans="1:25" s="35" customFormat="1" ht="9.75" customHeight="1">
      <c r="A534" s="313" t="s">
        <v>416</v>
      </c>
      <c r="B534" s="313"/>
      <c r="C534" s="82">
        <f t="shared" si="30"/>
        <v>0</v>
      </c>
      <c r="D534" s="82">
        <v>0</v>
      </c>
      <c r="E534" s="82">
        <v>0</v>
      </c>
      <c r="F534" s="82">
        <v>0</v>
      </c>
      <c r="G534" s="309"/>
      <c r="H534" s="309"/>
      <c r="I534" s="333"/>
      <c r="J534" s="333"/>
      <c r="U534" s="48"/>
      <c r="V534" s="48"/>
      <c r="W534" s="48"/>
      <c r="X534" s="48"/>
      <c r="Y534" s="48"/>
    </row>
    <row r="535" spans="1:25" s="35" customFormat="1" ht="11.25" customHeight="1">
      <c r="A535" s="313" t="s">
        <v>424</v>
      </c>
      <c r="B535" s="313"/>
      <c r="C535" s="82">
        <f t="shared" si="30"/>
        <v>83850</v>
      </c>
      <c r="D535" s="82">
        <v>26950</v>
      </c>
      <c r="E535" s="82">
        <v>27950</v>
      </c>
      <c r="F535" s="82">
        <v>28950</v>
      </c>
      <c r="G535" s="309"/>
      <c r="H535" s="309"/>
      <c r="I535" s="333"/>
      <c r="J535" s="333"/>
      <c r="U535" s="48"/>
      <c r="V535" s="48"/>
      <c r="W535" s="48"/>
      <c r="X535" s="48"/>
      <c r="Y535" s="48"/>
    </row>
    <row r="536" spans="1:25" s="35" customFormat="1" ht="9.75" customHeight="1">
      <c r="A536" s="313" t="s">
        <v>425</v>
      </c>
      <c r="B536" s="313"/>
      <c r="C536" s="82">
        <f t="shared" si="30"/>
        <v>0</v>
      </c>
      <c r="D536" s="82">
        <v>0</v>
      </c>
      <c r="E536" s="82">
        <v>0</v>
      </c>
      <c r="F536" s="82">
        <v>0</v>
      </c>
      <c r="G536" s="309"/>
      <c r="H536" s="309"/>
      <c r="I536" s="333"/>
      <c r="J536" s="333"/>
      <c r="U536" s="48"/>
      <c r="V536" s="48"/>
      <c r="W536" s="48"/>
      <c r="X536" s="48"/>
      <c r="Y536" s="48"/>
    </row>
    <row r="537" spans="1:25" s="35" customFormat="1" ht="9.75">
      <c r="A537" s="313" t="s">
        <v>426</v>
      </c>
      <c r="B537" s="313"/>
      <c r="C537" s="82">
        <f t="shared" si="30"/>
        <v>0</v>
      </c>
      <c r="D537" s="82">
        <v>0</v>
      </c>
      <c r="E537" s="82">
        <v>0</v>
      </c>
      <c r="F537" s="82">
        <v>0</v>
      </c>
      <c r="G537" s="309"/>
      <c r="H537" s="309"/>
      <c r="I537" s="333"/>
      <c r="J537" s="333"/>
      <c r="U537" s="48"/>
      <c r="V537" s="48"/>
      <c r="W537" s="48"/>
      <c r="X537" s="48"/>
      <c r="Y537" s="48"/>
    </row>
    <row r="538" spans="1:25" s="35" customFormat="1" ht="9.75">
      <c r="A538" s="313" t="s">
        <v>414</v>
      </c>
      <c r="B538" s="313"/>
      <c r="C538" s="82">
        <f t="shared" si="30"/>
        <v>0</v>
      </c>
      <c r="D538" s="82">
        <v>0</v>
      </c>
      <c r="E538" s="82">
        <v>0</v>
      </c>
      <c r="F538" s="82">
        <v>0</v>
      </c>
      <c r="G538" s="309"/>
      <c r="H538" s="309"/>
      <c r="I538" s="333"/>
      <c r="J538" s="333"/>
      <c r="U538" s="48"/>
      <c r="V538" s="48"/>
      <c r="W538" s="48"/>
      <c r="X538" s="48"/>
      <c r="Y538" s="48"/>
    </row>
    <row r="539" spans="1:25" s="35" customFormat="1" ht="48" customHeight="1">
      <c r="A539" s="59"/>
      <c r="B539" s="71" t="s">
        <v>377</v>
      </c>
      <c r="C539" s="82"/>
      <c r="D539" s="82"/>
      <c r="E539" s="82"/>
      <c r="F539" s="82"/>
      <c r="G539" s="42" t="s">
        <v>453</v>
      </c>
      <c r="H539" s="62" t="s">
        <v>412</v>
      </c>
      <c r="I539" s="62" t="s">
        <v>412</v>
      </c>
      <c r="J539" s="62" t="s">
        <v>441</v>
      </c>
      <c r="U539" s="48"/>
      <c r="V539" s="48"/>
      <c r="W539" s="48"/>
      <c r="X539" s="48"/>
      <c r="Y539" s="48"/>
    </row>
    <row r="540" spans="1:25" s="35" customFormat="1" ht="43.5" customHeight="1">
      <c r="A540" s="59"/>
      <c r="B540" s="64" t="s">
        <v>337</v>
      </c>
      <c r="C540" s="82"/>
      <c r="D540" s="82"/>
      <c r="E540" s="82"/>
      <c r="F540" s="82"/>
      <c r="G540" s="42" t="s">
        <v>453</v>
      </c>
      <c r="H540" s="62" t="s">
        <v>412</v>
      </c>
      <c r="I540" s="62" t="s">
        <v>412</v>
      </c>
      <c r="J540" s="62" t="s">
        <v>442</v>
      </c>
      <c r="U540" s="48"/>
      <c r="V540" s="48"/>
      <c r="W540" s="48"/>
      <c r="X540" s="48"/>
      <c r="Y540" s="48"/>
    </row>
    <row r="541" spans="1:25" s="35" customFormat="1" ht="66" customHeight="1">
      <c r="A541" s="68" t="s">
        <v>252</v>
      </c>
      <c r="B541" s="60" t="s">
        <v>232</v>
      </c>
      <c r="C541" s="82"/>
      <c r="D541" s="82"/>
      <c r="E541" s="82"/>
      <c r="F541" s="82"/>
      <c r="G541" s="309" t="s">
        <v>453</v>
      </c>
      <c r="H541" s="309" t="s">
        <v>236</v>
      </c>
      <c r="I541" s="333" t="s">
        <v>598</v>
      </c>
      <c r="J541" s="333" t="s">
        <v>430</v>
      </c>
      <c r="U541" s="48"/>
      <c r="V541" s="48"/>
      <c r="W541" s="48"/>
      <c r="X541" s="48"/>
      <c r="Y541" s="48"/>
    </row>
    <row r="542" spans="1:25" s="35" customFormat="1" ht="9.75" customHeight="1">
      <c r="A542" s="313" t="s">
        <v>167</v>
      </c>
      <c r="B542" s="313"/>
      <c r="C542" s="82">
        <f aca="true" t="shared" si="31" ref="C542:C547">D542+E542+F542</f>
        <v>150</v>
      </c>
      <c r="D542" s="82">
        <f>D547+D546+D545+D543+D544</f>
        <v>50</v>
      </c>
      <c r="E542" s="82">
        <f>E547+E546+E545+E543+E544</f>
        <v>50</v>
      </c>
      <c r="F542" s="82">
        <f>F547+F546+F545+F543+F544</f>
        <v>50</v>
      </c>
      <c r="G542" s="309"/>
      <c r="H542" s="309"/>
      <c r="I542" s="333"/>
      <c r="J542" s="333"/>
      <c r="U542" s="48"/>
      <c r="V542" s="48"/>
      <c r="W542" s="48"/>
      <c r="X542" s="48"/>
      <c r="Y542" s="48"/>
    </row>
    <row r="543" spans="1:25" s="35" customFormat="1" ht="9.75" customHeight="1">
      <c r="A543" s="313" t="s">
        <v>416</v>
      </c>
      <c r="B543" s="313"/>
      <c r="C543" s="82">
        <f t="shared" si="31"/>
        <v>0</v>
      </c>
      <c r="D543" s="82">
        <v>0</v>
      </c>
      <c r="E543" s="82">
        <v>0</v>
      </c>
      <c r="F543" s="82">
        <v>0</v>
      </c>
      <c r="G543" s="309"/>
      <c r="H543" s="309"/>
      <c r="I543" s="333"/>
      <c r="J543" s="333"/>
      <c r="U543" s="48"/>
      <c r="V543" s="48"/>
      <c r="W543" s="48"/>
      <c r="X543" s="48"/>
      <c r="Y543" s="48"/>
    </row>
    <row r="544" spans="1:25" s="35" customFormat="1" ht="11.25" customHeight="1">
      <c r="A544" s="313" t="s">
        <v>424</v>
      </c>
      <c r="B544" s="313"/>
      <c r="C544" s="82">
        <f t="shared" si="31"/>
        <v>150</v>
      </c>
      <c r="D544" s="82">
        <v>50</v>
      </c>
      <c r="E544" s="82">
        <v>50</v>
      </c>
      <c r="F544" s="82">
        <v>50</v>
      </c>
      <c r="G544" s="309"/>
      <c r="H544" s="309"/>
      <c r="I544" s="333"/>
      <c r="J544" s="333"/>
      <c r="U544" s="48"/>
      <c r="V544" s="48"/>
      <c r="W544" s="48"/>
      <c r="X544" s="48"/>
      <c r="Y544" s="48"/>
    </row>
    <row r="545" spans="1:25" s="35" customFormat="1" ht="9.75" customHeight="1">
      <c r="A545" s="313" t="s">
        <v>425</v>
      </c>
      <c r="B545" s="313"/>
      <c r="C545" s="82">
        <f t="shared" si="31"/>
        <v>0</v>
      </c>
      <c r="D545" s="82">
        <v>0</v>
      </c>
      <c r="E545" s="82">
        <v>0</v>
      </c>
      <c r="F545" s="82">
        <v>0</v>
      </c>
      <c r="G545" s="309"/>
      <c r="H545" s="309"/>
      <c r="I545" s="333"/>
      <c r="J545" s="333"/>
      <c r="U545" s="48"/>
      <c r="V545" s="48"/>
      <c r="W545" s="48"/>
      <c r="X545" s="48"/>
      <c r="Y545" s="48"/>
    </row>
    <row r="546" spans="1:25" s="35" customFormat="1" ht="9.75">
      <c r="A546" s="313" t="s">
        <v>426</v>
      </c>
      <c r="B546" s="313"/>
      <c r="C546" s="82">
        <f t="shared" si="31"/>
        <v>0</v>
      </c>
      <c r="D546" s="82">
        <v>0</v>
      </c>
      <c r="E546" s="82">
        <v>0</v>
      </c>
      <c r="F546" s="82">
        <v>0</v>
      </c>
      <c r="G546" s="309"/>
      <c r="H546" s="309"/>
      <c r="I546" s="333"/>
      <c r="J546" s="333"/>
      <c r="U546" s="48"/>
      <c r="V546" s="48"/>
      <c r="W546" s="48"/>
      <c r="X546" s="48"/>
      <c r="Y546" s="48"/>
    </row>
    <row r="547" spans="1:25" s="35" customFormat="1" ht="9.75">
      <c r="A547" s="313" t="s">
        <v>414</v>
      </c>
      <c r="B547" s="313"/>
      <c r="C547" s="82">
        <f t="shared" si="31"/>
        <v>0</v>
      </c>
      <c r="D547" s="82">
        <v>0</v>
      </c>
      <c r="E547" s="82">
        <v>0</v>
      </c>
      <c r="F547" s="82">
        <v>0</v>
      </c>
      <c r="G547" s="309"/>
      <c r="H547" s="309"/>
      <c r="I547" s="333"/>
      <c r="J547" s="333"/>
      <c r="U547" s="48"/>
      <c r="V547" s="48"/>
      <c r="W547" s="48"/>
      <c r="X547" s="48"/>
      <c r="Y547" s="48"/>
    </row>
    <row r="548" spans="1:25" s="35" customFormat="1" ht="45.75" customHeight="1">
      <c r="A548" s="44"/>
      <c r="B548" s="64" t="s">
        <v>443</v>
      </c>
      <c r="C548" s="82"/>
      <c r="D548" s="82"/>
      <c r="E548" s="82"/>
      <c r="F548" s="82"/>
      <c r="G548" s="42" t="s">
        <v>453</v>
      </c>
      <c r="H548" s="62" t="s">
        <v>412</v>
      </c>
      <c r="I548" s="62" t="s">
        <v>412</v>
      </c>
      <c r="J548" s="62" t="s">
        <v>437</v>
      </c>
      <c r="U548" s="48"/>
      <c r="V548" s="48"/>
      <c r="W548" s="48"/>
      <c r="X548" s="48"/>
      <c r="Y548" s="48"/>
    </row>
    <row r="549" spans="1:25" s="35" customFormat="1" ht="52.5" customHeight="1">
      <c r="A549" s="44"/>
      <c r="B549" s="64" t="s">
        <v>338</v>
      </c>
      <c r="C549" s="82"/>
      <c r="D549" s="82"/>
      <c r="E549" s="82"/>
      <c r="F549" s="82"/>
      <c r="G549" s="42" t="s">
        <v>453</v>
      </c>
      <c r="H549" s="62" t="s">
        <v>412</v>
      </c>
      <c r="I549" s="62" t="s">
        <v>412</v>
      </c>
      <c r="J549" s="62" t="s">
        <v>444</v>
      </c>
      <c r="U549" s="48"/>
      <c r="V549" s="48"/>
      <c r="W549" s="48"/>
      <c r="X549" s="48"/>
      <c r="Y549" s="48"/>
    </row>
    <row r="550" spans="1:25" s="35" customFormat="1" ht="54" customHeight="1">
      <c r="A550" s="68" t="s">
        <v>65</v>
      </c>
      <c r="B550" s="60" t="s">
        <v>231</v>
      </c>
      <c r="C550" s="82"/>
      <c r="D550" s="82"/>
      <c r="E550" s="82"/>
      <c r="F550" s="82"/>
      <c r="G550" s="309" t="s">
        <v>238</v>
      </c>
      <c r="H550" s="309" t="s">
        <v>239</v>
      </c>
      <c r="I550" s="333" t="s">
        <v>598</v>
      </c>
      <c r="J550" s="333" t="s">
        <v>430</v>
      </c>
      <c r="U550" s="48"/>
      <c r="V550" s="48"/>
      <c r="W550" s="48"/>
      <c r="X550" s="48"/>
      <c r="Y550" s="48"/>
    </row>
    <row r="551" spans="1:25" s="35" customFormat="1" ht="9.75" customHeight="1">
      <c r="A551" s="313" t="s">
        <v>167</v>
      </c>
      <c r="B551" s="313"/>
      <c r="C551" s="82">
        <f aca="true" t="shared" si="32" ref="C551:C556">D551+E551+F551</f>
        <v>300000</v>
      </c>
      <c r="D551" s="82">
        <f>D556+D555+D554+D553+D552</f>
        <v>100000</v>
      </c>
      <c r="E551" s="82">
        <f>E556+E555+E554+E553+E552</f>
        <v>100000</v>
      </c>
      <c r="F551" s="82">
        <f>F556+F555+F554+F553+F552</f>
        <v>100000</v>
      </c>
      <c r="G551" s="309"/>
      <c r="H551" s="309"/>
      <c r="I551" s="333"/>
      <c r="J551" s="333"/>
      <c r="U551" s="48"/>
      <c r="V551" s="48"/>
      <c r="W551" s="48"/>
      <c r="X551" s="48"/>
      <c r="Y551" s="48"/>
    </row>
    <row r="552" spans="1:25" s="35" customFormat="1" ht="9.75" customHeight="1">
      <c r="A552" s="313" t="s">
        <v>416</v>
      </c>
      <c r="B552" s="313"/>
      <c r="C552" s="82">
        <f t="shared" si="32"/>
        <v>0</v>
      </c>
      <c r="D552" s="82">
        <v>0</v>
      </c>
      <c r="E552" s="82">
        <v>0</v>
      </c>
      <c r="F552" s="82">
        <v>0</v>
      </c>
      <c r="G552" s="309"/>
      <c r="H552" s="309"/>
      <c r="I552" s="333"/>
      <c r="J552" s="333"/>
      <c r="U552" s="48"/>
      <c r="V552" s="48"/>
      <c r="W552" s="48"/>
      <c r="X552" s="48"/>
      <c r="Y552" s="48"/>
    </row>
    <row r="553" spans="1:25" s="35" customFormat="1" ht="11.25" customHeight="1">
      <c r="A553" s="313" t="s">
        <v>424</v>
      </c>
      <c r="B553" s="313"/>
      <c r="C553" s="82">
        <f t="shared" si="32"/>
        <v>0</v>
      </c>
      <c r="D553" s="82">
        <v>0</v>
      </c>
      <c r="E553" s="82">
        <v>0</v>
      </c>
      <c r="F553" s="82">
        <v>0</v>
      </c>
      <c r="G553" s="309"/>
      <c r="H553" s="309"/>
      <c r="I553" s="333"/>
      <c r="J553" s="333"/>
      <c r="U553" s="48"/>
      <c r="V553" s="48"/>
      <c r="W553" s="48"/>
      <c r="X553" s="48"/>
      <c r="Y553" s="48"/>
    </row>
    <row r="554" spans="1:25" s="35" customFormat="1" ht="9.75" customHeight="1">
      <c r="A554" s="313" t="s">
        <v>425</v>
      </c>
      <c r="B554" s="313"/>
      <c r="C554" s="82">
        <f t="shared" si="32"/>
        <v>0</v>
      </c>
      <c r="D554" s="82">
        <v>0</v>
      </c>
      <c r="E554" s="82">
        <v>0</v>
      </c>
      <c r="F554" s="82">
        <v>0</v>
      </c>
      <c r="G554" s="309"/>
      <c r="H554" s="309"/>
      <c r="I554" s="333"/>
      <c r="J554" s="333"/>
      <c r="U554" s="48"/>
      <c r="V554" s="48"/>
      <c r="W554" s="48"/>
      <c r="X554" s="48"/>
      <c r="Y554" s="48"/>
    </row>
    <row r="555" spans="1:25" s="35" customFormat="1" ht="9.75">
      <c r="A555" s="313" t="s">
        <v>426</v>
      </c>
      <c r="B555" s="313"/>
      <c r="C555" s="82">
        <f t="shared" si="32"/>
        <v>300000</v>
      </c>
      <c r="D555" s="82">
        <v>100000</v>
      </c>
      <c r="E555" s="82">
        <v>100000</v>
      </c>
      <c r="F555" s="82">
        <v>100000</v>
      </c>
      <c r="G555" s="309"/>
      <c r="H555" s="309"/>
      <c r="I555" s="333"/>
      <c r="J555" s="333"/>
      <c r="U555" s="48"/>
      <c r="V555" s="48"/>
      <c r="W555" s="48"/>
      <c r="X555" s="48"/>
      <c r="Y555" s="48"/>
    </row>
    <row r="556" spans="1:25" s="35" customFormat="1" ht="9.75" customHeight="1">
      <c r="A556" s="313" t="s">
        <v>414</v>
      </c>
      <c r="B556" s="313"/>
      <c r="C556" s="82">
        <f t="shared" si="32"/>
        <v>0</v>
      </c>
      <c r="D556" s="82">
        <v>0</v>
      </c>
      <c r="E556" s="82">
        <v>0</v>
      </c>
      <c r="F556" s="82">
        <v>0</v>
      </c>
      <c r="G556" s="309"/>
      <c r="H556" s="309"/>
      <c r="I556" s="333"/>
      <c r="J556" s="333"/>
      <c r="U556" s="48"/>
      <c r="V556" s="48"/>
      <c r="W556" s="48"/>
      <c r="X556" s="48"/>
      <c r="Y556" s="48"/>
    </row>
    <row r="557" spans="1:25" s="35" customFormat="1" ht="53.25" customHeight="1">
      <c r="A557" s="44"/>
      <c r="B557" s="64" t="s">
        <v>340</v>
      </c>
      <c r="C557" s="82"/>
      <c r="D557" s="82"/>
      <c r="E557" s="82"/>
      <c r="F557" s="82"/>
      <c r="G557" s="60" t="s">
        <v>238</v>
      </c>
      <c r="H557" s="62" t="s">
        <v>412</v>
      </c>
      <c r="I557" s="62" t="s">
        <v>412</v>
      </c>
      <c r="J557" s="62" t="s">
        <v>441</v>
      </c>
      <c r="U557" s="48"/>
      <c r="V557" s="48"/>
      <c r="W557" s="48"/>
      <c r="X557" s="48"/>
      <c r="Y557" s="48"/>
    </row>
    <row r="558" spans="1:25" s="35" customFormat="1" ht="54" customHeight="1">
      <c r="A558" s="44"/>
      <c r="B558" s="64" t="s">
        <v>339</v>
      </c>
      <c r="C558" s="82"/>
      <c r="D558" s="82"/>
      <c r="E558" s="82"/>
      <c r="F558" s="82"/>
      <c r="G558" s="60" t="s">
        <v>238</v>
      </c>
      <c r="H558" s="62" t="s">
        <v>412</v>
      </c>
      <c r="I558" s="62" t="s">
        <v>412</v>
      </c>
      <c r="J558" s="62" t="s">
        <v>601</v>
      </c>
      <c r="U558" s="48"/>
      <c r="V558" s="48"/>
      <c r="W558" s="48"/>
      <c r="X558" s="48"/>
      <c r="Y558" s="48"/>
    </row>
    <row r="559" spans="1:25" s="35" customFormat="1" ht="68.25" customHeight="1">
      <c r="A559" s="68" t="s">
        <v>297</v>
      </c>
      <c r="B559" s="60" t="s">
        <v>243</v>
      </c>
      <c r="C559" s="82"/>
      <c r="D559" s="82"/>
      <c r="E559" s="82"/>
      <c r="F559" s="82"/>
      <c r="G559" s="309" t="s">
        <v>454</v>
      </c>
      <c r="H559" s="309" t="s">
        <v>237</v>
      </c>
      <c r="I559" s="333" t="s">
        <v>598</v>
      </c>
      <c r="J559" s="333" t="s">
        <v>430</v>
      </c>
      <c r="U559" s="48"/>
      <c r="V559" s="48"/>
      <c r="W559" s="48"/>
      <c r="X559" s="48"/>
      <c r="Y559" s="48"/>
    </row>
    <row r="560" spans="1:25" s="35" customFormat="1" ht="9.75">
      <c r="A560" s="313" t="s">
        <v>167</v>
      </c>
      <c r="B560" s="313"/>
      <c r="C560" s="82">
        <f aca="true" t="shared" si="33" ref="C560:C565">D560+E560+F560</f>
        <v>20943.247000000003</v>
      </c>
      <c r="D560" s="82">
        <f>D561+D562+D563+D564+D565</f>
        <v>6632.91</v>
      </c>
      <c r="E560" s="82">
        <f>E561+E562+E563+E564+E565</f>
        <v>6997.72</v>
      </c>
      <c r="F560" s="82">
        <f>F561+F562+F563+F564+F565</f>
        <v>7312.617</v>
      </c>
      <c r="G560" s="309"/>
      <c r="H560" s="309"/>
      <c r="I560" s="333"/>
      <c r="J560" s="333"/>
      <c r="U560" s="48"/>
      <c r="V560" s="48"/>
      <c r="W560" s="48"/>
      <c r="X560" s="48"/>
      <c r="Y560" s="48"/>
    </row>
    <row r="561" spans="1:25" s="35" customFormat="1" ht="9.75">
      <c r="A561" s="313" t="s">
        <v>416</v>
      </c>
      <c r="B561" s="313"/>
      <c r="C561" s="82">
        <f t="shared" si="33"/>
        <v>0</v>
      </c>
      <c r="D561" s="82">
        <f>8!F675</f>
        <v>0</v>
      </c>
      <c r="E561" s="82">
        <f>8!G675</f>
        <v>0</v>
      </c>
      <c r="F561" s="82">
        <f>8!H675</f>
        <v>0</v>
      </c>
      <c r="G561" s="309"/>
      <c r="H561" s="309"/>
      <c r="I561" s="333"/>
      <c r="J561" s="333"/>
      <c r="U561" s="48"/>
      <c r="V561" s="48"/>
      <c r="W561" s="48"/>
      <c r="X561" s="48"/>
      <c r="Y561" s="48"/>
    </row>
    <row r="562" spans="1:25" s="35" customFormat="1" ht="11.25" customHeight="1">
      <c r="A562" s="313" t="s">
        <v>424</v>
      </c>
      <c r="B562" s="313"/>
      <c r="C562" s="82">
        <f t="shared" si="33"/>
        <v>20943.247000000003</v>
      </c>
      <c r="D562" s="82">
        <f>8!F676</f>
        <v>6632.91</v>
      </c>
      <c r="E562" s="82">
        <f>8!G676</f>
        <v>6997.72</v>
      </c>
      <c r="F562" s="82">
        <f>8!H676</f>
        <v>7312.617</v>
      </c>
      <c r="G562" s="309"/>
      <c r="H562" s="309"/>
      <c r="I562" s="333"/>
      <c r="J562" s="333"/>
      <c r="U562" s="48"/>
      <c r="V562" s="48"/>
      <c r="W562" s="48"/>
      <c r="X562" s="48"/>
      <c r="Y562" s="48"/>
    </row>
    <row r="563" spans="1:25" s="35" customFormat="1" ht="9.75" customHeight="1">
      <c r="A563" s="313" t="s">
        <v>425</v>
      </c>
      <c r="B563" s="313"/>
      <c r="C563" s="82">
        <f t="shared" si="33"/>
        <v>0</v>
      </c>
      <c r="D563" s="82">
        <f>8!F677</f>
        <v>0</v>
      </c>
      <c r="E563" s="82">
        <f>8!G677</f>
        <v>0</v>
      </c>
      <c r="F563" s="82">
        <f>8!H677</f>
        <v>0</v>
      </c>
      <c r="G563" s="309"/>
      <c r="H563" s="309"/>
      <c r="I563" s="333"/>
      <c r="J563" s="333"/>
      <c r="U563" s="48"/>
      <c r="V563" s="48"/>
      <c r="W563" s="48"/>
      <c r="X563" s="48"/>
      <c r="Y563" s="48"/>
    </row>
    <row r="564" spans="1:25" s="35" customFormat="1" ht="9.75">
      <c r="A564" s="313" t="s">
        <v>426</v>
      </c>
      <c r="B564" s="313"/>
      <c r="C564" s="82">
        <f t="shared" si="33"/>
        <v>0</v>
      </c>
      <c r="D564" s="82">
        <f>8!F678</f>
        <v>0</v>
      </c>
      <c r="E564" s="82">
        <f>8!G678</f>
        <v>0</v>
      </c>
      <c r="F564" s="82">
        <f>8!H678</f>
        <v>0</v>
      </c>
      <c r="G564" s="309"/>
      <c r="H564" s="309"/>
      <c r="I564" s="333"/>
      <c r="J564" s="333"/>
      <c r="U564" s="48"/>
      <c r="V564" s="48"/>
      <c r="W564" s="48"/>
      <c r="X564" s="48"/>
      <c r="Y564" s="48"/>
    </row>
    <row r="565" spans="1:25" s="35" customFormat="1" ht="9.75">
      <c r="A565" s="313" t="s">
        <v>414</v>
      </c>
      <c r="B565" s="313"/>
      <c r="C565" s="82">
        <f t="shared" si="33"/>
        <v>0</v>
      </c>
      <c r="D565" s="82">
        <f>8!F679</f>
        <v>0</v>
      </c>
      <c r="E565" s="82">
        <f>8!G679</f>
        <v>0</v>
      </c>
      <c r="F565" s="82">
        <f>8!H679</f>
        <v>0</v>
      </c>
      <c r="G565" s="309"/>
      <c r="H565" s="309"/>
      <c r="I565" s="333"/>
      <c r="J565" s="333"/>
      <c r="U565" s="48"/>
      <c r="V565" s="48"/>
      <c r="W565" s="48"/>
      <c r="X565" s="48"/>
      <c r="Y565" s="48"/>
    </row>
    <row r="566" spans="1:25" s="35" customFormat="1" ht="87.75">
      <c r="A566" s="44"/>
      <c r="B566" s="64" t="s">
        <v>20</v>
      </c>
      <c r="C566" s="82"/>
      <c r="D566" s="82"/>
      <c r="E566" s="82"/>
      <c r="F566" s="82"/>
      <c r="G566" s="60" t="s">
        <v>84</v>
      </c>
      <c r="H566" s="42" t="s">
        <v>412</v>
      </c>
      <c r="I566" s="62" t="s">
        <v>412</v>
      </c>
      <c r="J566" s="62" t="s">
        <v>516</v>
      </c>
      <c r="U566" s="48"/>
      <c r="V566" s="48"/>
      <c r="W566" s="48"/>
      <c r="X566" s="48"/>
      <c r="Y566" s="48"/>
    </row>
    <row r="567" spans="1:25" s="35" customFormat="1" ht="126.75">
      <c r="A567" s="44"/>
      <c r="B567" s="64" t="s">
        <v>21</v>
      </c>
      <c r="C567" s="82"/>
      <c r="D567" s="82"/>
      <c r="E567" s="82"/>
      <c r="F567" s="82"/>
      <c r="G567" s="60" t="s">
        <v>84</v>
      </c>
      <c r="H567" s="42" t="s">
        <v>412</v>
      </c>
      <c r="I567" s="62" t="s">
        <v>412</v>
      </c>
      <c r="J567" s="62" t="s">
        <v>603</v>
      </c>
      <c r="U567" s="48"/>
      <c r="V567" s="48"/>
      <c r="W567" s="48"/>
      <c r="X567" s="48"/>
      <c r="Y567" s="48"/>
    </row>
    <row r="568" spans="1:25" s="101" customFormat="1" ht="36.75" customHeight="1">
      <c r="A568" s="67" t="s">
        <v>299</v>
      </c>
      <c r="B568" s="140" t="s">
        <v>378</v>
      </c>
      <c r="C568" s="85"/>
      <c r="D568" s="85"/>
      <c r="E568" s="85"/>
      <c r="F568" s="85"/>
      <c r="G568" s="56"/>
      <c r="H568" s="56"/>
      <c r="I568" s="56"/>
      <c r="J568" s="56"/>
      <c r="K568" s="102"/>
      <c r="L568" s="102"/>
      <c r="M568" s="102"/>
      <c r="N568" s="102"/>
      <c r="O568" s="102"/>
      <c r="P568" s="102"/>
      <c r="Q568" s="102"/>
      <c r="R568" s="102"/>
      <c r="U568" s="102"/>
      <c r="V568" s="102"/>
      <c r="W568" s="102"/>
      <c r="X568" s="102"/>
      <c r="Y568" s="102"/>
    </row>
    <row r="569" spans="1:25" s="35" customFormat="1" ht="9.75">
      <c r="A569" s="313" t="s">
        <v>167</v>
      </c>
      <c r="B569" s="313"/>
      <c r="C569" s="82" t="e">
        <f aca="true" t="shared" si="34" ref="C569:C574">D569+E569+F569</f>
        <v>#REF!</v>
      </c>
      <c r="D569" s="82" t="e">
        <f>D570+D571+D572+D573+D574</f>
        <v>#REF!</v>
      </c>
      <c r="E569" s="82" t="e">
        <f>E570+E571+E572+E573+E574</f>
        <v>#REF!</v>
      </c>
      <c r="F569" s="82" t="e">
        <f>F570+F571+F572+F573+F574</f>
        <v>#REF!</v>
      </c>
      <c r="G569" s="309"/>
      <c r="H569" s="309"/>
      <c r="I569" s="333"/>
      <c r="J569" s="333"/>
      <c r="U569" s="48"/>
      <c r="V569" s="48"/>
      <c r="W569" s="48"/>
      <c r="X569" s="48"/>
      <c r="Y569" s="48"/>
    </row>
    <row r="570" spans="1:25" s="35" customFormat="1" ht="9.75" customHeight="1">
      <c r="A570" s="313" t="s">
        <v>416</v>
      </c>
      <c r="B570" s="313"/>
      <c r="C570" s="82" t="e">
        <f t="shared" si="34"/>
        <v>#REF!</v>
      </c>
      <c r="D570" s="82" t="e">
        <f aca="true" t="shared" si="35" ref="D570:F574">D577+D591+D584</f>
        <v>#REF!</v>
      </c>
      <c r="E570" s="82" t="e">
        <f t="shared" si="35"/>
        <v>#REF!</v>
      </c>
      <c r="F570" s="82" t="e">
        <f t="shared" si="35"/>
        <v>#REF!</v>
      </c>
      <c r="G570" s="309"/>
      <c r="H570" s="309"/>
      <c r="I570" s="333"/>
      <c r="J570" s="333"/>
      <c r="U570" s="48"/>
      <c r="V570" s="48"/>
      <c r="W570" s="48"/>
      <c r="X570" s="48"/>
      <c r="Y570" s="48"/>
    </row>
    <row r="571" spans="1:25" s="35" customFormat="1" ht="11.25" customHeight="1">
      <c r="A571" s="313" t="s">
        <v>424</v>
      </c>
      <c r="B571" s="313"/>
      <c r="C571" s="82" t="e">
        <f t="shared" si="34"/>
        <v>#REF!</v>
      </c>
      <c r="D571" s="82" t="e">
        <f t="shared" si="35"/>
        <v>#REF!</v>
      </c>
      <c r="E571" s="82" t="e">
        <f t="shared" si="35"/>
        <v>#REF!</v>
      </c>
      <c r="F571" s="82" t="e">
        <f t="shared" si="35"/>
        <v>#REF!</v>
      </c>
      <c r="G571" s="309"/>
      <c r="H571" s="309"/>
      <c r="I571" s="333"/>
      <c r="J571" s="333"/>
      <c r="U571" s="48"/>
      <c r="V571" s="48"/>
      <c r="W571" s="48"/>
      <c r="X571" s="48"/>
      <c r="Y571" s="48"/>
    </row>
    <row r="572" spans="1:25" s="35" customFormat="1" ht="9.75" customHeight="1">
      <c r="A572" s="313" t="s">
        <v>425</v>
      </c>
      <c r="B572" s="313"/>
      <c r="C572" s="82" t="e">
        <f t="shared" si="34"/>
        <v>#REF!</v>
      </c>
      <c r="D572" s="82" t="e">
        <f t="shared" si="35"/>
        <v>#REF!</v>
      </c>
      <c r="E572" s="82" t="e">
        <f t="shared" si="35"/>
        <v>#REF!</v>
      </c>
      <c r="F572" s="82" t="e">
        <f t="shared" si="35"/>
        <v>#REF!</v>
      </c>
      <c r="G572" s="309"/>
      <c r="H572" s="309"/>
      <c r="I572" s="333"/>
      <c r="J572" s="333"/>
      <c r="U572" s="48"/>
      <c r="V572" s="48"/>
      <c r="W572" s="48"/>
      <c r="X572" s="48"/>
      <c r="Y572" s="48"/>
    </row>
    <row r="573" spans="1:25" s="35" customFormat="1" ht="9.75">
      <c r="A573" s="313" t="s">
        <v>426</v>
      </c>
      <c r="B573" s="313"/>
      <c r="C573" s="82" t="e">
        <f t="shared" si="34"/>
        <v>#REF!</v>
      </c>
      <c r="D573" s="82" t="e">
        <f t="shared" si="35"/>
        <v>#REF!</v>
      </c>
      <c r="E573" s="82" t="e">
        <f>E580+E594+E587</f>
        <v>#REF!</v>
      </c>
      <c r="F573" s="82" t="e">
        <f>F580+F594+F587</f>
        <v>#REF!</v>
      </c>
      <c r="G573" s="309"/>
      <c r="H573" s="309"/>
      <c r="I573" s="333"/>
      <c r="J573" s="333"/>
      <c r="U573" s="48"/>
      <c r="V573" s="48"/>
      <c r="W573" s="48"/>
      <c r="X573" s="48"/>
      <c r="Y573" s="48"/>
    </row>
    <row r="574" spans="1:25" s="35" customFormat="1" ht="9.75">
      <c r="A574" s="313" t="s">
        <v>414</v>
      </c>
      <c r="B574" s="313"/>
      <c r="C574" s="82" t="e">
        <f t="shared" si="34"/>
        <v>#REF!</v>
      </c>
      <c r="D574" s="82" t="e">
        <f t="shared" si="35"/>
        <v>#REF!</v>
      </c>
      <c r="E574" s="82" t="e">
        <f>E581+E595+E588</f>
        <v>#REF!</v>
      </c>
      <c r="F574" s="82" t="e">
        <f>F581+F595+F588</f>
        <v>#REF!</v>
      </c>
      <c r="G574" s="309"/>
      <c r="H574" s="309"/>
      <c r="I574" s="333"/>
      <c r="J574" s="333"/>
      <c r="U574" s="48"/>
      <c r="V574" s="48"/>
      <c r="W574" s="48"/>
      <c r="X574" s="48"/>
      <c r="Y574" s="48"/>
    </row>
    <row r="575" spans="1:25" s="35" customFormat="1" ht="39" customHeight="1">
      <c r="A575" s="68" t="s">
        <v>253</v>
      </c>
      <c r="B575" s="60" t="s">
        <v>355</v>
      </c>
      <c r="C575" s="82"/>
      <c r="D575" s="82"/>
      <c r="E575" s="82"/>
      <c r="F575" s="82"/>
      <c r="G575" s="309" t="s">
        <v>586</v>
      </c>
      <c r="H575" s="309" t="s">
        <v>379</v>
      </c>
      <c r="I575" s="333" t="s">
        <v>598</v>
      </c>
      <c r="J575" s="333" t="s">
        <v>438</v>
      </c>
      <c r="U575" s="48"/>
      <c r="V575" s="48"/>
      <c r="W575" s="48"/>
      <c r="X575" s="48"/>
      <c r="Y575" s="48"/>
    </row>
    <row r="576" spans="1:25" s="35" customFormat="1" ht="9.75">
      <c r="A576" s="313" t="s">
        <v>167</v>
      </c>
      <c r="B576" s="313"/>
      <c r="C576" s="82">
        <f aca="true" t="shared" si="36" ref="C576:C581">D576+E576+F576</f>
        <v>439623.95292</v>
      </c>
      <c r="D576" s="82">
        <f>D577+D578+D579+D580+D581</f>
        <v>152908.70892</v>
      </c>
      <c r="E576" s="82">
        <f>E577+E578+E579+E580+E581</f>
        <v>159178.244</v>
      </c>
      <c r="F576" s="82">
        <f>F577+F578+F579+F580+F581</f>
        <v>127537</v>
      </c>
      <c r="G576" s="309"/>
      <c r="H576" s="309"/>
      <c r="I576" s="333"/>
      <c r="J576" s="333"/>
      <c r="U576" s="48"/>
      <c r="V576" s="48"/>
      <c r="W576" s="48"/>
      <c r="X576" s="48"/>
      <c r="Y576" s="48"/>
    </row>
    <row r="577" spans="1:25" s="35" customFormat="1" ht="9.75" customHeight="1">
      <c r="A577" s="313" t="s">
        <v>416</v>
      </c>
      <c r="B577" s="313"/>
      <c r="C577" s="82">
        <f t="shared" si="36"/>
        <v>0</v>
      </c>
      <c r="D577" s="82">
        <f>8!F691</f>
        <v>0</v>
      </c>
      <c r="E577" s="82">
        <f>8!G691</f>
        <v>0</v>
      </c>
      <c r="F577" s="82">
        <f>8!H691</f>
        <v>0</v>
      </c>
      <c r="G577" s="309"/>
      <c r="H577" s="309"/>
      <c r="I577" s="333"/>
      <c r="J577" s="333"/>
      <c r="U577" s="48"/>
      <c r="V577" s="48"/>
      <c r="W577" s="48"/>
      <c r="X577" s="48"/>
      <c r="Y577" s="48"/>
    </row>
    <row r="578" spans="1:25" s="35" customFormat="1" ht="11.25" customHeight="1">
      <c r="A578" s="313" t="s">
        <v>424</v>
      </c>
      <c r="B578" s="313"/>
      <c r="C578" s="82">
        <f t="shared" si="36"/>
        <v>439623.95292</v>
      </c>
      <c r="D578" s="82">
        <f>8!F692</f>
        <v>152908.70892</v>
      </c>
      <c r="E578" s="82">
        <f>8!G692</f>
        <v>159178.244</v>
      </c>
      <c r="F578" s="82">
        <f>8!H692</f>
        <v>127537</v>
      </c>
      <c r="G578" s="309"/>
      <c r="H578" s="309"/>
      <c r="I578" s="333"/>
      <c r="J578" s="333"/>
      <c r="U578" s="48"/>
      <c r="V578" s="48"/>
      <c r="W578" s="48"/>
      <c r="X578" s="48"/>
      <c r="Y578" s="48"/>
    </row>
    <row r="579" spans="1:25" s="35" customFormat="1" ht="9.75" customHeight="1">
      <c r="A579" s="313" t="s">
        <v>425</v>
      </c>
      <c r="B579" s="313"/>
      <c r="C579" s="82">
        <f t="shared" si="36"/>
        <v>0</v>
      </c>
      <c r="D579" s="82">
        <f>8!F693</f>
        <v>0</v>
      </c>
      <c r="E579" s="82">
        <f>8!G693</f>
        <v>0</v>
      </c>
      <c r="F579" s="82">
        <f>8!H693</f>
        <v>0</v>
      </c>
      <c r="G579" s="309"/>
      <c r="H579" s="309"/>
      <c r="I579" s="333"/>
      <c r="J579" s="333"/>
      <c r="U579" s="48"/>
      <c r="V579" s="48"/>
      <c r="W579" s="48"/>
      <c r="X579" s="48"/>
      <c r="Y579" s="48"/>
    </row>
    <row r="580" spans="1:25" s="35" customFormat="1" ht="9.75">
      <c r="A580" s="313" t="s">
        <v>426</v>
      </c>
      <c r="B580" s="313"/>
      <c r="C580" s="82">
        <f t="shared" si="36"/>
        <v>0</v>
      </c>
      <c r="D580" s="82">
        <f>8!F694</f>
        <v>0</v>
      </c>
      <c r="E580" s="82">
        <f>8!G694</f>
        <v>0</v>
      </c>
      <c r="F580" s="82">
        <f>8!H694</f>
        <v>0</v>
      </c>
      <c r="G580" s="309"/>
      <c r="H580" s="309"/>
      <c r="I580" s="333"/>
      <c r="J580" s="333"/>
      <c r="U580" s="48"/>
      <c r="V580" s="48"/>
      <c r="W580" s="48"/>
      <c r="X580" s="48"/>
      <c r="Y580" s="48"/>
    </row>
    <row r="581" spans="1:25" s="35" customFormat="1" ht="18" customHeight="1">
      <c r="A581" s="313" t="s">
        <v>414</v>
      </c>
      <c r="B581" s="313"/>
      <c r="C581" s="82">
        <f t="shared" si="36"/>
        <v>0</v>
      </c>
      <c r="D581" s="82">
        <f>8!F695</f>
        <v>0</v>
      </c>
      <c r="E581" s="82">
        <f>8!G695</f>
        <v>0</v>
      </c>
      <c r="F581" s="82">
        <f>8!H695</f>
        <v>0</v>
      </c>
      <c r="G581" s="309"/>
      <c r="H581" s="309"/>
      <c r="I581" s="333"/>
      <c r="J581" s="333"/>
      <c r="U581" s="48"/>
      <c r="V581" s="48"/>
      <c r="W581" s="48"/>
      <c r="X581" s="48"/>
      <c r="Y581" s="48"/>
    </row>
    <row r="582" spans="1:25" s="35" customFormat="1" ht="37.5" customHeight="1">
      <c r="A582" s="68" t="s">
        <v>254</v>
      </c>
      <c r="B582" s="60" t="s">
        <v>73</v>
      </c>
      <c r="C582" s="82"/>
      <c r="D582" s="82"/>
      <c r="E582" s="82"/>
      <c r="F582" s="82"/>
      <c r="G582" s="309" t="s">
        <v>586</v>
      </c>
      <c r="H582" s="309" t="s">
        <v>379</v>
      </c>
      <c r="I582" s="333" t="s">
        <v>598</v>
      </c>
      <c r="J582" s="333" t="s">
        <v>438</v>
      </c>
      <c r="U582" s="48"/>
      <c r="V582" s="48"/>
      <c r="W582" s="48"/>
      <c r="X582" s="48"/>
      <c r="Y582" s="48"/>
    </row>
    <row r="583" spans="1:25" s="35" customFormat="1" ht="9.75">
      <c r="A583" s="313" t="s">
        <v>167</v>
      </c>
      <c r="B583" s="313"/>
      <c r="C583" s="82" t="e">
        <f aca="true" t="shared" si="37" ref="C583:C588">D583+E583+F583</f>
        <v>#REF!</v>
      </c>
      <c r="D583" s="82" t="e">
        <f>D584+D585+D586+D587+D588</f>
        <v>#REF!</v>
      </c>
      <c r="E583" s="82" t="e">
        <f>E584+E585+E586+E587+E588</f>
        <v>#REF!</v>
      </c>
      <c r="F583" s="82" t="e">
        <f>F584+F585+F586+F587+F588</f>
        <v>#REF!</v>
      </c>
      <c r="G583" s="309"/>
      <c r="H583" s="309"/>
      <c r="I583" s="333"/>
      <c r="J583" s="333"/>
      <c r="U583" s="48"/>
      <c r="V583" s="48"/>
      <c r="W583" s="48"/>
      <c r="X583" s="48"/>
      <c r="Y583" s="48"/>
    </row>
    <row r="584" spans="1:25" s="35" customFormat="1" ht="9.75" customHeight="1">
      <c r="A584" s="313" t="s">
        <v>416</v>
      </c>
      <c r="B584" s="313"/>
      <c r="C584" s="82" t="e">
        <f t="shared" si="37"/>
        <v>#REF!</v>
      </c>
      <c r="D584" s="82" t="e">
        <f>8!#REF!</f>
        <v>#REF!</v>
      </c>
      <c r="E584" s="82" t="e">
        <f>8!#REF!</f>
        <v>#REF!</v>
      </c>
      <c r="F584" s="82" t="e">
        <f>8!#REF!</f>
        <v>#REF!</v>
      </c>
      <c r="G584" s="309"/>
      <c r="H584" s="309"/>
      <c r="I584" s="333"/>
      <c r="J584" s="333"/>
      <c r="U584" s="48"/>
      <c r="V584" s="48"/>
      <c r="W584" s="48"/>
      <c r="X584" s="48"/>
      <c r="Y584" s="48"/>
    </row>
    <row r="585" spans="1:25" s="35" customFormat="1" ht="11.25" customHeight="1">
      <c r="A585" s="313" t="s">
        <v>424</v>
      </c>
      <c r="B585" s="313"/>
      <c r="C585" s="82" t="e">
        <f t="shared" si="37"/>
        <v>#REF!</v>
      </c>
      <c r="D585" s="82" t="e">
        <f>8!#REF!</f>
        <v>#REF!</v>
      </c>
      <c r="E585" s="82" t="e">
        <f>8!#REF!</f>
        <v>#REF!</v>
      </c>
      <c r="F585" s="82" t="e">
        <f>8!#REF!</f>
        <v>#REF!</v>
      </c>
      <c r="G585" s="309"/>
      <c r="H585" s="309"/>
      <c r="I585" s="333"/>
      <c r="J585" s="333"/>
      <c r="U585" s="48"/>
      <c r="V585" s="48"/>
      <c r="W585" s="48"/>
      <c r="X585" s="48"/>
      <c r="Y585" s="48"/>
    </row>
    <row r="586" spans="1:25" s="35" customFormat="1" ht="9.75" customHeight="1">
      <c r="A586" s="313" t="s">
        <v>425</v>
      </c>
      <c r="B586" s="313"/>
      <c r="C586" s="82" t="e">
        <f t="shared" si="37"/>
        <v>#REF!</v>
      </c>
      <c r="D586" s="82" t="e">
        <f>8!#REF!</f>
        <v>#REF!</v>
      </c>
      <c r="E586" s="82" t="e">
        <f>8!#REF!</f>
        <v>#REF!</v>
      </c>
      <c r="F586" s="82" t="e">
        <f>8!#REF!</f>
        <v>#REF!</v>
      </c>
      <c r="G586" s="309"/>
      <c r="H586" s="309"/>
      <c r="I586" s="333"/>
      <c r="J586" s="333"/>
      <c r="U586" s="48"/>
      <c r="V586" s="48"/>
      <c r="W586" s="48"/>
      <c r="X586" s="48"/>
      <c r="Y586" s="48"/>
    </row>
    <row r="587" spans="1:25" s="35" customFormat="1" ht="9.75">
      <c r="A587" s="313" t="s">
        <v>426</v>
      </c>
      <c r="B587" s="313"/>
      <c r="C587" s="82" t="e">
        <f t="shared" si="37"/>
        <v>#REF!</v>
      </c>
      <c r="D587" s="82" t="e">
        <f>8!#REF!</f>
        <v>#REF!</v>
      </c>
      <c r="E587" s="82" t="e">
        <f>8!#REF!</f>
        <v>#REF!</v>
      </c>
      <c r="F587" s="82" t="e">
        <f>8!#REF!</f>
        <v>#REF!</v>
      </c>
      <c r="G587" s="309"/>
      <c r="H587" s="309"/>
      <c r="I587" s="333"/>
      <c r="J587" s="333"/>
      <c r="U587" s="48"/>
      <c r="V587" s="48"/>
      <c r="W587" s="48"/>
      <c r="X587" s="48"/>
      <c r="Y587" s="48"/>
    </row>
    <row r="588" spans="1:25" s="35" customFormat="1" ht="9.75">
      <c r="A588" s="313" t="s">
        <v>414</v>
      </c>
      <c r="B588" s="313"/>
      <c r="C588" s="82" t="e">
        <f t="shared" si="37"/>
        <v>#REF!</v>
      </c>
      <c r="D588" s="82" t="e">
        <f>8!#REF!</f>
        <v>#REF!</v>
      </c>
      <c r="E588" s="82" t="e">
        <f>8!#REF!</f>
        <v>#REF!</v>
      </c>
      <c r="F588" s="82" t="e">
        <f>8!#REF!</f>
        <v>#REF!</v>
      </c>
      <c r="G588" s="309"/>
      <c r="H588" s="309"/>
      <c r="I588" s="333"/>
      <c r="J588" s="333"/>
      <c r="U588" s="48"/>
      <c r="V588" s="48"/>
      <c r="W588" s="48"/>
      <c r="X588" s="48"/>
      <c r="Y588" s="48"/>
    </row>
    <row r="589" spans="1:25" s="35" customFormat="1" ht="24.75" customHeight="1">
      <c r="A589" s="68" t="s">
        <v>359</v>
      </c>
      <c r="B589" s="60" t="s">
        <v>362</v>
      </c>
      <c r="C589" s="82"/>
      <c r="D589" s="82"/>
      <c r="E589" s="82"/>
      <c r="F589" s="82"/>
      <c r="G589" s="309" t="s">
        <v>586</v>
      </c>
      <c r="H589" s="309" t="s">
        <v>379</v>
      </c>
      <c r="I589" s="333" t="s">
        <v>598</v>
      </c>
      <c r="J589" s="333" t="s">
        <v>438</v>
      </c>
      <c r="U589" s="48"/>
      <c r="V589" s="48"/>
      <c r="W589" s="48"/>
      <c r="X589" s="48"/>
      <c r="Y589" s="48"/>
    </row>
    <row r="590" spans="1:25" s="35" customFormat="1" ht="9.75">
      <c r="A590" s="313" t="s">
        <v>167</v>
      </c>
      <c r="B590" s="313"/>
      <c r="C590" s="82" t="e">
        <f aca="true" t="shared" si="38" ref="C590:C595">D590+E590+F590</f>
        <v>#REF!</v>
      </c>
      <c r="D590" s="82" t="e">
        <f>D591+D592+D593+D594+D595</f>
        <v>#REF!</v>
      </c>
      <c r="E590" s="82" t="e">
        <f>E591+E592+E593+E594+E595</f>
        <v>#REF!</v>
      </c>
      <c r="F590" s="82" t="e">
        <f>F591+F592+F593+F594+F595</f>
        <v>#REF!</v>
      </c>
      <c r="G590" s="309"/>
      <c r="H590" s="309"/>
      <c r="I590" s="333"/>
      <c r="J590" s="333"/>
      <c r="U590" s="48"/>
      <c r="V590" s="48"/>
      <c r="W590" s="48"/>
      <c r="X590" s="48"/>
      <c r="Y590" s="48"/>
    </row>
    <row r="591" spans="1:25" s="35" customFormat="1" ht="9.75" customHeight="1">
      <c r="A591" s="313" t="s">
        <v>416</v>
      </c>
      <c r="B591" s="313"/>
      <c r="C591" s="82" t="e">
        <f t="shared" si="38"/>
        <v>#REF!</v>
      </c>
      <c r="D591" s="82" t="e">
        <f>8!#REF!</f>
        <v>#REF!</v>
      </c>
      <c r="E591" s="82" t="e">
        <f>8!#REF!</f>
        <v>#REF!</v>
      </c>
      <c r="F591" s="82" t="e">
        <f>8!#REF!</f>
        <v>#REF!</v>
      </c>
      <c r="G591" s="309"/>
      <c r="H591" s="309"/>
      <c r="I591" s="333"/>
      <c r="J591" s="333"/>
      <c r="U591" s="48"/>
      <c r="V591" s="48"/>
      <c r="W591" s="48"/>
      <c r="X591" s="48"/>
      <c r="Y591" s="48"/>
    </row>
    <row r="592" spans="1:25" s="35" customFormat="1" ht="11.25" customHeight="1">
      <c r="A592" s="313" t="s">
        <v>424</v>
      </c>
      <c r="B592" s="313"/>
      <c r="C592" s="82" t="e">
        <f t="shared" si="38"/>
        <v>#REF!</v>
      </c>
      <c r="D592" s="82" t="e">
        <f>8!#REF!</f>
        <v>#REF!</v>
      </c>
      <c r="E592" s="82" t="e">
        <f>8!#REF!</f>
        <v>#REF!</v>
      </c>
      <c r="F592" s="82" t="e">
        <f>8!#REF!</f>
        <v>#REF!</v>
      </c>
      <c r="G592" s="309"/>
      <c r="H592" s="309"/>
      <c r="I592" s="333"/>
      <c r="J592" s="333"/>
      <c r="U592" s="48"/>
      <c r="V592" s="48"/>
      <c r="W592" s="48"/>
      <c r="X592" s="48"/>
      <c r="Y592" s="48"/>
    </row>
    <row r="593" spans="1:25" s="35" customFormat="1" ht="9.75" customHeight="1">
      <c r="A593" s="313" t="s">
        <v>425</v>
      </c>
      <c r="B593" s="313"/>
      <c r="C593" s="82" t="e">
        <f t="shared" si="38"/>
        <v>#REF!</v>
      </c>
      <c r="D593" s="82" t="e">
        <f>8!#REF!</f>
        <v>#REF!</v>
      </c>
      <c r="E593" s="82" t="e">
        <f>8!#REF!</f>
        <v>#REF!</v>
      </c>
      <c r="F593" s="82" t="e">
        <f>8!#REF!</f>
        <v>#REF!</v>
      </c>
      <c r="G593" s="309"/>
      <c r="H593" s="309"/>
      <c r="I593" s="333"/>
      <c r="J593" s="333"/>
      <c r="K593" s="48"/>
      <c r="L593" s="48"/>
      <c r="M593" s="48"/>
      <c r="U593" s="48"/>
      <c r="V593" s="48"/>
      <c r="W593" s="48"/>
      <c r="X593" s="48"/>
      <c r="Y593" s="48"/>
    </row>
    <row r="594" spans="1:25" s="35" customFormat="1" ht="9.75">
      <c r="A594" s="313" t="s">
        <v>426</v>
      </c>
      <c r="B594" s="313"/>
      <c r="C594" s="82" t="e">
        <f t="shared" si="38"/>
        <v>#REF!</v>
      </c>
      <c r="D594" s="82" t="e">
        <f>8!#REF!</f>
        <v>#REF!</v>
      </c>
      <c r="E594" s="82" t="e">
        <f>8!#REF!</f>
        <v>#REF!</v>
      </c>
      <c r="F594" s="82" t="e">
        <f>8!#REF!</f>
        <v>#REF!</v>
      </c>
      <c r="G594" s="309"/>
      <c r="H594" s="309"/>
      <c r="I594" s="333"/>
      <c r="J594" s="333"/>
      <c r="K594" s="48"/>
      <c r="L594" s="48"/>
      <c r="M594" s="48"/>
      <c r="U594" s="48"/>
      <c r="V594" s="48"/>
      <c r="W594" s="48"/>
      <c r="X594" s="48"/>
      <c r="Y594" s="48"/>
    </row>
    <row r="595" spans="1:25" s="35" customFormat="1" ht="9.75">
      <c r="A595" s="313" t="s">
        <v>414</v>
      </c>
      <c r="B595" s="313"/>
      <c r="C595" s="82" t="e">
        <f t="shared" si="38"/>
        <v>#REF!</v>
      </c>
      <c r="D595" s="82" t="e">
        <f>8!#REF!</f>
        <v>#REF!</v>
      </c>
      <c r="E595" s="82" t="e">
        <f>8!#REF!</f>
        <v>#REF!</v>
      </c>
      <c r="F595" s="82" t="e">
        <f>8!#REF!</f>
        <v>#REF!</v>
      </c>
      <c r="G595" s="309"/>
      <c r="H595" s="309"/>
      <c r="I595" s="333"/>
      <c r="J595" s="333"/>
      <c r="K595" s="48"/>
      <c r="L595" s="48"/>
      <c r="M595" s="48"/>
      <c r="U595" s="48"/>
      <c r="V595" s="48"/>
      <c r="W595" s="48"/>
      <c r="X595" s="48"/>
      <c r="Y595" s="48"/>
    </row>
    <row r="596" spans="1:13" s="35" customFormat="1" ht="46.5" customHeight="1">
      <c r="A596" s="55" t="s">
        <v>286</v>
      </c>
      <c r="B596" s="141" t="s">
        <v>368</v>
      </c>
      <c r="C596" s="69"/>
      <c r="D596" s="69"/>
      <c r="E596" s="69"/>
      <c r="F596" s="69"/>
      <c r="G596" s="332"/>
      <c r="H596" s="332"/>
      <c r="I596" s="332"/>
      <c r="J596" s="332"/>
      <c r="K596" s="157"/>
      <c r="L596" s="157"/>
      <c r="M596" s="48"/>
    </row>
    <row r="597" spans="1:13" s="35" customFormat="1" ht="9.75">
      <c r="A597" s="313" t="s">
        <v>167</v>
      </c>
      <c r="B597" s="313"/>
      <c r="C597" s="69">
        <f aca="true" t="shared" si="39" ref="C597:C602">D597+E597+F597</f>
        <v>550390.7</v>
      </c>
      <c r="D597" s="69">
        <f>SUM(D598:D602)</f>
        <v>301553.2</v>
      </c>
      <c r="E597" s="69">
        <f>SUM(E598:E602)</f>
        <v>248837.5</v>
      </c>
      <c r="F597" s="69">
        <f>SUM(F598:F602)</f>
        <v>0</v>
      </c>
      <c r="G597" s="332"/>
      <c r="H597" s="332"/>
      <c r="I597" s="332"/>
      <c r="J597" s="332"/>
      <c r="K597" s="157"/>
      <c r="L597" s="157"/>
      <c r="M597" s="48"/>
    </row>
    <row r="598" spans="1:13" s="35" customFormat="1" ht="9.75">
      <c r="A598" s="313" t="s">
        <v>416</v>
      </c>
      <c r="B598" s="313"/>
      <c r="C598" s="69">
        <f t="shared" si="39"/>
        <v>22541.9</v>
      </c>
      <c r="D598" s="69">
        <f aca="true" t="shared" si="40" ref="D598:F602">D613+D622+D605+D630+D638+D645</f>
        <v>11289.7</v>
      </c>
      <c r="E598" s="69">
        <f t="shared" si="40"/>
        <v>11252.2</v>
      </c>
      <c r="F598" s="69">
        <f t="shared" si="40"/>
        <v>0</v>
      </c>
      <c r="G598" s="332"/>
      <c r="H598" s="332"/>
      <c r="I598" s="332"/>
      <c r="J598" s="332"/>
      <c r="K598" s="157"/>
      <c r="L598" s="157"/>
      <c r="M598" s="48"/>
    </row>
    <row r="599" spans="1:13" s="35" customFormat="1" ht="11.25" customHeight="1">
      <c r="A599" s="313" t="s">
        <v>424</v>
      </c>
      <c r="B599" s="313"/>
      <c r="C599" s="69">
        <f t="shared" si="39"/>
        <v>527848.8</v>
      </c>
      <c r="D599" s="69">
        <f>D614+D623+D606+D631+D639+D646</f>
        <v>290263.5</v>
      </c>
      <c r="E599" s="69">
        <f t="shared" si="40"/>
        <v>237585.3</v>
      </c>
      <c r="F599" s="69">
        <f t="shared" si="40"/>
        <v>0</v>
      </c>
      <c r="G599" s="332"/>
      <c r="H599" s="332"/>
      <c r="I599" s="332"/>
      <c r="J599" s="332"/>
      <c r="K599" s="157"/>
      <c r="L599" s="157"/>
      <c r="M599" s="48"/>
    </row>
    <row r="600" spans="1:13" s="35" customFormat="1" ht="9.75" customHeight="1">
      <c r="A600" s="313" t="s">
        <v>425</v>
      </c>
      <c r="B600" s="313"/>
      <c r="C600" s="69">
        <f t="shared" si="39"/>
        <v>0</v>
      </c>
      <c r="D600" s="69">
        <f t="shared" si="40"/>
        <v>0</v>
      </c>
      <c r="E600" s="69">
        <f t="shared" si="40"/>
        <v>0</v>
      </c>
      <c r="F600" s="69">
        <f t="shared" si="40"/>
        <v>0</v>
      </c>
      <c r="G600" s="332"/>
      <c r="H600" s="332"/>
      <c r="I600" s="332"/>
      <c r="J600" s="332"/>
      <c r="K600" s="157"/>
      <c r="L600" s="157"/>
      <c r="M600" s="48"/>
    </row>
    <row r="601" spans="1:13" s="35" customFormat="1" ht="9.75">
      <c r="A601" s="313" t="s">
        <v>426</v>
      </c>
      <c r="B601" s="313"/>
      <c r="C601" s="69">
        <f t="shared" si="39"/>
        <v>0</v>
      </c>
      <c r="D601" s="69">
        <f t="shared" si="40"/>
        <v>0</v>
      </c>
      <c r="E601" s="69">
        <f t="shared" si="40"/>
        <v>0</v>
      </c>
      <c r="F601" s="69">
        <f t="shared" si="40"/>
        <v>0</v>
      </c>
      <c r="G601" s="332"/>
      <c r="H601" s="332"/>
      <c r="I601" s="332"/>
      <c r="J601" s="332"/>
      <c r="K601" s="157"/>
      <c r="L601" s="157"/>
      <c r="M601" s="48"/>
    </row>
    <row r="602" spans="1:13" s="35" customFormat="1" ht="9.75">
      <c r="A602" s="313" t="s">
        <v>414</v>
      </c>
      <c r="B602" s="313"/>
      <c r="C602" s="69">
        <f t="shared" si="39"/>
        <v>0</v>
      </c>
      <c r="D602" s="69">
        <f t="shared" si="40"/>
        <v>0</v>
      </c>
      <c r="E602" s="69">
        <f t="shared" si="40"/>
        <v>0</v>
      </c>
      <c r="F602" s="69">
        <f t="shared" si="40"/>
        <v>0</v>
      </c>
      <c r="G602" s="332"/>
      <c r="H602" s="332"/>
      <c r="I602" s="332"/>
      <c r="J602" s="332"/>
      <c r="K602" s="157"/>
      <c r="L602" s="157"/>
      <c r="M602" s="48"/>
    </row>
    <row r="603" spans="1:13" s="35" customFormat="1" ht="128.25" customHeight="1">
      <c r="A603" s="68" t="s">
        <v>507</v>
      </c>
      <c r="B603" s="60" t="s">
        <v>7</v>
      </c>
      <c r="C603" s="69"/>
      <c r="D603" s="69"/>
      <c r="E603" s="69"/>
      <c r="F603" s="69"/>
      <c r="G603" s="52"/>
      <c r="H603" s="76"/>
      <c r="I603" s="42">
        <v>2014</v>
      </c>
      <c r="J603" s="42">
        <v>2018</v>
      </c>
      <c r="K603" s="157"/>
      <c r="L603" s="157"/>
      <c r="M603" s="48"/>
    </row>
    <row r="604" spans="1:13" s="35" customFormat="1" ht="9.75">
      <c r="A604" s="313" t="s">
        <v>167</v>
      </c>
      <c r="B604" s="313"/>
      <c r="C604" s="69">
        <f aca="true" t="shared" si="41" ref="C604:C609">D604+E604+F604</f>
        <v>0</v>
      </c>
      <c r="D604" s="69">
        <f>D605+D606+D607+D608+D609</f>
        <v>0</v>
      </c>
      <c r="E604" s="69">
        <f>E605+E606+E607+E608+E609</f>
        <v>0</v>
      </c>
      <c r="F604" s="69">
        <f>F605+F606+F607+F608+F609</f>
        <v>0</v>
      </c>
      <c r="G604" s="332"/>
      <c r="H604" s="332"/>
      <c r="I604" s="332"/>
      <c r="J604" s="332"/>
      <c r="K604" s="157"/>
      <c r="L604" s="157"/>
      <c r="M604" s="48"/>
    </row>
    <row r="605" spans="1:13" s="35" customFormat="1" ht="9.75">
      <c r="A605" s="313" t="s">
        <v>416</v>
      </c>
      <c r="B605" s="313"/>
      <c r="C605" s="69">
        <f t="shared" si="41"/>
        <v>0</v>
      </c>
      <c r="D605" s="69">
        <v>0</v>
      </c>
      <c r="E605" s="69">
        <v>0</v>
      </c>
      <c r="F605" s="69">
        <v>0</v>
      </c>
      <c r="G605" s="332"/>
      <c r="H605" s="332"/>
      <c r="I605" s="332"/>
      <c r="J605" s="332"/>
      <c r="K605" s="157"/>
      <c r="L605" s="157"/>
      <c r="M605" s="48"/>
    </row>
    <row r="606" spans="1:13" s="35" customFormat="1" ht="11.25" customHeight="1">
      <c r="A606" s="313" t="s">
        <v>424</v>
      </c>
      <c r="B606" s="313"/>
      <c r="C606" s="69">
        <f t="shared" si="41"/>
        <v>0</v>
      </c>
      <c r="D606" s="69">
        <v>0</v>
      </c>
      <c r="E606" s="69">
        <v>0</v>
      </c>
      <c r="F606" s="69">
        <v>0</v>
      </c>
      <c r="G606" s="332"/>
      <c r="H606" s="332"/>
      <c r="I606" s="332"/>
      <c r="J606" s="332"/>
      <c r="K606" s="157"/>
      <c r="L606" s="157"/>
      <c r="M606" s="48"/>
    </row>
    <row r="607" spans="1:13" s="35" customFormat="1" ht="9.75" customHeight="1">
      <c r="A607" s="313" t="s">
        <v>425</v>
      </c>
      <c r="B607" s="313"/>
      <c r="C607" s="69">
        <f t="shared" si="41"/>
        <v>0</v>
      </c>
      <c r="D607" s="69">
        <v>0</v>
      </c>
      <c r="E607" s="69">
        <v>0</v>
      </c>
      <c r="F607" s="69">
        <v>0</v>
      </c>
      <c r="G607" s="332"/>
      <c r="H607" s="332"/>
      <c r="I607" s="332"/>
      <c r="J607" s="332"/>
      <c r="K607" s="157"/>
      <c r="L607" s="157"/>
      <c r="M607" s="48"/>
    </row>
    <row r="608" spans="1:13" s="35" customFormat="1" ht="9.75">
      <c r="A608" s="313" t="s">
        <v>426</v>
      </c>
      <c r="B608" s="313"/>
      <c r="C608" s="69">
        <f t="shared" si="41"/>
        <v>0</v>
      </c>
      <c r="D608" s="69">
        <v>0</v>
      </c>
      <c r="E608" s="69">
        <v>0</v>
      </c>
      <c r="F608" s="69">
        <v>0</v>
      </c>
      <c r="G608" s="332"/>
      <c r="H608" s="332"/>
      <c r="I608" s="332"/>
      <c r="J608" s="332"/>
      <c r="K608" s="157"/>
      <c r="L608" s="157"/>
      <c r="M608" s="48"/>
    </row>
    <row r="609" spans="1:13" s="35" customFormat="1" ht="9.75">
      <c r="A609" s="313" t="s">
        <v>414</v>
      </c>
      <c r="B609" s="313"/>
      <c r="C609" s="69">
        <f t="shared" si="41"/>
        <v>0</v>
      </c>
      <c r="D609" s="69">
        <v>0</v>
      </c>
      <c r="E609" s="69">
        <v>0</v>
      </c>
      <c r="F609" s="69">
        <v>0</v>
      </c>
      <c r="G609" s="332"/>
      <c r="H609" s="332"/>
      <c r="I609" s="332"/>
      <c r="J609" s="332"/>
      <c r="K609" s="157"/>
      <c r="L609" s="157"/>
      <c r="M609" s="48"/>
    </row>
    <row r="610" spans="1:13" s="35" customFormat="1" ht="63" customHeight="1">
      <c r="A610" s="348" t="s">
        <v>504</v>
      </c>
      <c r="B610" s="348"/>
      <c r="C610" s="69"/>
      <c r="D610" s="69"/>
      <c r="E610" s="69"/>
      <c r="F610" s="69"/>
      <c r="G610" s="52" t="s">
        <v>503</v>
      </c>
      <c r="H610" s="42" t="s">
        <v>412</v>
      </c>
      <c r="I610" s="42" t="s">
        <v>412</v>
      </c>
      <c r="J610" s="44" t="s">
        <v>437</v>
      </c>
      <c r="K610" s="49"/>
      <c r="L610" s="49"/>
      <c r="M610" s="48"/>
    </row>
    <row r="611" spans="1:13" s="35" customFormat="1" ht="120" customHeight="1">
      <c r="A611" s="68" t="s">
        <v>300</v>
      </c>
      <c r="B611" s="60" t="s">
        <v>662</v>
      </c>
      <c r="C611" s="69"/>
      <c r="D611" s="69"/>
      <c r="E611" s="69"/>
      <c r="F611" s="69"/>
      <c r="G611" s="332"/>
      <c r="H611" s="309"/>
      <c r="I611" s="308">
        <v>2014</v>
      </c>
      <c r="J611" s="308">
        <v>2018</v>
      </c>
      <c r="K611" s="384"/>
      <c r="L611" s="352"/>
      <c r="M611" s="48"/>
    </row>
    <row r="612" spans="1:13" s="35" customFormat="1" ht="9.75" customHeight="1">
      <c r="A612" s="313" t="s">
        <v>167</v>
      </c>
      <c r="B612" s="313"/>
      <c r="C612" s="69">
        <f aca="true" t="shared" si="42" ref="C612:C617">D612+E612+F612</f>
        <v>0</v>
      </c>
      <c r="D612" s="69">
        <f>D613+D614+D615+D616+D617</f>
        <v>0</v>
      </c>
      <c r="E612" s="69">
        <f>E613+E614+E615+E616+E617</f>
        <v>0</v>
      </c>
      <c r="F612" s="69">
        <f>F613+F614+F615+F616+F617</f>
        <v>0</v>
      </c>
      <c r="G612" s="332"/>
      <c r="H612" s="309"/>
      <c r="I612" s="308"/>
      <c r="J612" s="308"/>
      <c r="K612" s="384"/>
      <c r="L612" s="352"/>
      <c r="M612" s="48"/>
    </row>
    <row r="613" spans="1:13" s="35" customFormat="1" ht="9.75" customHeight="1">
      <c r="A613" s="313" t="s">
        <v>416</v>
      </c>
      <c r="B613" s="313"/>
      <c r="C613" s="69">
        <f t="shared" si="42"/>
        <v>0</v>
      </c>
      <c r="D613" s="69">
        <v>0</v>
      </c>
      <c r="E613" s="69">
        <v>0</v>
      </c>
      <c r="F613" s="69">
        <v>0</v>
      </c>
      <c r="G613" s="332"/>
      <c r="H613" s="309"/>
      <c r="I613" s="308"/>
      <c r="J613" s="308"/>
      <c r="K613" s="384"/>
      <c r="L613" s="352"/>
      <c r="M613" s="48"/>
    </row>
    <row r="614" spans="1:13" s="35" customFormat="1" ht="11.25" customHeight="1">
      <c r="A614" s="313" t="s">
        <v>424</v>
      </c>
      <c r="B614" s="313"/>
      <c r="C614" s="69">
        <f t="shared" si="42"/>
        <v>0</v>
      </c>
      <c r="D614" s="69">
        <v>0</v>
      </c>
      <c r="E614" s="69">
        <v>0</v>
      </c>
      <c r="F614" s="69">
        <v>0</v>
      </c>
      <c r="G614" s="332"/>
      <c r="H614" s="309"/>
      <c r="I614" s="308"/>
      <c r="J614" s="308"/>
      <c r="K614" s="384"/>
      <c r="L614" s="352"/>
      <c r="M614" s="48"/>
    </row>
    <row r="615" spans="1:13" s="35" customFormat="1" ht="9.75" customHeight="1">
      <c r="A615" s="313" t="s">
        <v>425</v>
      </c>
      <c r="B615" s="313"/>
      <c r="C615" s="69">
        <f t="shared" si="42"/>
        <v>0</v>
      </c>
      <c r="D615" s="69">
        <v>0</v>
      </c>
      <c r="E615" s="69">
        <v>0</v>
      </c>
      <c r="F615" s="69">
        <v>0</v>
      </c>
      <c r="G615" s="332"/>
      <c r="H615" s="309"/>
      <c r="I615" s="308"/>
      <c r="J615" s="308"/>
      <c r="K615" s="384"/>
      <c r="L615" s="352"/>
      <c r="M615" s="48"/>
    </row>
    <row r="616" spans="1:13" s="35" customFormat="1" ht="9.75">
      <c r="A616" s="313" t="s">
        <v>426</v>
      </c>
      <c r="B616" s="313"/>
      <c r="C616" s="69">
        <f t="shared" si="42"/>
        <v>0</v>
      </c>
      <c r="D616" s="69">
        <v>0</v>
      </c>
      <c r="E616" s="69">
        <v>0</v>
      </c>
      <c r="F616" s="69">
        <v>0</v>
      </c>
      <c r="G616" s="332"/>
      <c r="H616" s="309"/>
      <c r="I616" s="308"/>
      <c r="J616" s="308"/>
      <c r="K616" s="384"/>
      <c r="L616" s="352"/>
      <c r="M616" s="48"/>
    </row>
    <row r="617" spans="1:13" s="35" customFormat="1" ht="9.75">
      <c r="A617" s="313" t="s">
        <v>414</v>
      </c>
      <c r="B617" s="313"/>
      <c r="C617" s="69">
        <f t="shared" si="42"/>
        <v>0</v>
      </c>
      <c r="D617" s="69">
        <v>0</v>
      </c>
      <c r="E617" s="69">
        <v>0</v>
      </c>
      <c r="F617" s="69">
        <v>0</v>
      </c>
      <c r="G617" s="332"/>
      <c r="H617" s="309"/>
      <c r="I617" s="308"/>
      <c r="J617" s="308"/>
      <c r="K617" s="384"/>
      <c r="L617" s="352"/>
      <c r="M617" s="48"/>
    </row>
    <row r="618" spans="1:13" s="35" customFormat="1" ht="58.5" customHeight="1">
      <c r="A618" s="348" t="s">
        <v>505</v>
      </c>
      <c r="B618" s="348"/>
      <c r="C618" s="69"/>
      <c r="D618" s="69"/>
      <c r="E618" s="69"/>
      <c r="F618" s="69"/>
      <c r="G618" s="52" t="s">
        <v>503</v>
      </c>
      <c r="H618" s="42" t="s">
        <v>412</v>
      </c>
      <c r="I618" s="42" t="s">
        <v>412</v>
      </c>
      <c r="J618" s="44" t="s">
        <v>437</v>
      </c>
      <c r="K618" s="156"/>
      <c r="L618" s="49"/>
      <c r="M618" s="48"/>
    </row>
    <row r="619" spans="1:13" s="35" customFormat="1" ht="72.75" customHeight="1">
      <c r="A619" s="349" t="s">
        <v>506</v>
      </c>
      <c r="B619" s="349"/>
      <c r="C619" s="69"/>
      <c r="D619" s="69"/>
      <c r="E619" s="69"/>
      <c r="F619" s="69"/>
      <c r="G619" s="42" t="s">
        <v>406</v>
      </c>
      <c r="H619" s="42" t="s">
        <v>412</v>
      </c>
      <c r="I619" s="42" t="s">
        <v>412</v>
      </c>
      <c r="J619" s="44" t="s">
        <v>438</v>
      </c>
      <c r="K619" s="156"/>
      <c r="L619" s="49"/>
      <c r="M619" s="48"/>
    </row>
    <row r="620" spans="1:13" s="35" customFormat="1" ht="105.75" customHeight="1">
      <c r="A620" s="68" t="s">
        <v>258</v>
      </c>
      <c r="B620" s="60" t="s">
        <v>661</v>
      </c>
      <c r="C620" s="84"/>
      <c r="D620" s="84"/>
      <c r="E620" s="84"/>
      <c r="F620" s="84"/>
      <c r="G620" s="308" t="s">
        <v>406</v>
      </c>
      <c r="H620" s="309" t="s">
        <v>373</v>
      </c>
      <c r="I620" s="308">
        <v>2014</v>
      </c>
      <c r="J620" s="308">
        <v>2018</v>
      </c>
      <c r="K620" s="155"/>
      <c r="L620" s="48"/>
      <c r="M620" s="48"/>
    </row>
    <row r="621" spans="1:10" s="35" customFormat="1" ht="12.75" customHeight="1">
      <c r="A621" s="313" t="s">
        <v>167</v>
      </c>
      <c r="B621" s="313"/>
      <c r="C621" s="84">
        <f aca="true" t="shared" si="43" ref="C621:C626">SUM(D621:F621)</f>
        <v>547894.2</v>
      </c>
      <c r="D621" s="84">
        <f>SUM(D622:D626)</f>
        <v>299056.7</v>
      </c>
      <c r="E621" s="84">
        <f>SUM(E622:E626)</f>
        <v>248837.5</v>
      </c>
      <c r="F621" s="84">
        <f>SUM(F622:F626)</f>
        <v>0</v>
      </c>
      <c r="G621" s="308"/>
      <c r="H621" s="309"/>
      <c r="I621" s="308"/>
      <c r="J621" s="308"/>
    </row>
    <row r="622" spans="1:10" s="35" customFormat="1" ht="12.75" customHeight="1">
      <c r="A622" s="313" t="s">
        <v>416</v>
      </c>
      <c r="B622" s="313"/>
      <c r="C622" s="84">
        <f t="shared" si="43"/>
        <v>22541.9</v>
      </c>
      <c r="D622" s="84">
        <v>11289.7</v>
      </c>
      <c r="E622" s="84">
        <v>11252.2</v>
      </c>
      <c r="F622" s="84">
        <v>0</v>
      </c>
      <c r="G622" s="308"/>
      <c r="H622" s="309"/>
      <c r="I622" s="308"/>
      <c r="J622" s="308"/>
    </row>
    <row r="623" spans="1:10" s="35" customFormat="1" ht="12.75" customHeight="1">
      <c r="A623" s="313" t="s">
        <v>424</v>
      </c>
      <c r="B623" s="313"/>
      <c r="C623" s="84">
        <f t="shared" si="43"/>
        <v>525352.3</v>
      </c>
      <c r="D623" s="84">
        <v>287767</v>
      </c>
      <c r="E623" s="84">
        <v>237585.3</v>
      </c>
      <c r="F623" s="84">
        <v>0</v>
      </c>
      <c r="G623" s="308"/>
      <c r="H623" s="309"/>
      <c r="I623" s="308"/>
      <c r="J623" s="308"/>
    </row>
    <row r="624" spans="1:10" s="35" customFormat="1" ht="12.75" customHeight="1">
      <c r="A624" s="313" t="s">
        <v>425</v>
      </c>
      <c r="B624" s="313"/>
      <c r="C624" s="84">
        <f t="shared" si="43"/>
        <v>0</v>
      </c>
      <c r="D624" s="84">
        <v>0</v>
      </c>
      <c r="E624" s="84">
        <v>0</v>
      </c>
      <c r="F624" s="84">
        <v>0</v>
      </c>
      <c r="G624" s="308"/>
      <c r="H624" s="309"/>
      <c r="I624" s="308"/>
      <c r="J624" s="308"/>
    </row>
    <row r="625" spans="1:10" s="35" customFormat="1" ht="9.75">
      <c r="A625" s="313" t="s">
        <v>426</v>
      </c>
      <c r="B625" s="313"/>
      <c r="C625" s="84">
        <f t="shared" si="43"/>
        <v>0</v>
      </c>
      <c r="D625" s="84">
        <v>0</v>
      </c>
      <c r="E625" s="84">
        <v>0</v>
      </c>
      <c r="F625" s="84">
        <v>0</v>
      </c>
      <c r="G625" s="308"/>
      <c r="H625" s="309"/>
      <c r="I625" s="308"/>
      <c r="J625" s="308"/>
    </row>
    <row r="626" spans="1:10" s="35" customFormat="1" ht="12.75" customHeight="1">
      <c r="A626" s="313" t="s">
        <v>414</v>
      </c>
      <c r="B626" s="313"/>
      <c r="C626" s="84">
        <f t="shared" si="43"/>
        <v>0</v>
      </c>
      <c r="D626" s="84">
        <v>0</v>
      </c>
      <c r="E626" s="84">
        <v>0</v>
      </c>
      <c r="F626" s="84">
        <v>0</v>
      </c>
      <c r="G626" s="308"/>
      <c r="H626" s="309"/>
      <c r="I626" s="308"/>
      <c r="J626" s="308"/>
    </row>
    <row r="627" spans="1:10" s="35" customFormat="1" ht="125.25" customHeight="1">
      <c r="A627" s="348" t="s">
        <v>608</v>
      </c>
      <c r="B627" s="348"/>
      <c r="C627" s="84"/>
      <c r="D627" s="84"/>
      <c r="E627" s="84"/>
      <c r="F627" s="84"/>
      <c r="G627" s="42" t="s">
        <v>406</v>
      </c>
      <c r="H627" s="42" t="s">
        <v>412</v>
      </c>
      <c r="I627" s="62" t="s">
        <v>412</v>
      </c>
      <c r="J627" s="44" t="s">
        <v>444</v>
      </c>
    </row>
    <row r="628" spans="1:10" s="35" customFormat="1" ht="60" customHeight="1">
      <c r="A628" s="68" t="s">
        <v>392</v>
      </c>
      <c r="B628" s="60" t="s">
        <v>543</v>
      </c>
      <c r="C628" s="84"/>
      <c r="D628" s="84"/>
      <c r="E628" s="84"/>
      <c r="F628" s="84"/>
      <c r="G628" s="308" t="s">
        <v>541</v>
      </c>
      <c r="H628" s="309" t="s">
        <v>373</v>
      </c>
      <c r="I628" s="308">
        <v>2014</v>
      </c>
      <c r="J628" s="308">
        <v>2018</v>
      </c>
    </row>
    <row r="629" spans="1:10" s="35" customFormat="1" ht="12.75" customHeight="1">
      <c r="A629" s="313" t="s">
        <v>167</v>
      </c>
      <c r="B629" s="313"/>
      <c r="C629" s="84">
        <f aca="true" t="shared" si="44" ref="C629:C634">SUM(D629:D629)</f>
        <v>0</v>
      </c>
      <c r="D629" s="84">
        <f>SUM(D630:D634)</f>
        <v>0</v>
      </c>
      <c r="E629" s="84">
        <f>SUM(E630:E634)</f>
        <v>0</v>
      </c>
      <c r="F629" s="84">
        <f>SUM(F630:F634)</f>
        <v>0</v>
      </c>
      <c r="G629" s="308"/>
      <c r="H629" s="309"/>
      <c r="I629" s="308"/>
      <c r="J629" s="308"/>
    </row>
    <row r="630" spans="1:10" s="35" customFormat="1" ht="12.75" customHeight="1">
      <c r="A630" s="313" t="s">
        <v>416</v>
      </c>
      <c r="B630" s="313"/>
      <c r="C630" s="84">
        <f t="shared" si="44"/>
        <v>0</v>
      </c>
      <c r="D630" s="84">
        <v>0</v>
      </c>
      <c r="E630" s="84">
        <v>0</v>
      </c>
      <c r="F630" s="84">
        <v>0</v>
      </c>
      <c r="G630" s="308"/>
      <c r="H630" s="309"/>
      <c r="I630" s="308"/>
      <c r="J630" s="308"/>
    </row>
    <row r="631" spans="1:10" s="35" customFormat="1" ht="12.75" customHeight="1">
      <c r="A631" s="313" t="s">
        <v>424</v>
      </c>
      <c r="B631" s="313"/>
      <c r="C631" s="84">
        <f t="shared" si="44"/>
        <v>0</v>
      </c>
      <c r="D631" s="84">
        <v>0</v>
      </c>
      <c r="E631" s="84">
        <v>0</v>
      </c>
      <c r="F631" s="84">
        <v>0</v>
      </c>
      <c r="G631" s="308"/>
      <c r="H631" s="309"/>
      <c r="I631" s="308"/>
      <c r="J631" s="308"/>
    </row>
    <row r="632" spans="1:10" s="35" customFormat="1" ht="12.75" customHeight="1">
      <c r="A632" s="313" t="s">
        <v>425</v>
      </c>
      <c r="B632" s="313"/>
      <c r="C632" s="84">
        <f t="shared" si="44"/>
        <v>0</v>
      </c>
      <c r="D632" s="84">
        <v>0</v>
      </c>
      <c r="E632" s="84">
        <v>0</v>
      </c>
      <c r="F632" s="84">
        <v>0</v>
      </c>
      <c r="G632" s="308"/>
      <c r="H632" s="309"/>
      <c r="I632" s="308"/>
      <c r="J632" s="308"/>
    </row>
    <row r="633" spans="1:10" s="35" customFormat="1" ht="9.75">
      <c r="A633" s="313" t="s">
        <v>426</v>
      </c>
      <c r="B633" s="313"/>
      <c r="C633" s="84">
        <f t="shared" si="44"/>
        <v>0</v>
      </c>
      <c r="D633" s="84">
        <v>0</v>
      </c>
      <c r="E633" s="84">
        <v>0</v>
      </c>
      <c r="F633" s="84">
        <v>0</v>
      </c>
      <c r="G633" s="308"/>
      <c r="H633" s="309"/>
      <c r="I633" s="308"/>
      <c r="J633" s="308"/>
    </row>
    <row r="634" spans="1:10" s="35" customFormat="1" ht="12.75" customHeight="1">
      <c r="A634" s="313" t="s">
        <v>414</v>
      </c>
      <c r="B634" s="313"/>
      <c r="C634" s="84">
        <f t="shared" si="44"/>
        <v>0</v>
      </c>
      <c r="D634" s="84">
        <v>0</v>
      </c>
      <c r="E634" s="84">
        <v>0</v>
      </c>
      <c r="F634" s="84">
        <v>0</v>
      </c>
      <c r="G634" s="308"/>
      <c r="H634" s="309"/>
      <c r="I634" s="308"/>
      <c r="J634" s="308"/>
    </row>
    <row r="635" spans="1:10" s="35" customFormat="1" ht="72" customHeight="1">
      <c r="A635" s="348" t="s">
        <v>545</v>
      </c>
      <c r="B635" s="348"/>
      <c r="C635" s="84"/>
      <c r="D635" s="84"/>
      <c r="E635" s="84"/>
      <c r="F635" s="84"/>
      <c r="G635" s="42" t="s">
        <v>406</v>
      </c>
      <c r="H635" s="42" t="s">
        <v>412</v>
      </c>
      <c r="I635" s="62" t="s">
        <v>412</v>
      </c>
      <c r="J635" s="44" t="s">
        <v>444</v>
      </c>
    </row>
    <row r="636" spans="1:10" s="35" customFormat="1" ht="123.75" customHeight="1">
      <c r="A636" s="68" t="s">
        <v>66</v>
      </c>
      <c r="B636" s="60" t="s">
        <v>704</v>
      </c>
      <c r="C636" s="84"/>
      <c r="D636" s="84"/>
      <c r="E636" s="84"/>
      <c r="F636" s="84"/>
      <c r="G636" s="308" t="s">
        <v>686</v>
      </c>
      <c r="H636" s="309" t="s">
        <v>687</v>
      </c>
      <c r="I636" s="308">
        <v>2015</v>
      </c>
      <c r="J636" s="308">
        <v>2015</v>
      </c>
    </row>
    <row r="637" spans="1:10" s="35" customFormat="1" ht="12.75" customHeight="1">
      <c r="A637" s="313" t="s">
        <v>167</v>
      </c>
      <c r="B637" s="313"/>
      <c r="C637" s="84">
        <f aca="true" t="shared" si="45" ref="C637:C642">SUM(D637:D637)</f>
        <v>0</v>
      </c>
      <c r="D637" s="84">
        <f>SUM(D638:D642)</f>
        <v>0</v>
      </c>
      <c r="E637" s="84">
        <f>SUM(E638:E642)</f>
        <v>0</v>
      </c>
      <c r="F637" s="84">
        <f>SUM(F638:F642)</f>
        <v>0</v>
      </c>
      <c r="G637" s="308"/>
      <c r="H637" s="309"/>
      <c r="I637" s="308"/>
      <c r="J637" s="308"/>
    </row>
    <row r="638" spans="1:10" s="35" customFormat="1" ht="12.75" customHeight="1">
      <c r="A638" s="313" t="s">
        <v>416</v>
      </c>
      <c r="B638" s="313"/>
      <c r="C638" s="84">
        <f t="shared" si="45"/>
        <v>0</v>
      </c>
      <c r="D638" s="84">
        <v>0</v>
      </c>
      <c r="E638" s="84">
        <v>0</v>
      </c>
      <c r="F638" s="84">
        <v>0</v>
      </c>
      <c r="G638" s="308"/>
      <c r="H638" s="309"/>
      <c r="I638" s="308"/>
      <c r="J638" s="308"/>
    </row>
    <row r="639" spans="1:10" s="35" customFormat="1" ht="12.75" customHeight="1">
      <c r="A639" s="313" t="s">
        <v>424</v>
      </c>
      <c r="B639" s="313"/>
      <c r="C639" s="84">
        <f t="shared" si="45"/>
        <v>0</v>
      </c>
      <c r="D639" s="84">
        <v>0</v>
      </c>
      <c r="E639" s="84">
        <v>0</v>
      </c>
      <c r="F639" s="84">
        <v>0</v>
      </c>
      <c r="G639" s="308"/>
      <c r="H639" s="309"/>
      <c r="I639" s="308"/>
      <c r="J639" s="308"/>
    </row>
    <row r="640" spans="1:10" s="35" customFormat="1" ht="12.75" customHeight="1">
      <c r="A640" s="313" t="s">
        <v>425</v>
      </c>
      <c r="B640" s="313"/>
      <c r="C640" s="84">
        <f t="shared" si="45"/>
        <v>0</v>
      </c>
      <c r="D640" s="84">
        <v>0</v>
      </c>
      <c r="E640" s="84">
        <v>0</v>
      </c>
      <c r="F640" s="84">
        <v>0</v>
      </c>
      <c r="G640" s="308"/>
      <c r="H640" s="309"/>
      <c r="I640" s="308"/>
      <c r="J640" s="308"/>
    </row>
    <row r="641" spans="1:10" s="35" customFormat="1" ht="9.75">
      <c r="A641" s="313" t="s">
        <v>426</v>
      </c>
      <c r="B641" s="313"/>
      <c r="C641" s="84">
        <f t="shared" si="45"/>
        <v>0</v>
      </c>
      <c r="D641" s="84">
        <v>0</v>
      </c>
      <c r="E641" s="84">
        <v>0</v>
      </c>
      <c r="F641" s="84">
        <v>0</v>
      </c>
      <c r="G641" s="308"/>
      <c r="H641" s="309"/>
      <c r="I641" s="308"/>
      <c r="J641" s="308"/>
    </row>
    <row r="642" spans="1:10" s="35" customFormat="1" ht="12.75" customHeight="1">
      <c r="A642" s="313" t="s">
        <v>414</v>
      </c>
      <c r="B642" s="313"/>
      <c r="C642" s="84">
        <f t="shared" si="45"/>
        <v>0</v>
      </c>
      <c r="D642" s="84">
        <v>0</v>
      </c>
      <c r="E642" s="84">
        <v>0</v>
      </c>
      <c r="F642" s="84">
        <v>0</v>
      </c>
      <c r="G642" s="308"/>
      <c r="H642" s="309"/>
      <c r="I642" s="308"/>
      <c r="J642" s="308"/>
    </row>
    <row r="643" spans="1:10" s="35" customFormat="1" ht="136.5">
      <c r="A643" s="68" t="s">
        <v>74</v>
      </c>
      <c r="B643" s="60" t="s">
        <v>75</v>
      </c>
      <c r="C643" s="84"/>
      <c r="D643" s="84"/>
      <c r="E643" s="84"/>
      <c r="F643" s="84"/>
      <c r="G643" s="308" t="s">
        <v>686</v>
      </c>
      <c r="H643" s="309" t="s">
        <v>687</v>
      </c>
      <c r="I643" s="308">
        <v>2015</v>
      </c>
      <c r="J643" s="308">
        <v>2015</v>
      </c>
    </row>
    <row r="644" spans="1:10" s="35" customFormat="1" ht="12.75" customHeight="1">
      <c r="A644" s="313" t="s">
        <v>167</v>
      </c>
      <c r="B644" s="313"/>
      <c r="C644" s="84">
        <f aca="true" t="shared" si="46" ref="C644:C649">SUM(D644:D644)</f>
        <v>2496.5</v>
      </c>
      <c r="D644" s="84">
        <f>SUM(D645:D649)</f>
        <v>2496.5</v>
      </c>
      <c r="E644" s="84">
        <f>SUM(E645:E649)</f>
        <v>0</v>
      </c>
      <c r="F644" s="84">
        <f>SUM(F645:F649)</f>
        <v>0</v>
      </c>
      <c r="G644" s="308"/>
      <c r="H644" s="309"/>
      <c r="I644" s="308"/>
      <c r="J644" s="308"/>
    </row>
    <row r="645" spans="1:10" s="35" customFormat="1" ht="12.75" customHeight="1">
      <c r="A645" s="313" t="s">
        <v>416</v>
      </c>
      <c r="B645" s="313"/>
      <c r="C645" s="84">
        <f t="shared" si="46"/>
        <v>0</v>
      </c>
      <c r="D645" s="84">
        <v>0</v>
      </c>
      <c r="E645" s="84">
        <v>0</v>
      </c>
      <c r="F645" s="84">
        <v>0</v>
      </c>
      <c r="G645" s="308"/>
      <c r="H645" s="309"/>
      <c r="I645" s="308"/>
      <c r="J645" s="308"/>
    </row>
    <row r="646" spans="1:10" s="35" customFormat="1" ht="12.75" customHeight="1">
      <c r="A646" s="313" t="s">
        <v>424</v>
      </c>
      <c r="B646" s="313"/>
      <c r="C646" s="84">
        <f t="shared" si="46"/>
        <v>2496.5</v>
      </c>
      <c r="D646" s="84">
        <v>2496.5</v>
      </c>
      <c r="E646" s="84">
        <v>0</v>
      </c>
      <c r="F646" s="84">
        <v>0</v>
      </c>
      <c r="G646" s="308"/>
      <c r="H646" s="309"/>
      <c r="I646" s="308"/>
      <c r="J646" s="308"/>
    </row>
    <row r="647" spans="1:10" s="35" customFormat="1" ht="12.75" customHeight="1">
      <c r="A647" s="313" t="s">
        <v>425</v>
      </c>
      <c r="B647" s="313"/>
      <c r="C647" s="84">
        <f t="shared" si="46"/>
        <v>0</v>
      </c>
      <c r="D647" s="84">
        <v>0</v>
      </c>
      <c r="E647" s="84">
        <v>0</v>
      </c>
      <c r="F647" s="84">
        <v>0</v>
      </c>
      <c r="G647" s="308"/>
      <c r="H647" s="309"/>
      <c r="I647" s="308"/>
      <c r="J647" s="308"/>
    </row>
    <row r="648" spans="1:10" s="35" customFormat="1" ht="9.75">
      <c r="A648" s="313" t="s">
        <v>426</v>
      </c>
      <c r="B648" s="313"/>
      <c r="C648" s="84">
        <f t="shared" si="46"/>
        <v>0</v>
      </c>
      <c r="D648" s="84">
        <v>0</v>
      </c>
      <c r="E648" s="84">
        <v>0</v>
      </c>
      <c r="F648" s="84">
        <v>0</v>
      </c>
      <c r="G648" s="308"/>
      <c r="H648" s="309"/>
      <c r="I648" s="308"/>
      <c r="J648" s="308"/>
    </row>
    <row r="649" spans="1:10" s="35" customFormat="1" ht="12.75" customHeight="1">
      <c r="A649" s="313" t="s">
        <v>414</v>
      </c>
      <c r="B649" s="313"/>
      <c r="C649" s="84">
        <f t="shared" si="46"/>
        <v>0</v>
      </c>
      <c r="D649" s="84">
        <v>0</v>
      </c>
      <c r="E649" s="84">
        <v>0</v>
      </c>
      <c r="F649" s="84">
        <v>0</v>
      </c>
      <c r="G649" s="308"/>
      <c r="H649" s="309"/>
      <c r="I649" s="308"/>
      <c r="J649" s="308"/>
    </row>
    <row r="650" spans="2:10" ht="178.5" customHeight="1">
      <c r="B650" s="60" t="s">
        <v>22</v>
      </c>
      <c r="C650" s="53"/>
      <c r="D650" s="53"/>
      <c r="E650" s="53"/>
      <c r="F650" s="53"/>
      <c r="G650" s="42" t="s">
        <v>406</v>
      </c>
      <c r="H650" s="42" t="s">
        <v>412</v>
      </c>
      <c r="I650" s="62" t="s">
        <v>412</v>
      </c>
      <c r="J650" s="44" t="s">
        <v>444</v>
      </c>
    </row>
  </sheetData>
  <sheetProtection/>
  <mergeCells count="829">
    <mergeCell ref="I24:I30"/>
    <mergeCell ref="A18:B18"/>
    <mergeCell ref="A30:B30"/>
    <mergeCell ref="I17:I23"/>
    <mergeCell ref="A21:B21"/>
    <mergeCell ref="A16:B16"/>
    <mergeCell ref="A22:B22"/>
    <mergeCell ref="A23:B23"/>
    <mergeCell ref="G24:G30"/>
    <mergeCell ref="H24:H30"/>
    <mergeCell ref="A9:B9"/>
    <mergeCell ref="A10:B10"/>
    <mergeCell ref="J17:J23"/>
    <mergeCell ref="A11:B11"/>
    <mergeCell ref="A14:B14"/>
    <mergeCell ref="A15:B15"/>
    <mergeCell ref="A12:B12"/>
    <mergeCell ref="A13:B13"/>
    <mergeCell ref="A3:J3"/>
    <mergeCell ref="A5:A7"/>
    <mergeCell ref="B5:B7"/>
    <mergeCell ref="C5:F6"/>
    <mergeCell ref="G5:G7"/>
    <mergeCell ref="H5:H7"/>
    <mergeCell ref="I5:I7"/>
    <mergeCell ref="J5:J7"/>
    <mergeCell ref="R24:R30"/>
    <mergeCell ref="A25:B25"/>
    <mergeCell ref="A26:B26"/>
    <mergeCell ref="A27:B27"/>
    <mergeCell ref="A28:B28"/>
    <mergeCell ref="A29:B29"/>
    <mergeCell ref="Q24:Q30"/>
    <mergeCell ref="J24:J30"/>
    <mergeCell ref="O24:O30"/>
    <mergeCell ref="P24:P30"/>
    <mergeCell ref="I40:I46"/>
    <mergeCell ref="J40:J46"/>
    <mergeCell ref="A19:B19"/>
    <mergeCell ref="A20:B20"/>
    <mergeCell ref="I31:I37"/>
    <mergeCell ref="J31:J37"/>
    <mergeCell ref="G17:G23"/>
    <mergeCell ref="H17:H23"/>
    <mergeCell ref="A36:B36"/>
    <mergeCell ref="A37:B37"/>
    <mergeCell ref="G31:G37"/>
    <mergeCell ref="H31:H37"/>
    <mergeCell ref="A32:B32"/>
    <mergeCell ref="A33:B33"/>
    <mergeCell ref="A34:B34"/>
    <mergeCell ref="A35:B35"/>
    <mergeCell ref="I49:I55"/>
    <mergeCell ref="J49:J55"/>
    <mergeCell ref="A41:B41"/>
    <mergeCell ref="A42:B42"/>
    <mergeCell ref="A43:B43"/>
    <mergeCell ref="A44:B44"/>
    <mergeCell ref="A45:B45"/>
    <mergeCell ref="A46:B46"/>
    <mergeCell ref="G40:G46"/>
    <mergeCell ref="H40:H46"/>
    <mergeCell ref="I58:I64"/>
    <mergeCell ref="J58:J64"/>
    <mergeCell ref="A50:B50"/>
    <mergeCell ref="A51:B51"/>
    <mergeCell ref="A52:B52"/>
    <mergeCell ref="A53:B53"/>
    <mergeCell ref="A54:B54"/>
    <mergeCell ref="A55:B55"/>
    <mergeCell ref="G49:G55"/>
    <mergeCell ref="H49:H55"/>
    <mergeCell ref="I67:I73"/>
    <mergeCell ref="J67:J73"/>
    <mergeCell ref="A59:B59"/>
    <mergeCell ref="A60:B60"/>
    <mergeCell ref="A61:B61"/>
    <mergeCell ref="A62:B62"/>
    <mergeCell ref="A63:B63"/>
    <mergeCell ref="A64:B64"/>
    <mergeCell ref="G58:G64"/>
    <mergeCell ref="H58:H64"/>
    <mergeCell ref="I74:I80"/>
    <mergeCell ref="J74:J80"/>
    <mergeCell ref="A68:B68"/>
    <mergeCell ref="A69:B69"/>
    <mergeCell ref="A70:B70"/>
    <mergeCell ref="A71:B71"/>
    <mergeCell ref="A72:B72"/>
    <mergeCell ref="A73:B73"/>
    <mergeCell ref="G67:G73"/>
    <mergeCell ref="H67:H73"/>
    <mergeCell ref="J82:J88"/>
    <mergeCell ref="A83:B83"/>
    <mergeCell ref="A75:B75"/>
    <mergeCell ref="A76:B76"/>
    <mergeCell ref="A77:B77"/>
    <mergeCell ref="A78:B78"/>
    <mergeCell ref="A79:B79"/>
    <mergeCell ref="A80:B80"/>
    <mergeCell ref="G74:G80"/>
    <mergeCell ref="H74:H80"/>
    <mergeCell ref="I92:I98"/>
    <mergeCell ref="J92:J98"/>
    <mergeCell ref="A84:B84"/>
    <mergeCell ref="A85:B85"/>
    <mergeCell ref="A86:B86"/>
    <mergeCell ref="A87:B87"/>
    <mergeCell ref="A88:B88"/>
    <mergeCell ref="G82:G88"/>
    <mergeCell ref="H82:H88"/>
    <mergeCell ref="I82:I88"/>
    <mergeCell ref="I100:I106"/>
    <mergeCell ref="J100:J106"/>
    <mergeCell ref="A93:B93"/>
    <mergeCell ref="A94:B94"/>
    <mergeCell ref="A95:B95"/>
    <mergeCell ref="A96:B96"/>
    <mergeCell ref="A97:B97"/>
    <mergeCell ref="A98:B98"/>
    <mergeCell ref="G92:G98"/>
    <mergeCell ref="H92:H98"/>
    <mergeCell ref="I108:I114"/>
    <mergeCell ref="J108:J114"/>
    <mergeCell ref="A101:B101"/>
    <mergeCell ref="A102:B102"/>
    <mergeCell ref="A103:B103"/>
    <mergeCell ref="A104:B104"/>
    <mergeCell ref="A105:B105"/>
    <mergeCell ref="A106:B106"/>
    <mergeCell ref="G100:G106"/>
    <mergeCell ref="H100:H106"/>
    <mergeCell ref="I116:I122"/>
    <mergeCell ref="J116:J122"/>
    <mergeCell ref="A109:B109"/>
    <mergeCell ref="A110:B110"/>
    <mergeCell ref="A111:B111"/>
    <mergeCell ref="A112:B112"/>
    <mergeCell ref="A113:B113"/>
    <mergeCell ref="A114:B114"/>
    <mergeCell ref="G108:G114"/>
    <mergeCell ref="H108:H114"/>
    <mergeCell ref="I124:I130"/>
    <mergeCell ref="J124:J130"/>
    <mergeCell ref="A117:B117"/>
    <mergeCell ref="A118:B118"/>
    <mergeCell ref="A119:B119"/>
    <mergeCell ref="A120:B120"/>
    <mergeCell ref="A121:B121"/>
    <mergeCell ref="A122:B122"/>
    <mergeCell ref="G116:G122"/>
    <mergeCell ref="H116:H122"/>
    <mergeCell ref="I132:I138"/>
    <mergeCell ref="J132:J138"/>
    <mergeCell ref="A125:B125"/>
    <mergeCell ref="A126:B126"/>
    <mergeCell ref="A127:B127"/>
    <mergeCell ref="A128:B128"/>
    <mergeCell ref="A129:B129"/>
    <mergeCell ref="A130:B130"/>
    <mergeCell ref="G124:G130"/>
    <mergeCell ref="H124:H130"/>
    <mergeCell ref="I141:I147"/>
    <mergeCell ref="J141:J147"/>
    <mergeCell ref="A133:B133"/>
    <mergeCell ref="A134:B134"/>
    <mergeCell ref="A135:B135"/>
    <mergeCell ref="A136:B136"/>
    <mergeCell ref="A137:B137"/>
    <mergeCell ref="A138:B138"/>
    <mergeCell ref="G132:G138"/>
    <mergeCell ref="H132:H138"/>
    <mergeCell ref="H150:H158"/>
    <mergeCell ref="I150:I158"/>
    <mergeCell ref="A146:B146"/>
    <mergeCell ref="A147:B147"/>
    <mergeCell ref="G141:G147"/>
    <mergeCell ref="H141:H147"/>
    <mergeCell ref="A142:B142"/>
    <mergeCell ref="A143:B143"/>
    <mergeCell ref="A144:B144"/>
    <mergeCell ref="A145:B145"/>
    <mergeCell ref="A150:A152"/>
    <mergeCell ref="B150:B152"/>
    <mergeCell ref="C150:C152"/>
    <mergeCell ref="D150:D152"/>
    <mergeCell ref="F150:F152"/>
    <mergeCell ref="G150:G158"/>
    <mergeCell ref="I163:I169"/>
    <mergeCell ref="J163:J169"/>
    <mergeCell ref="A153:B153"/>
    <mergeCell ref="A154:B154"/>
    <mergeCell ref="A155:B155"/>
    <mergeCell ref="A156:B156"/>
    <mergeCell ref="A157:B157"/>
    <mergeCell ref="A158:B158"/>
    <mergeCell ref="J150:J158"/>
    <mergeCell ref="E150:E152"/>
    <mergeCell ref="I171:I177"/>
    <mergeCell ref="J171:J177"/>
    <mergeCell ref="A164:B164"/>
    <mergeCell ref="A165:B165"/>
    <mergeCell ref="A166:B166"/>
    <mergeCell ref="A167:B167"/>
    <mergeCell ref="A168:B168"/>
    <mergeCell ref="A169:B169"/>
    <mergeCell ref="G163:G169"/>
    <mergeCell ref="H163:H169"/>
    <mergeCell ref="I181:I187"/>
    <mergeCell ref="J181:J187"/>
    <mergeCell ref="A172:B172"/>
    <mergeCell ref="A173:B173"/>
    <mergeCell ref="A174:B174"/>
    <mergeCell ref="A175:B175"/>
    <mergeCell ref="A176:B176"/>
    <mergeCell ref="A177:B177"/>
    <mergeCell ref="G171:G177"/>
    <mergeCell ref="H171:H177"/>
    <mergeCell ref="I188:I194"/>
    <mergeCell ref="J188:J194"/>
    <mergeCell ref="A182:B182"/>
    <mergeCell ref="A183:B183"/>
    <mergeCell ref="A184:B184"/>
    <mergeCell ref="A185:B185"/>
    <mergeCell ref="A186:B186"/>
    <mergeCell ref="A187:B187"/>
    <mergeCell ref="G181:G187"/>
    <mergeCell ref="H181:H187"/>
    <mergeCell ref="A193:B193"/>
    <mergeCell ref="A194:B194"/>
    <mergeCell ref="G188:G194"/>
    <mergeCell ref="H188:H194"/>
    <mergeCell ref="A189:B189"/>
    <mergeCell ref="A190:B190"/>
    <mergeCell ref="A191:B191"/>
    <mergeCell ref="A192:B192"/>
    <mergeCell ref="A205:B205"/>
    <mergeCell ref="A206:B206"/>
    <mergeCell ref="G196:G202"/>
    <mergeCell ref="H196:H202"/>
    <mergeCell ref="A197:B197"/>
    <mergeCell ref="A198:B198"/>
    <mergeCell ref="A199:B199"/>
    <mergeCell ref="A200:B200"/>
    <mergeCell ref="A201:B201"/>
    <mergeCell ref="A202:B202"/>
    <mergeCell ref="I196:I202"/>
    <mergeCell ref="J196:J202"/>
    <mergeCell ref="G204:G210"/>
    <mergeCell ref="H204:H210"/>
    <mergeCell ref="I204:I210"/>
    <mergeCell ref="J204:J210"/>
    <mergeCell ref="A207:B207"/>
    <mergeCell ref="A208:B208"/>
    <mergeCell ref="C212:C214"/>
    <mergeCell ref="D212:D214"/>
    <mergeCell ref="A209:B209"/>
    <mergeCell ref="A210:B210"/>
    <mergeCell ref="A212:A214"/>
    <mergeCell ref="B212:B214"/>
    <mergeCell ref="A215:B215"/>
    <mergeCell ref="A216:B216"/>
    <mergeCell ref="A217:B217"/>
    <mergeCell ref="A218:B218"/>
    <mergeCell ref="J212:J220"/>
    <mergeCell ref="E212:E214"/>
    <mergeCell ref="F212:F214"/>
    <mergeCell ref="G212:G220"/>
    <mergeCell ref="H212:H220"/>
    <mergeCell ref="I212:I220"/>
    <mergeCell ref="A228:B228"/>
    <mergeCell ref="A229:B229"/>
    <mergeCell ref="A225:A227"/>
    <mergeCell ref="B225:B227"/>
    <mergeCell ref="C225:C227"/>
    <mergeCell ref="D225:D227"/>
    <mergeCell ref="C237:C239"/>
    <mergeCell ref="D237:D239"/>
    <mergeCell ref="A219:B219"/>
    <mergeCell ref="A220:B220"/>
    <mergeCell ref="J225:J233"/>
    <mergeCell ref="E225:E227"/>
    <mergeCell ref="F225:F227"/>
    <mergeCell ref="G225:G233"/>
    <mergeCell ref="H225:H233"/>
    <mergeCell ref="I225:I233"/>
    <mergeCell ref="A230:B230"/>
    <mergeCell ref="A231:B231"/>
    <mergeCell ref="A232:B232"/>
    <mergeCell ref="A233:B233"/>
    <mergeCell ref="A237:A239"/>
    <mergeCell ref="B237:B239"/>
    <mergeCell ref="A240:B240"/>
    <mergeCell ref="A241:B241"/>
    <mergeCell ref="A242:B242"/>
    <mergeCell ref="A243:B243"/>
    <mergeCell ref="J237:J245"/>
    <mergeCell ref="E237:E239"/>
    <mergeCell ref="F237:F239"/>
    <mergeCell ref="G237:G245"/>
    <mergeCell ref="H237:H245"/>
    <mergeCell ref="I237:I245"/>
    <mergeCell ref="A244:B244"/>
    <mergeCell ref="A245:B245"/>
    <mergeCell ref="J257:J263"/>
    <mergeCell ref="J250:J256"/>
    <mergeCell ref="A251:B251"/>
    <mergeCell ref="A254:B254"/>
    <mergeCell ref="A255:B255"/>
    <mergeCell ref="A256:B256"/>
    <mergeCell ref="G250:G256"/>
    <mergeCell ref="A252:B252"/>
    <mergeCell ref="A267:B267"/>
    <mergeCell ref="A268:B268"/>
    <mergeCell ref="A258:B258"/>
    <mergeCell ref="A259:B259"/>
    <mergeCell ref="A260:B260"/>
    <mergeCell ref="A261:B261"/>
    <mergeCell ref="A262:B262"/>
    <mergeCell ref="A263:B263"/>
    <mergeCell ref="A265:B265"/>
    <mergeCell ref="A266:B266"/>
    <mergeCell ref="H250:H256"/>
    <mergeCell ref="I250:I256"/>
    <mergeCell ref="G257:G263"/>
    <mergeCell ref="H257:H263"/>
    <mergeCell ref="I257:I263"/>
    <mergeCell ref="A253:B253"/>
    <mergeCell ref="I264:I270"/>
    <mergeCell ref="J264:J270"/>
    <mergeCell ref="G272:G278"/>
    <mergeCell ref="H272:H278"/>
    <mergeCell ref="I272:I278"/>
    <mergeCell ref="J272:J278"/>
    <mergeCell ref="G264:G270"/>
    <mergeCell ref="H264:H270"/>
    <mergeCell ref="A269:B269"/>
    <mergeCell ref="A270:B270"/>
    <mergeCell ref="G280:G286"/>
    <mergeCell ref="H280:H286"/>
    <mergeCell ref="A273:B273"/>
    <mergeCell ref="A274:B274"/>
    <mergeCell ref="A275:B275"/>
    <mergeCell ref="A276:B276"/>
    <mergeCell ref="A277:B277"/>
    <mergeCell ref="A278:B278"/>
    <mergeCell ref="A285:B285"/>
    <mergeCell ref="I288:I294"/>
    <mergeCell ref="J288:J294"/>
    <mergeCell ref="A281:B281"/>
    <mergeCell ref="A282:B282"/>
    <mergeCell ref="A283:B283"/>
    <mergeCell ref="A284:B284"/>
    <mergeCell ref="I280:I286"/>
    <mergeCell ref="J280:J286"/>
    <mergeCell ref="G288:G294"/>
    <mergeCell ref="H288:H294"/>
    <mergeCell ref="A286:B286"/>
    <mergeCell ref="G296:G302"/>
    <mergeCell ref="H296:H302"/>
    <mergeCell ref="A289:B289"/>
    <mergeCell ref="A290:B290"/>
    <mergeCell ref="A291:B291"/>
    <mergeCell ref="A292:B292"/>
    <mergeCell ref="A293:B293"/>
    <mergeCell ref="A294:B294"/>
    <mergeCell ref="A301:B301"/>
    <mergeCell ref="A297:B297"/>
    <mergeCell ref="A298:B298"/>
    <mergeCell ref="A299:B299"/>
    <mergeCell ref="A300:B300"/>
    <mergeCell ref="I296:I302"/>
    <mergeCell ref="J296:J302"/>
    <mergeCell ref="A308:B308"/>
    <mergeCell ref="A309:B309"/>
    <mergeCell ref="A310:B310"/>
    <mergeCell ref="A321:B321"/>
    <mergeCell ref="I304:I310"/>
    <mergeCell ref="J304:J310"/>
    <mergeCell ref="G304:G310"/>
    <mergeCell ref="H304:H310"/>
    <mergeCell ref="J320:J326"/>
    <mergeCell ref="A322:B322"/>
    <mergeCell ref="A323:B323"/>
    <mergeCell ref="A324:B324"/>
    <mergeCell ref="I320:I326"/>
    <mergeCell ref="A302:B302"/>
    <mergeCell ref="G320:G326"/>
    <mergeCell ref="H320:H326"/>
    <mergeCell ref="A305:B305"/>
    <mergeCell ref="A306:B306"/>
    <mergeCell ref="A307:B307"/>
    <mergeCell ref="A333:B333"/>
    <mergeCell ref="A334:B334"/>
    <mergeCell ref="G335:G341"/>
    <mergeCell ref="H335:H341"/>
    <mergeCell ref="I335:I341"/>
    <mergeCell ref="J335:J341"/>
    <mergeCell ref="I328:I334"/>
    <mergeCell ref="J328:J334"/>
    <mergeCell ref="G328:G334"/>
    <mergeCell ref="H328:H334"/>
    <mergeCell ref="A325:B325"/>
    <mergeCell ref="A326:B326"/>
    <mergeCell ref="A329:B329"/>
    <mergeCell ref="A330:B330"/>
    <mergeCell ref="A331:B331"/>
    <mergeCell ref="A332:B332"/>
    <mergeCell ref="A336:B336"/>
    <mergeCell ref="A337:B337"/>
    <mergeCell ref="A343:B343"/>
    <mergeCell ref="A344:B344"/>
    <mergeCell ref="A340:B340"/>
    <mergeCell ref="A341:B341"/>
    <mergeCell ref="A338:B338"/>
    <mergeCell ref="A339:B339"/>
    <mergeCell ref="A351:B351"/>
    <mergeCell ref="A352:B352"/>
    <mergeCell ref="A353:B353"/>
    <mergeCell ref="A354:B354"/>
    <mergeCell ref="G342:G348"/>
    <mergeCell ref="H342:H348"/>
    <mergeCell ref="G350:G356"/>
    <mergeCell ref="H350:H356"/>
    <mergeCell ref="I342:I348"/>
    <mergeCell ref="J342:J348"/>
    <mergeCell ref="A347:B347"/>
    <mergeCell ref="A348:B348"/>
    <mergeCell ref="A345:B345"/>
    <mergeCell ref="A346:B346"/>
    <mergeCell ref="G358:G364"/>
    <mergeCell ref="H358:H364"/>
    <mergeCell ref="I350:I356"/>
    <mergeCell ref="J350:J356"/>
    <mergeCell ref="I358:I364"/>
    <mergeCell ref="J358:J364"/>
    <mergeCell ref="A371:B371"/>
    <mergeCell ref="A372:B372"/>
    <mergeCell ref="A355:B355"/>
    <mergeCell ref="A356:B356"/>
    <mergeCell ref="A361:B361"/>
    <mergeCell ref="A362:B362"/>
    <mergeCell ref="A359:B359"/>
    <mergeCell ref="A360:B360"/>
    <mergeCell ref="A363:B363"/>
    <mergeCell ref="A364:B364"/>
    <mergeCell ref="A375:B375"/>
    <mergeCell ref="A376:B376"/>
    <mergeCell ref="A377:B377"/>
    <mergeCell ref="A378:B378"/>
    <mergeCell ref="G366:G372"/>
    <mergeCell ref="H366:H372"/>
    <mergeCell ref="A369:B369"/>
    <mergeCell ref="A370:B370"/>
    <mergeCell ref="A367:B367"/>
    <mergeCell ref="A368:B368"/>
    <mergeCell ref="I366:I372"/>
    <mergeCell ref="J366:J372"/>
    <mergeCell ref="I382:I388"/>
    <mergeCell ref="J382:J388"/>
    <mergeCell ref="I374:I380"/>
    <mergeCell ref="J374:J380"/>
    <mergeCell ref="G374:G380"/>
    <mergeCell ref="H374:H380"/>
    <mergeCell ref="A383:B383"/>
    <mergeCell ref="A384:B384"/>
    <mergeCell ref="A385:B385"/>
    <mergeCell ref="A386:B386"/>
    <mergeCell ref="G382:G388"/>
    <mergeCell ref="H382:H388"/>
    <mergeCell ref="A379:B379"/>
    <mergeCell ref="A380:B380"/>
    <mergeCell ref="A387:B387"/>
    <mergeCell ref="A388:B388"/>
    <mergeCell ref="A391:B391"/>
    <mergeCell ref="A392:B392"/>
    <mergeCell ref="A395:B395"/>
    <mergeCell ref="A396:B396"/>
    <mergeCell ref="A403:B403"/>
    <mergeCell ref="A404:B404"/>
    <mergeCell ref="I398:I404"/>
    <mergeCell ref="J398:J404"/>
    <mergeCell ref="A399:B399"/>
    <mergeCell ref="A400:B400"/>
    <mergeCell ref="A401:B401"/>
    <mergeCell ref="A402:B402"/>
    <mergeCell ref="G398:G404"/>
    <mergeCell ref="H398:H404"/>
    <mergeCell ref="I390:I396"/>
    <mergeCell ref="J390:J396"/>
    <mergeCell ref="A393:B393"/>
    <mergeCell ref="A394:B394"/>
    <mergeCell ref="G390:G396"/>
    <mergeCell ref="H390:H396"/>
    <mergeCell ref="H422:H428"/>
    <mergeCell ref="G422:G428"/>
    <mergeCell ref="G406:G412"/>
    <mergeCell ref="H406:H412"/>
    <mergeCell ref="A407:B407"/>
    <mergeCell ref="A408:B408"/>
    <mergeCell ref="A409:B409"/>
    <mergeCell ref="A410:B410"/>
    <mergeCell ref="A411:B411"/>
    <mergeCell ref="A412:B412"/>
    <mergeCell ref="A419:B419"/>
    <mergeCell ref="A420:B420"/>
    <mergeCell ref="I430:I436"/>
    <mergeCell ref="J430:J436"/>
    <mergeCell ref="G414:G420"/>
    <mergeCell ref="H414:H420"/>
    <mergeCell ref="I414:I420"/>
    <mergeCell ref="J414:J420"/>
    <mergeCell ref="J422:J428"/>
    <mergeCell ref="I422:I428"/>
    <mergeCell ref="A427:B427"/>
    <mergeCell ref="A428:B428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I406:I412"/>
    <mergeCell ref="J406:J412"/>
    <mergeCell ref="A435:B435"/>
    <mergeCell ref="A436:B436"/>
    <mergeCell ref="G430:G436"/>
    <mergeCell ref="H430:H436"/>
    <mergeCell ref="A431:B431"/>
    <mergeCell ref="A432:B432"/>
    <mergeCell ref="A433:B433"/>
    <mergeCell ref="A434:B434"/>
    <mergeCell ref="H446:H452"/>
    <mergeCell ref="I438:I443"/>
    <mergeCell ref="J438:J443"/>
    <mergeCell ref="A439:B439"/>
    <mergeCell ref="A440:B440"/>
    <mergeCell ref="A441:B441"/>
    <mergeCell ref="A442:B442"/>
    <mergeCell ref="A443:B443"/>
    <mergeCell ref="G446:G452"/>
    <mergeCell ref="A452:B452"/>
    <mergeCell ref="A438:B438"/>
    <mergeCell ref="G438:G443"/>
    <mergeCell ref="H438:H443"/>
    <mergeCell ref="J453:J459"/>
    <mergeCell ref="A447:B447"/>
    <mergeCell ref="A448:B448"/>
    <mergeCell ref="A449:B449"/>
    <mergeCell ref="A450:B450"/>
    <mergeCell ref="A451:B451"/>
    <mergeCell ref="I446:I452"/>
    <mergeCell ref="J446:J452"/>
    <mergeCell ref="J460:J466"/>
    <mergeCell ref="A454:B454"/>
    <mergeCell ref="A455:B455"/>
    <mergeCell ref="A456:B456"/>
    <mergeCell ref="A457:B457"/>
    <mergeCell ref="A458:B458"/>
    <mergeCell ref="A459:B459"/>
    <mergeCell ref="G453:G459"/>
    <mergeCell ref="A461:B461"/>
    <mergeCell ref="G467:G473"/>
    <mergeCell ref="A476:B476"/>
    <mergeCell ref="A477:B477"/>
    <mergeCell ref="A470:B470"/>
    <mergeCell ref="A471:B471"/>
    <mergeCell ref="A472:B472"/>
    <mergeCell ref="A473:B473"/>
    <mergeCell ref="A468:B468"/>
    <mergeCell ref="A469:B469"/>
    <mergeCell ref="A462:B462"/>
    <mergeCell ref="A463:B463"/>
    <mergeCell ref="A464:B464"/>
    <mergeCell ref="A465:B465"/>
    <mergeCell ref="H453:H459"/>
    <mergeCell ref="I453:I459"/>
    <mergeCell ref="A466:B466"/>
    <mergeCell ref="G460:G466"/>
    <mergeCell ref="I485:I494"/>
    <mergeCell ref="A486:B486"/>
    <mergeCell ref="A491:B491"/>
    <mergeCell ref="G475:G481"/>
    <mergeCell ref="A478:B478"/>
    <mergeCell ref="A479:B479"/>
    <mergeCell ref="A480:B480"/>
    <mergeCell ref="A481:B481"/>
    <mergeCell ref="J475:J481"/>
    <mergeCell ref="H475:H481"/>
    <mergeCell ref="H460:H466"/>
    <mergeCell ref="I460:I466"/>
    <mergeCell ref="J467:J473"/>
    <mergeCell ref="I475:I481"/>
    <mergeCell ref="H467:H473"/>
    <mergeCell ref="I467:I473"/>
    <mergeCell ref="G485:G494"/>
    <mergeCell ref="H485:H494"/>
    <mergeCell ref="A502:B502"/>
    <mergeCell ref="A492:B492"/>
    <mergeCell ref="A493:B493"/>
    <mergeCell ref="A487:B487"/>
    <mergeCell ref="A488:B488"/>
    <mergeCell ref="A489:B489"/>
    <mergeCell ref="A490:B490"/>
    <mergeCell ref="A494:B494"/>
    <mergeCell ref="J504:J510"/>
    <mergeCell ref="A498:B498"/>
    <mergeCell ref="A509:B509"/>
    <mergeCell ref="A503:B503"/>
    <mergeCell ref="G497:G503"/>
    <mergeCell ref="H497:H503"/>
    <mergeCell ref="A500:B500"/>
    <mergeCell ref="A501:B501"/>
    <mergeCell ref="C498:D503"/>
    <mergeCell ref="A499:B499"/>
    <mergeCell ref="A505:B505"/>
    <mergeCell ref="C505:D510"/>
    <mergeCell ref="A506:B506"/>
    <mergeCell ref="A507:B507"/>
    <mergeCell ref="A508:B508"/>
    <mergeCell ref="A510:B510"/>
    <mergeCell ref="J485:J494"/>
    <mergeCell ref="G511:G517"/>
    <mergeCell ref="H511:H517"/>
    <mergeCell ref="I511:I517"/>
    <mergeCell ref="J511:J517"/>
    <mergeCell ref="I497:I503"/>
    <mergeCell ref="J497:J503"/>
    <mergeCell ref="G504:G510"/>
    <mergeCell ref="H504:H510"/>
    <mergeCell ref="I504:I510"/>
    <mergeCell ref="I518:I524"/>
    <mergeCell ref="J518:J524"/>
    <mergeCell ref="A512:B512"/>
    <mergeCell ref="C512:D517"/>
    <mergeCell ref="A513:B513"/>
    <mergeCell ref="A514:B514"/>
    <mergeCell ref="A515:B515"/>
    <mergeCell ref="A516:B516"/>
    <mergeCell ref="A517:B517"/>
    <mergeCell ref="J525:J531"/>
    <mergeCell ref="A519:B519"/>
    <mergeCell ref="C519:D524"/>
    <mergeCell ref="A520:B520"/>
    <mergeCell ref="A521:B521"/>
    <mergeCell ref="A522:B522"/>
    <mergeCell ref="A523:B523"/>
    <mergeCell ref="A524:B524"/>
    <mergeCell ref="G518:G524"/>
    <mergeCell ref="H518:H524"/>
    <mergeCell ref="J532:J538"/>
    <mergeCell ref="A526:B526"/>
    <mergeCell ref="A527:B527"/>
    <mergeCell ref="A528:B528"/>
    <mergeCell ref="A529:B529"/>
    <mergeCell ref="A530:B530"/>
    <mergeCell ref="A531:B531"/>
    <mergeCell ref="G525:G531"/>
    <mergeCell ref="H525:H531"/>
    <mergeCell ref="I525:I531"/>
    <mergeCell ref="J541:J547"/>
    <mergeCell ref="A533:B533"/>
    <mergeCell ref="A534:B534"/>
    <mergeCell ref="A535:B535"/>
    <mergeCell ref="A536:B536"/>
    <mergeCell ref="A537:B537"/>
    <mergeCell ref="A538:B538"/>
    <mergeCell ref="G532:G538"/>
    <mergeCell ref="H532:H538"/>
    <mergeCell ref="I532:I538"/>
    <mergeCell ref="J550:J556"/>
    <mergeCell ref="A542:B542"/>
    <mergeCell ref="A543:B543"/>
    <mergeCell ref="A544:B544"/>
    <mergeCell ref="A545:B545"/>
    <mergeCell ref="A546:B546"/>
    <mergeCell ref="A547:B547"/>
    <mergeCell ref="G541:G547"/>
    <mergeCell ref="H541:H547"/>
    <mergeCell ref="I541:I547"/>
    <mergeCell ref="J559:J565"/>
    <mergeCell ref="A551:B551"/>
    <mergeCell ref="A552:B552"/>
    <mergeCell ref="A553:B553"/>
    <mergeCell ref="A554:B554"/>
    <mergeCell ref="A555:B555"/>
    <mergeCell ref="A556:B556"/>
    <mergeCell ref="G550:G556"/>
    <mergeCell ref="H550:H556"/>
    <mergeCell ref="I550:I556"/>
    <mergeCell ref="I569:I574"/>
    <mergeCell ref="A564:B564"/>
    <mergeCell ref="A565:B565"/>
    <mergeCell ref="G559:G565"/>
    <mergeCell ref="H559:H565"/>
    <mergeCell ref="A560:B560"/>
    <mergeCell ref="A561:B561"/>
    <mergeCell ref="A562:B562"/>
    <mergeCell ref="A563:B563"/>
    <mergeCell ref="I559:I565"/>
    <mergeCell ref="J575:J581"/>
    <mergeCell ref="A570:B570"/>
    <mergeCell ref="A571:B571"/>
    <mergeCell ref="A572:B572"/>
    <mergeCell ref="A573:B573"/>
    <mergeCell ref="A574:B574"/>
    <mergeCell ref="J569:J574"/>
    <mergeCell ref="A569:B569"/>
    <mergeCell ref="G569:G574"/>
    <mergeCell ref="H569:H574"/>
    <mergeCell ref="J582:J588"/>
    <mergeCell ref="A576:B576"/>
    <mergeCell ref="A577:B577"/>
    <mergeCell ref="A578:B578"/>
    <mergeCell ref="A579:B579"/>
    <mergeCell ref="A580:B580"/>
    <mergeCell ref="A581:B581"/>
    <mergeCell ref="G575:G581"/>
    <mergeCell ref="H575:H581"/>
    <mergeCell ref="I575:I581"/>
    <mergeCell ref="J589:J595"/>
    <mergeCell ref="A583:B583"/>
    <mergeCell ref="A584:B584"/>
    <mergeCell ref="A585:B585"/>
    <mergeCell ref="A586:B586"/>
    <mergeCell ref="A587:B587"/>
    <mergeCell ref="A588:B588"/>
    <mergeCell ref="G582:G588"/>
    <mergeCell ref="H582:H588"/>
    <mergeCell ref="I582:I588"/>
    <mergeCell ref="I596:I602"/>
    <mergeCell ref="J596:J602"/>
    <mergeCell ref="A590:B590"/>
    <mergeCell ref="A591:B591"/>
    <mergeCell ref="A592:B592"/>
    <mergeCell ref="A593:B593"/>
    <mergeCell ref="A594:B594"/>
    <mergeCell ref="A595:B595"/>
    <mergeCell ref="H589:H595"/>
    <mergeCell ref="I589:I595"/>
    <mergeCell ref="I604:I609"/>
    <mergeCell ref="J604:J609"/>
    <mergeCell ref="A597:B597"/>
    <mergeCell ref="A598:B598"/>
    <mergeCell ref="A599:B599"/>
    <mergeCell ref="A600:B600"/>
    <mergeCell ref="A601:B601"/>
    <mergeCell ref="A602:B602"/>
    <mergeCell ref="H596:H602"/>
    <mergeCell ref="A609:B609"/>
    <mergeCell ref="A604:B604"/>
    <mergeCell ref="G604:G609"/>
    <mergeCell ref="H604:H609"/>
    <mergeCell ref="A605:B605"/>
    <mergeCell ref="A606:B606"/>
    <mergeCell ref="A607:B607"/>
    <mergeCell ref="A608:B608"/>
    <mergeCell ref="I611:I617"/>
    <mergeCell ref="K611:K617"/>
    <mergeCell ref="L611:L617"/>
    <mergeCell ref="A612:B612"/>
    <mergeCell ref="A613:B613"/>
    <mergeCell ref="A614:B614"/>
    <mergeCell ref="A615:B615"/>
    <mergeCell ref="J611:J617"/>
    <mergeCell ref="G611:G617"/>
    <mergeCell ref="H611:H617"/>
    <mergeCell ref="A618:B618"/>
    <mergeCell ref="A619:B619"/>
    <mergeCell ref="G620:G626"/>
    <mergeCell ref="H620:H626"/>
    <mergeCell ref="A624:B624"/>
    <mergeCell ref="A625:B625"/>
    <mergeCell ref="A626:B626"/>
    <mergeCell ref="A621:B621"/>
    <mergeCell ref="A622:B622"/>
    <mergeCell ref="A623:B623"/>
    <mergeCell ref="A314:B314"/>
    <mergeCell ref="G628:G634"/>
    <mergeCell ref="A635:B635"/>
    <mergeCell ref="A633:B633"/>
    <mergeCell ref="A634:B634"/>
    <mergeCell ref="A632:B632"/>
    <mergeCell ref="A630:B630"/>
    <mergeCell ref="A631:B631"/>
    <mergeCell ref="A617:B617"/>
    <mergeCell ref="A627:B627"/>
    <mergeCell ref="A318:B318"/>
    <mergeCell ref="G312:G318"/>
    <mergeCell ref="G589:G595"/>
    <mergeCell ref="I1:J1"/>
    <mergeCell ref="A629:B629"/>
    <mergeCell ref="H628:H634"/>
    <mergeCell ref="I628:I634"/>
    <mergeCell ref="J620:J626"/>
    <mergeCell ref="I620:I626"/>
    <mergeCell ref="A313:B313"/>
    <mergeCell ref="A648:B648"/>
    <mergeCell ref="J628:J634"/>
    <mergeCell ref="G636:G642"/>
    <mergeCell ref="H636:H642"/>
    <mergeCell ref="I636:I642"/>
    <mergeCell ref="A641:B641"/>
    <mergeCell ref="A642:B642"/>
    <mergeCell ref="A639:B639"/>
    <mergeCell ref="A640:B640"/>
    <mergeCell ref="A644:B644"/>
    <mergeCell ref="J636:J642"/>
    <mergeCell ref="A637:B637"/>
    <mergeCell ref="A638:B638"/>
    <mergeCell ref="A610:B610"/>
    <mergeCell ref="H312:H318"/>
    <mergeCell ref="I312:I318"/>
    <mergeCell ref="J312:J318"/>
    <mergeCell ref="A315:B315"/>
    <mergeCell ref="A316:B316"/>
    <mergeCell ref="A317:B317"/>
    <mergeCell ref="A645:B645"/>
    <mergeCell ref="G596:G602"/>
    <mergeCell ref="A616:B616"/>
    <mergeCell ref="I643:I649"/>
    <mergeCell ref="J643:J649"/>
    <mergeCell ref="A646:B646"/>
    <mergeCell ref="A647:B647"/>
    <mergeCell ref="G643:G649"/>
    <mergeCell ref="H643:H649"/>
    <mergeCell ref="A649:B649"/>
  </mergeCells>
  <printOptions/>
  <pageMargins left="0.7" right="0.7" top="0.75" bottom="0.75" header="0.3" footer="0.3"/>
  <pageSetup fitToHeight="0" fitToWidth="1" horizontalDpi="600" verticalDpi="600" orientation="landscape" paperSize="9" scale="94" r:id="rId1"/>
  <rowBreaks count="26" manualBreakCount="26">
    <brk id="23" max="9" man="1"/>
    <brk id="39" max="9" man="1"/>
    <brk id="64" max="9" man="1"/>
    <brk id="81" max="9" man="1"/>
    <brk id="91" max="9" man="1"/>
    <brk id="115" max="9" man="1"/>
    <brk id="149" max="9" man="1"/>
    <brk id="170" max="9" man="1"/>
    <brk id="211" max="9" man="1"/>
    <brk id="233" max="9" man="1"/>
    <brk id="278" max="9" man="1"/>
    <brk id="295" max="9" man="1"/>
    <brk id="318" max="9" man="1"/>
    <brk id="341" max="9" man="1"/>
    <brk id="381" max="9" man="1"/>
    <brk id="397" max="9" man="1"/>
    <brk id="413" max="9" man="1"/>
    <brk id="429" max="9" man="1"/>
    <brk id="445" max="9" man="1"/>
    <brk id="466" max="9" man="1"/>
    <brk id="494" max="9" man="1"/>
    <brk id="517" max="9" man="1"/>
    <brk id="540" max="9" man="1"/>
    <brk id="558" max="9" man="1"/>
    <brk id="581" max="9" man="1"/>
    <brk id="60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16" customWidth="1"/>
    <col min="2" max="2" width="21.25390625" style="16" customWidth="1"/>
    <col min="3" max="3" width="25.25390625" style="16" customWidth="1"/>
    <col min="4" max="4" width="12.00390625" style="16" customWidth="1"/>
    <col min="5" max="5" width="11.25390625" style="16" customWidth="1"/>
    <col min="6" max="6" width="15.75390625" style="16" customWidth="1"/>
    <col min="7" max="7" width="13.25390625" style="16" customWidth="1"/>
    <col min="8" max="8" width="12.75390625" style="16" customWidth="1"/>
    <col min="9" max="9" width="16.75390625" style="16" customWidth="1"/>
    <col min="10" max="10" width="13.75390625" style="16" customWidth="1"/>
    <col min="11" max="11" width="12.25390625" style="16" customWidth="1"/>
    <col min="12" max="12" width="21.25390625" style="16" customWidth="1"/>
    <col min="13" max="16384" width="9.125" style="16" customWidth="1"/>
  </cols>
  <sheetData>
    <row r="1" spans="1:20" ht="27.75" customHeight="1">
      <c r="A1" s="15"/>
      <c r="B1" s="15"/>
      <c r="C1" s="394"/>
      <c r="D1" s="394"/>
      <c r="E1" s="394"/>
      <c r="F1" s="394"/>
      <c r="G1" s="394"/>
      <c r="H1" s="394"/>
      <c r="I1" s="394"/>
      <c r="J1" s="394"/>
      <c r="K1" s="15"/>
      <c r="L1" s="18" t="s">
        <v>200</v>
      </c>
      <c r="M1" s="17"/>
      <c r="N1" s="17"/>
      <c r="O1" s="17"/>
      <c r="P1" s="17"/>
      <c r="Q1" s="17"/>
      <c r="R1" s="17"/>
      <c r="S1" s="17"/>
      <c r="T1" s="17"/>
    </row>
    <row r="2" spans="1:16" ht="32.25" customHeight="1">
      <c r="A2" s="15"/>
      <c r="B2" s="395" t="s">
        <v>199</v>
      </c>
      <c r="C2" s="395"/>
      <c r="D2" s="395"/>
      <c r="E2" s="395"/>
      <c r="F2" s="395"/>
      <c r="G2" s="395"/>
      <c r="H2" s="395"/>
      <c r="I2" s="395"/>
      <c r="J2" s="395"/>
      <c r="K2" s="15"/>
      <c r="L2" s="15"/>
      <c r="M2" s="15"/>
      <c r="N2" s="15"/>
      <c r="O2" s="15"/>
      <c r="P2" s="15"/>
    </row>
    <row r="3" spans="1:16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</row>
    <row r="4" spans="1:16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90">
      <c r="A5" s="31" t="s">
        <v>189</v>
      </c>
      <c r="B5" s="32" t="s">
        <v>196</v>
      </c>
      <c r="C5" s="32" t="s">
        <v>197</v>
      </c>
      <c r="D5" s="32" t="s">
        <v>193</v>
      </c>
      <c r="E5" s="32" t="s">
        <v>194</v>
      </c>
      <c r="F5" s="32" t="s">
        <v>195</v>
      </c>
      <c r="G5" s="32" t="s">
        <v>198</v>
      </c>
      <c r="H5" s="32" t="s">
        <v>201</v>
      </c>
      <c r="I5" s="32" t="s">
        <v>202</v>
      </c>
      <c r="J5" s="32" t="s">
        <v>187</v>
      </c>
      <c r="K5" s="32" t="s">
        <v>203</v>
      </c>
      <c r="L5" s="33" t="s">
        <v>204</v>
      </c>
      <c r="M5" s="15"/>
      <c r="N5" s="15"/>
      <c r="O5" s="15"/>
      <c r="P5" s="15"/>
    </row>
    <row r="6" spans="1:16" ht="15">
      <c r="A6" s="28" t="s">
        <v>407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15"/>
      <c r="N6" s="15"/>
      <c r="O6" s="15"/>
      <c r="P6" s="15"/>
    </row>
    <row r="7" spans="1:16" ht="15">
      <c r="A7" s="19" t="s">
        <v>190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15"/>
      <c r="N7" s="15"/>
      <c r="O7" s="15"/>
      <c r="P7" s="15"/>
    </row>
    <row r="8" spans="1:16" ht="15">
      <c r="A8" s="19" t="s">
        <v>191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1"/>
      <c r="M8" s="15"/>
      <c r="N8" s="15"/>
      <c r="O8" s="15"/>
      <c r="P8" s="15"/>
    </row>
    <row r="9" spans="1:16" ht="15">
      <c r="A9" s="19" t="s">
        <v>188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15"/>
      <c r="N9" s="15"/>
      <c r="O9" s="15"/>
      <c r="P9" s="15"/>
    </row>
    <row r="10" spans="1:16" ht="15">
      <c r="A10" s="19" t="s">
        <v>417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1"/>
      <c r="M10" s="15"/>
      <c r="N10" s="15"/>
      <c r="O10" s="15"/>
      <c r="P10" s="15"/>
    </row>
    <row r="11" spans="1:16" ht="15">
      <c r="A11" s="19" t="s">
        <v>192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1"/>
      <c r="M11" s="15"/>
      <c r="N11" s="15"/>
      <c r="O11" s="15"/>
      <c r="P11" s="15"/>
    </row>
    <row r="12" spans="1:16" ht="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15"/>
      <c r="N12" s="15"/>
      <c r="O12" s="15"/>
      <c r="P12" s="15"/>
    </row>
    <row r="13" spans="1:16" ht="15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15"/>
      <c r="N13" s="15"/>
      <c r="O13" s="15"/>
      <c r="P13" s="15"/>
    </row>
    <row r="14" spans="1:16" ht="1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8"/>
  <sheetViews>
    <sheetView view="pageBreakPreview" zoomScale="80" zoomScaleNormal="90" zoomScaleSheetLayoutView="80" zoomScalePageLayoutView="0" workbookViewId="0" topLeftCell="A7">
      <selection activeCell="F8" sqref="F8"/>
    </sheetView>
  </sheetViews>
  <sheetFormatPr defaultColWidth="9.00390625" defaultRowHeight="12.75"/>
  <cols>
    <col min="1" max="1" width="7.75390625" style="53" customWidth="1"/>
    <col min="2" max="2" width="37.625" style="53" customWidth="1"/>
    <col min="3" max="3" width="37.75390625" style="53" customWidth="1"/>
    <col min="4" max="4" width="9.75390625" style="53" customWidth="1"/>
    <col min="5" max="5" width="12.25390625" style="53" customWidth="1"/>
    <col min="6" max="6" width="20.25390625" style="53" customWidth="1"/>
    <col min="7" max="7" width="17.25390625" style="53" customWidth="1"/>
    <col min="8" max="8" width="16.25390625" style="53" customWidth="1"/>
    <col min="9" max="9" width="17.75390625" style="53" customWidth="1"/>
    <col min="10" max="10" width="16.00390625" style="53" customWidth="1"/>
    <col min="11" max="11" width="18.00390625" style="53" customWidth="1"/>
    <col min="12" max="12" width="12.75390625" style="53" customWidth="1"/>
    <col min="13" max="13" width="15.75390625" style="53" customWidth="1"/>
    <col min="14" max="14" width="17.125" style="53" customWidth="1"/>
    <col min="15" max="15" width="13.75390625" style="53" customWidth="1"/>
    <col min="16" max="16" width="15.25390625" style="53" customWidth="1"/>
    <col min="17" max="17" width="9.25390625" style="53" customWidth="1"/>
    <col min="18" max="16384" width="9.125" style="53" customWidth="1"/>
  </cols>
  <sheetData>
    <row r="1" spans="1:12" s="36" customFormat="1" ht="15">
      <c r="A1" s="98"/>
      <c r="B1" s="98"/>
      <c r="C1" s="98"/>
      <c r="D1" s="98"/>
      <c r="E1" s="98"/>
      <c r="F1" s="98"/>
      <c r="G1" s="98"/>
      <c r="H1" s="98"/>
      <c r="I1" s="401" t="s">
        <v>160</v>
      </c>
      <c r="J1" s="401"/>
      <c r="K1" s="401"/>
      <c r="L1" s="97"/>
    </row>
    <row r="2" spans="1:12" s="36" customFormat="1" ht="7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7"/>
    </row>
    <row r="3" spans="1:18" s="36" customFormat="1" ht="15" customHeight="1">
      <c r="A3" s="402" t="s">
        <v>168</v>
      </c>
      <c r="B3" s="402"/>
      <c r="C3" s="402"/>
      <c r="D3" s="402"/>
      <c r="E3" s="402"/>
      <c r="F3" s="402"/>
      <c r="G3" s="402"/>
      <c r="H3" s="402"/>
      <c r="I3" s="402"/>
      <c r="J3" s="402"/>
      <c r="R3" s="97"/>
    </row>
    <row r="4" spans="11:18" s="36" customFormat="1" ht="15">
      <c r="K4" s="36" t="s">
        <v>164</v>
      </c>
      <c r="R4" s="97"/>
    </row>
    <row r="5" spans="1:18" s="36" customFormat="1" ht="57.75" customHeight="1">
      <c r="A5" s="302" t="s">
        <v>179</v>
      </c>
      <c r="B5" s="302" t="s">
        <v>178</v>
      </c>
      <c r="C5" s="302"/>
      <c r="D5" s="302" t="s">
        <v>165</v>
      </c>
      <c r="E5" s="302"/>
      <c r="F5" s="302" t="s">
        <v>175</v>
      </c>
      <c r="G5" s="302"/>
      <c r="H5" s="302"/>
      <c r="I5" s="302"/>
      <c r="J5" s="302"/>
      <c r="K5" s="302"/>
      <c r="R5" s="97"/>
    </row>
    <row r="6" spans="1:18" s="36" customFormat="1" ht="15">
      <c r="A6" s="302"/>
      <c r="B6" s="302"/>
      <c r="C6" s="302"/>
      <c r="D6" s="5" t="s">
        <v>411</v>
      </c>
      <c r="E6" s="5" t="s">
        <v>170</v>
      </c>
      <c r="F6" s="5" t="s">
        <v>171</v>
      </c>
      <c r="G6" s="5">
        <v>2014</v>
      </c>
      <c r="H6" s="5">
        <v>2015</v>
      </c>
      <c r="I6" s="5">
        <v>2016</v>
      </c>
      <c r="J6" s="5">
        <v>2017</v>
      </c>
      <c r="K6" s="5">
        <v>2018</v>
      </c>
      <c r="R6" s="97"/>
    </row>
    <row r="7" spans="1:18" s="92" customFormat="1" ht="12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10">
        <v>10</v>
      </c>
      <c r="K7" s="10">
        <v>11</v>
      </c>
      <c r="R7" s="114"/>
    </row>
    <row r="8" spans="1:18" s="93" customFormat="1" ht="18" customHeight="1">
      <c r="A8" s="397"/>
      <c r="B8" s="397" t="s">
        <v>213</v>
      </c>
      <c r="C8" s="13" t="s">
        <v>205</v>
      </c>
      <c r="D8" s="11"/>
      <c r="E8" s="11"/>
      <c r="F8" s="77">
        <f aca="true" t="shared" si="0" ref="F8:F21">G8+H8+I8+J8+K8</f>
        <v>13660399.405981539</v>
      </c>
      <c r="G8" s="77">
        <f>G9+G10+G11+G12+G13</f>
        <v>4472551.411006</v>
      </c>
      <c r="H8" s="77">
        <f>H9+H10+H11+H12+H13</f>
        <v>4068918.4565100004</v>
      </c>
      <c r="I8" s="77">
        <f>I9+I10+I11+I12+I13</f>
        <v>2891680.05168</v>
      </c>
      <c r="J8" s="77">
        <f>J9+J10+J11+J12+J13</f>
        <v>1191075.7881685873</v>
      </c>
      <c r="K8" s="77">
        <f>K9+K10+K11+K12+K13</f>
        <v>1036173.6986169519</v>
      </c>
      <c r="R8" s="115"/>
    </row>
    <row r="9" spans="1:18" s="93" customFormat="1" ht="27.75" customHeight="1">
      <c r="A9" s="397"/>
      <c r="B9" s="397"/>
      <c r="C9" s="13" t="s">
        <v>184</v>
      </c>
      <c r="D9" s="37"/>
      <c r="E9" s="11"/>
      <c r="F9" s="77">
        <f t="shared" si="0"/>
        <v>2707041.39623</v>
      </c>
      <c r="G9" s="77">
        <f>G16+G23+G33+G40</f>
        <v>1524904.59623</v>
      </c>
      <c r="H9" s="77">
        <f>H16+H23+H33+H40</f>
        <v>1166896</v>
      </c>
      <c r="I9" s="77">
        <f>I16+I23+I33+I40</f>
        <v>15240.8</v>
      </c>
      <c r="J9" s="77">
        <f>J16+J23+J33+J40</f>
        <v>0</v>
      </c>
      <c r="K9" s="77">
        <f>K16+K23+K33+K40</f>
        <v>0</v>
      </c>
      <c r="R9" s="115"/>
    </row>
    <row r="10" spans="1:18" s="93" customFormat="1" ht="19.5" customHeight="1">
      <c r="A10" s="397"/>
      <c r="B10" s="397"/>
      <c r="C10" s="13" t="s">
        <v>173</v>
      </c>
      <c r="D10" s="37"/>
      <c r="E10" s="11"/>
      <c r="F10" s="77">
        <f t="shared" si="0"/>
        <v>9099079.29942554</v>
      </c>
      <c r="G10" s="77">
        <f>G17+G25+G34+G41</f>
        <v>2409439.2822000002</v>
      </c>
      <c r="H10" s="77">
        <f>H17+H25+H34+H41</f>
        <v>2286983.79027</v>
      </c>
      <c r="I10" s="77">
        <f>I17+I25+I34+I41</f>
        <v>2454664.16214</v>
      </c>
      <c r="J10" s="77">
        <f>J17+J25+J34+J41</f>
        <v>1020140.2890885873</v>
      </c>
      <c r="K10" s="77">
        <f>K17+K25+K34+K41</f>
        <v>927851.7757269519</v>
      </c>
      <c r="R10" s="115"/>
    </row>
    <row r="11" spans="1:18" s="93" customFormat="1" ht="20.25" customHeight="1">
      <c r="A11" s="397"/>
      <c r="B11" s="397"/>
      <c r="C11" s="13" t="s">
        <v>174</v>
      </c>
      <c r="D11" s="37"/>
      <c r="E11" s="11"/>
      <c r="F11" s="77">
        <f t="shared" si="0"/>
        <v>120134.910646</v>
      </c>
      <c r="G11" s="77">
        <f>G18+G27+G35+G42</f>
        <v>41643.602656</v>
      </c>
      <c r="H11" s="77">
        <f>H18+H27+H35+H42</f>
        <v>40478.731360000005</v>
      </c>
      <c r="I11" s="77">
        <f>I18+I26+I35+I42</f>
        <v>21177.15466</v>
      </c>
      <c r="J11" s="77">
        <f>J18+J26+J35+J42</f>
        <v>8513.49908</v>
      </c>
      <c r="K11" s="77">
        <f>K18+K26+K35+K42</f>
        <v>8321.92289</v>
      </c>
      <c r="R11" s="115"/>
    </row>
    <row r="12" spans="1:18" s="93" customFormat="1" ht="21" customHeight="1">
      <c r="A12" s="397"/>
      <c r="B12" s="397"/>
      <c r="C12" s="13" t="s">
        <v>169</v>
      </c>
      <c r="D12" s="37"/>
      <c r="E12" s="11"/>
      <c r="F12" s="77">
        <f t="shared" si="0"/>
        <v>1734143.7996800002</v>
      </c>
      <c r="G12" s="77">
        <f>G19+G29+G36+G43</f>
        <v>496563.92992</v>
      </c>
      <c r="H12" s="77">
        <f>H19+H29+H36+H43</f>
        <v>574559.9348800001</v>
      </c>
      <c r="I12" s="77">
        <f>I19+I29+I36+I43</f>
        <v>400597.93488</v>
      </c>
      <c r="J12" s="77">
        <f>J19+J29+J36+J43</f>
        <v>162422</v>
      </c>
      <c r="K12" s="77">
        <f>K19+K29+K36+K43</f>
        <v>100000</v>
      </c>
      <c r="R12" s="115"/>
    </row>
    <row r="13" spans="1:18" s="93" customFormat="1" ht="21" customHeight="1">
      <c r="A13" s="397"/>
      <c r="B13" s="397"/>
      <c r="C13" s="13" t="s">
        <v>177</v>
      </c>
      <c r="D13" s="37"/>
      <c r="E13" s="11"/>
      <c r="F13" s="77">
        <f t="shared" si="0"/>
        <v>0</v>
      </c>
      <c r="G13" s="77">
        <f>G20+G30+G37+G44</f>
        <v>0</v>
      </c>
      <c r="H13" s="77">
        <f>H20+H28+H37+H44</f>
        <v>0</v>
      </c>
      <c r="I13" s="77">
        <f>I20+I28+I37+I44</f>
        <v>0</v>
      </c>
      <c r="J13" s="77">
        <f>J20+J28+J37+J44</f>
        <v>0</v>
      </c>
      <c r="K13" s="77">
        <f>K20+K28+K37+K44</f>
        <v>0</v>
      </c>
      <c r="R13" s="115"/>
    </row>
    <row r="14" spans="1:18" s="93" customFormat="1" ht="31.5" customHeight="1">
      <c r="A14" s="397"/>
      <c r="B14" s="397"/>
      <c r="C14" s="13" t="s">
        <v>185</v>
      </c>
      <c r="D14" s="37"/>
      <c r="E14" s="11"/>
      <c r="F14" s="77">
        <f t="shared" si="0"/>
        <v>0</v>
      </c>
      <c r="G14" s="77">
        <f>G21+G31+G38+G45</f>
        <v>0</v>
      </c>
      <c r="H14" s="77">
        <f>H21+H31+H38+H45</f>
        <v>0</v>
      </c>
      <c r="I14" s="77">
        <f>I21+I29+I38+I45</f>
        <v>0</v>
      </c>
      <c r="J14" s="77">
        <f>J21+J29+J38+J45</f>
        <v>0</v>
      </c>
      <c r="K14" s="77">
        <f>K21+K29+K38+K45</f>
        <v>0</v>
      </c>
      <c r="R14" s="115"/>
    </row>
    <row r="15" spans="1:18" s="93" customFormat="1" ht="15">
      <c r="A15" s="398"/>
      <c r="B15" s="398" t="s">
        <v>576</v>
      </c>
      <c r="C15" s="13" t="s">
        <v>205</v>
      </c>
      <c r="D15" s="7" t="s">
        <v>241</v>
      </c>
      <c r="E15" s="11"/>
      <c r="F15" s="77">
        <f t="shared" si="0"/>
        <v>12506983.281981539</v>
      </c>
      <c r="G15" s="77">
        <f>G16+G17+G18+G19+G20</f>
        <v>4021060.017006</v>
      </c>
      <c r="H15" s="77">
        <f>H16+H17+H18+H19+H20</f>
        <v>3636462.76651</v>
      </c>
      <c r="I15" s="77">
        <f>I16+I17+I18+I19+I20</f>
        <v>2633000.14168</v>
      </c>
      <c r="J15" s="77">
        <f>J16+J17+J18+J19+J20</f>
        <v>1185268.0681685873</v>
      </c>
      <c r="K15" s="77">
        <f>K16+K17+K18+K19+K20</f>
        <v>1031192.2886169519</v>
      </c>
      <c r="R15" s="115"/>
    </row>
    <row r="16" spans="1:18" s="93" customFormat="1" ht="30">
      <c r="A16" s="398"/>
      <c r="B16" s="398"/>
      <c r="C16" s="13" t="s">
        <v>184</v>
      </c>
      <c r="D16" s="37"/>
      <c r="E16" s="11"/>
      <c r="F16" s="77">
        <f t="shared" si="0"/>
        <v>2595601.99523</v>
      </c>
      <c r="G16" s="77">
        <f>G47+G76+G104+G132+G153+G194+G208</f>
        <v>1469781.99523</v>
      </c>
      <c r="H16" s="77">
        <f>H47+H76+H104+H132+H153+H194+H208</f>
        <v>1125820</v>
      </c>
      <c r="I16" s="77">
        <f>I47+I76+I104+I132+I153+I194+I208</f>
        <v>0</v>
      </c>
      <c r="J16" s="77">
        <f>J47+J76+J104+J132+J153+J194+J208</f>
        <v>0</v>
      </c>
      <c r="K16" s="77">
        <f>K47+K76+K104+K132+K153+K194+K208</f>
        <v>0</v>
      </c>
      <c r="R16" s="115"/>
    </row>
    <row r="17" spans="1:18" s="93" customFormat="1" ht="15">
      <c r="A17" s="398"/>
      <c r="B17" s="398"/>
      <c r="C17" s="13" t="s">
        <v>173</v>
      </c>
      <c r="D17" s="37"/>
      <c r="E17" s="11"/>
      <c r="F17" s="77">
        <f t="shared" si="0"/>
        <v>8385059.597425539</v>
      </c>
      <c r="G17" s="77">
        <f aca="true" t="shared" si="1" ref="G17:K21">G48+G77+G105+G133+G154+G195+G209</f>
        <v>2166125.2102</v>
      </c>
      <c r="H17" s="77">
        <f>H48+H77+H105+H133+H154+H195+H209</f>
        <v>2070506.4002699999</v>
      </c>
      <c r="I17" s="77">
        <f t="shared" si="1"/>
        <v>2211225.05214</v>
      </c>
      <c r="J17" s="77">
        <f t="shared" si="1"/>
        <v>1014332.5690885873</v>
      </c>
      <c r="K17" s="77">
        <f t="shared" si="1"/>
        <v>922870.3657269519</v>
      </c>
      <c r="R17" s="115"/>
    </row>
    <row r="18" spans="1:18" s="93" customFormat="1" ht="15">
      <c r="A18" s="398"/>
      <c r="B18" s="398"/>
      <c r="C18" s="13" t="s">
        <v>174</v>
      </c>
      <c r="D18" s="37"/>
      <c r="E18" s="11"/>
      <c r="F18" s="77">
        <f t="shared" si="0"/>
        <v>86687.889646</v>
      </c>
      <c r="G18" s="77">
        <f t="shared" si="1"/>
        <v>26147.881656</v>
      </c>
      <c r="H18" s="77">
        <f t="shared" si="1"/>
        <v>22527.431360000002</v>
      </c>
      <c r="I18" s="77">
        <f t="shared" si="1"/>
        <v>21177.15466</v>
      </c>
      <c r="J18" s="77">
        <f t="shared" si="1"/>
        <v>8513.49908</v>
      </c>
      <c r="K18" s="77">
        <f t="shared" si="1"/>
        <v>8321.92289</v>
      </c>
      <c r="R18" s="115"/>
    </row>
    <row r="19" spans="1:18" s="93" customFormat="1" ht="15">
      <c r="A19" s="398"/>
      <c r="B19" s="398"/>
      <c r="C19" s="13" t="s">
        <v>169</v>
      </c>
      <c r="D19" s="37"/>
      <c r="E19" s="11"/>
      <c r="F19" s="77">
        <f t="shared" si="0"/>
        <v>1439633.7996800002</v>
      </c>
      <c r="G19" s="77">
        <f t="shared" si="1"/>
        <v>359004.92992</v>
      </c>
      <c r="H19" s="77">
        <f t="shared" si="1"/>
        <v>417608.93488</v>
      </c>
      <c r="I19" s="77">
        <f t="shared" si="1"/>
        <v>400597.93488</v>
      </c>
      <c r="J19" s="77">
        <f t="shared" si="1"/>
        <v>162422</v>
      </c>
      <c r="K19" s="77">
        <f t="shared" si="1"/>
        <v>100000</v>
      </c>
      <c r="R19" s="115"/>
    </row>
    <row r="20" spans="1:18" s="93" customFormat="1" ht="15">
      <c r="A20" s="398"/>
      <c r="B20" s="398"/>
      <c r="C20" s="13" t="s">
        <v>177</v>
      </c>
      <c r="D20" s="37"/>
      <c r="E20" s="11"/>
      <c r="F20" s="77">
        <f t="shared" si="0"/>
        <v>0</v>
      </c>
      <c r="G20" s="77">
        <f t="shared" si="1"/>
        <v>0</v>
      </c>
      <c r="H20" s="77">
        <f t="shared" si="1"/>
        <v>0</v>
      </c>
      <c r="I20" s="77">
        <f t="shared" si="1"/>
        <v>0</v>
      </c>
      <c r="J20" s="77">
        <f t="shared" si="1"/>
        <v>0</v>
      </c>
      <c r="K20" s="77">
        <f t="shared" si="1"/>
        <v>0</v>
      </c>
      <c r="R20" s="115"/>
    </row>
    <row r="21" spans="1:18" s="93" customFormat="1" ht="38.25" customHeight="1">
      <c r="A21" s="398"/>
      <c r="B21" s="398"/>
      <c r="C21" s="13" t="s">
        <v>185</v>
      </c>
      <c r="D21" s="37"/>
      <c r="E21" s="11"/>
      <c r="F21" s="77">
        <f t="shared" si="0"/>
        <v>0</v>
      </c>
      <c r="G21" s="77">
        <f t="shared" si="1"/>
        <v>0</v>
      </c>
      <c r="H21" s="77">
        <f t="shared" si="1"/>
        <v>0</v>
      </c>
      <c r="I21" s="77">
        <f t="shared" si="1"/>
        <v>0</v>
      </c>
      <c r="J21" s="77">
        <f t="shared" si="1"/>
        <v>0</v>
      </c>
      <c r="K21" s="77">
        <f t="shared" si="1"/>
        <v>0</v>
      </c>
      <c r="R21" s="115"/>
    </row>
    <row r="22" spans="1:18" s="95" customFormat="1" ht="27" customHeight="1">
      <c r="A22" s="398"/>
      <c r="B22" s="398" t="s">
        <v>575</v>
      </c>
      <c r="C22" s="13" t="s">
        <v>205</v>
      </c>
      <c r="D22" s="123">
        <v>847</v>
      </c>
      <c r="E22" s="124" t="s">
        <v>388</v>
      </c>
      <c r="F22" s="79">
        <v>476605.494</v>
      </c>
      <c r="G22" s="79">
        <v>235142.19400000002</v>
      </c>
      <c r="H22" s="79">
        <v>241463.3</v>
      </c>
      <c r="I22" s="79">
        <f>I23+I25+I27+I29+I30+I31</f>
        <v>0</v>
      </c>
      <c r="J22" s="79">
        <f>J23+J25+J27+J29+J30+J31</f>
        <v>0</v>
      </c>
      <c r="K22" s="79">
        <f>K23+K25+K27+K29+K30+K31</f>
        <v>0</v>
      </c>
      <c r="R22" s="116"/>
    </row>
    <row r="23" spans="1:18" s="95" customFormat="1" ht="30">
      <c r="A23" s="398"/>
      <c r="B23" s="398"/>
      <c r="C23" s="13" t="s">
        <v>172</v>
      </c>
      <c r="D23" s="123">
        <v>847</v>
      </c>
      <c r="E23" s="124" t="s">
        <v>388</v>
      </c>
      <c r="F23" s="79">
        <v>67157.00099999999</v>
      </c>
      <c r="G23" s="79">
        <v>40596.001</v>
      </c>
      <c r="H23" s="79">
        <v>26561</v>
      </c>
      <c r="I23" s="79">
        <v>0</v>
      </c>
      <c r="J23" s="79">
        <v>0</v>
      </c>
      <c r="K23" s="79">
        <v>0</v>
      </c>
      <c r="R23" s="116"/>
    </row>
    <row r="24" spans="1:18" s="95" customFormat="1" ht="33" customHeight="1">
      <c r="A24" s="398"/>
      <c r="B24" s="398"/>
      <c r="C24" s="13" t="s">
        <v>508</v>
      </c>
      <c r="D24" s="124">
        <v>847</v>
      </c>
      <c r="E24" s="124" t="s">
        <v>388</v>
      </c>
      <c r="F24" s="79">
        <v>4344.371</v>
      </c>
      <c r="G24" s="79">
        <v>4344.371</v>
      </c>
      <c r="H24" s="79">
        <v>0</v>
      </c>
      <c r="I24" s="79">
        <v>0</v>
      </c>
      <c r="J24" s="79">
        <v>0</v>
      </c>
      <c r="K24" s="79">
        <v>0</v>
      </c>
      <c r="R24" s="116"/>
    </row>
    <row r="25" spans="1:18" s="95" customFormat="1" ht="15">
      <c r="A25" s="398"/>
      <c r="B25" s="398"/>
      <c r="C25" s="13" t="s">
        <v>173</v>
      </c>
      <c r="D25" s="124">
        <v>847</v>
      </c>
      <c r="E25" s="124" t="s">
        <v>388</v>
      </c>
      <c r="F25" s="79">
        <v>81491.47200000001</v>
      </c>
      <c r="G25" s="79">
        <v>41491.472</v>
      </c>
      <c r="H25" s="79">
        <v>40000</v>
      </c>
      <c r="I25" s="79">
        <v>0</v>
      </c>
      <c r="J25" s="79">
        <v>0</v>
      </c>
      <c r="K25" s="79">
        <v>0</v>
      </c>
      <c r="R25" s="116"/>
    </row>
    <row r="26" spans="1:18" s="95" customFormat="1" ht="30">
      <c r="A26" s="398"/>
      <c r="B26" s="398"/>
      <c r="C26" s="13" t="s">
        <v>509</v>
      </c>
      <c r="D26" s="124">
        <v>847</v>
      </c>
      <c r="E26" s="124" t="s">
        <v>388</v>
      </c>
      <c r="F26" s="79">
        <v>6491.472</v>
      </c>
      <c r="G26" s="79">
        <v>6491.472</v>
      </c>
      <c r="H26" s="79">
        <v>0</v>
      </c>
      <c r="I26" s="79">
        <v>0</v>
      </c>
      <c r="J26" s="79">
        <v>0</v>
      </c>
      <c r="K26" s="79">
        <v>0</v>
      </c>
      <c r="R26" s="116"/>
    </row>
    <row r="27" spans="1:18" s="95" customFormat="1" ht="15">
      <c r="A27" s="398"/>
      <c r="B27" s="398"/>
      <c r="C27" s="13" t="s">
        <v>174</v>
      </c>
      <c r="D27" s="124">
        <v>847</v>
      </c>
      <c r="E27" s="124" t="s">
        <v>388</v>
      </c>
      <c r="F27" s="79">
        <v>33447.021</v>
      </c>
      <c r="G27" s="79">
        <v>15495.721</v>
      </c>
      <c r="H27" s="79">
        <v>17951.3</v>
      </c>
      <c r="I27" s="79">
        <v>0</v>
      </c>
      <c r="J27" s="79">
        <v>0</v>
      </c>
      <c r="K27" s="79">
        <v>0</v>
      </c>
      <c r="R27" s="116"/>
    </row>
    <row r="28" spans="1:18" s="95" customFormat="1" ht="30">
      <c r="A28" s="398"/>
      <c r="B28" s="398"/>
      <c r="C28" s="13" t="s">
        <v>509</v>
      </c>
      <c r="D28" s="124">
        <v>847</v>
      </c>
      <c r="E28" s="124" t="s">
        <v>388</v>
      </c>
      <c r="F28" s="79">
        <v>2704.621</v>
      </c>
      <c r="G28" s="79">
        <v>2704.621</v>
      </c>
      <c r="H28" s="79">
        <v>0</v>
      </c>
      <c r="I28" s="79"/>
      <c r="J28" s="79"/>
      <c r="K28" s="79"/>
      <c r="R28" s="116"/>
    </row>
    <row r="29" spans="1:18" s="95" customFormat="1" ht="13.5" customHeight="1">
      <c r="A29" s="398"/>
      <c r="B29" s="398"/>
      <c r="C29" s="13" t="s">
        <v>169</v>
      </c>
      <c r="D29" s="124"/>
      <c r="E29" s="124"/>
      <c r="F29" s="79">
        <v>294510</v>
      </c>
      <c r="G29" s="79">
        <v>137559</v>
      </c>
      <c r="H29" s="79">
        <v>156951</v>
      </c>
      <c r="I29" s="79">
        <v>0</v>
      </c>
      <c r="J29" s="79">
        <v>0</v>
      </c>
      <c r="K29" s="79">
        <v>0</v>
      </c>
      <c r="R29" s="116"/>
    </row>
    <row r="30" spans="1:18" s="95" customFormat="1" ht="15">
      <c r="A30" s="398"/>
      <c r="B30" s="398"/>
      <c r="C30" s="13" t="s">
        <v>177</v>
      </c>
      <c r="D30" s="124"/>
      <c r="E30" s="124"/>
      <c r="F30" s="79"/>
      <c r="G30" s="79"/>
      <c r="H30" s="79"/>
      <c r="I30" s="79"/>
      <c r="J30" s="79"/>
      <c r="K30" s="79"/>
      <c r="R30" s="116"/>
    </row>
    <row r="31" spans="1:18" s="95" customFormat="1" ht="30">
      <c r="A31" s="398"/>
      <c r="B31" s="398"/>
      <c r="C31" s="13" t="s">
        <v>186</v>
      </c>
      <c r="D31" s="90"/>
      <c r="E31" s="90"/>
      <c r="F31" s="87"/>
      <c r="G31" s="87"/>
      <c r="H31" s="87"/>
      <c r="I31" s="87"/>
      <c r="J31" s="87"/>
      <c r="K31" s="87"/>
      <c r="R31" s="116"/>
    </row>
    <row r="32" spans="1:18" s="95" customFormat="1" ht="15">
      <c r="A32" s="398"/>
      <c r="B32" s="397" t="s">
        <v>577</v>
      </c>
      <c r="C32" s="13" t="s">
        <v>205</v>
      </c>
      <c r="D32" s="6"/>
      <c r="E32" s="6"/>
      <c r="F32" s="79">
        <f aca="true" t="shared" si="2" ref="F32:F38">G32+H32+I32+J32+K32</f>
        <v>651931.6</v>
      </c>
      <c r="G32" s="79">
        <f>SUM(G33:G38)</f>
        <v>216349.2</v>
      </c>
      <c r="H32" s="79">
        <f>SUM(H33:H38)</f>
        <v>183535.4</v>
      </c>
      <c r="I32" s="79">
        <f>SUM(I33:I38)</f>
        <v>252047</v>
      </c>
      <c r="J32" s="79">
        <f>SUM(J33:J38)</f>
        <v>0</v>
      </c>
      <c r="K32" s="79">
        <f>SUM(K33:K38)</f>
        <v>0</v>
      </c>
      <c r="R32" s="116"/>
    </row>
    <row r="33" spans="1:18" s="95" customFormat="1" ht="15" customHeight="1">
      <c r="A33" s="398"/>
      <c r="B33" s="397"/>
      <c r="C33" s="13" t="s">
        <v>172</v>
      </c>
      <c r="D33" s="7" t="s">
        <v>386</v>
      </c>
      <c r="E33" s="7" t="s">
        <v>384</v>
      </c>
      <c r="F33" s="79">
        <f t="shared" si="2"/>
        <v>44282.399999999994</v>
      </c>
      <c r="G33" s="79">
        <v>14526.6</v>
      </c>
      <c r="H33" s="79">
        <v>14515</v>
      </c>
      <c r="I33" s="79">
        <v>15240.8</v>
      </c>
      <c r="J33" s="79">
        <f>J47+J54</f>
        <v>0</v>
      </c>
      <c r="K33" s="79">
        <f>K47+K54</f>
        <v>0</v>
      </c>
      <c r="R33" s="116"/>
    </row>
    <row r="34" spans="1:18" s="95" customFormat="1" ht="18" customHeight="1">
      <c r="A34" s="398"/>
      <c r="B34" s="397"/>
      <c r="C34" s="13" t="s">
        <v>173</v>
      </c>
      <c r="D34" s="7" t="s">
        <v>386</v>
      </c>
      <c r="E34" s="7" t="s">
        <v>385</v>
      </c>
      <c r="F34" s="79">
        <f t="shared" si="2"/>
        <v>607649.2</v>
      </c>
      <c r="G34" s="79">
        <v>201822.6</v>
      </c>
      <c r="H34" s="79">
        <v>169020.4</v>
      </c>
      <c r="I34" s="79">
        <v>236806.2</v>
      </c>
      <c r="J34" s="79">
        <v>0</v>
      </c>
      <c r="K34" s="79">
        <v>0</v>
      </c>
      <c r="R34" s="116"/>
    </row>
    <row r="35" spans="1:18" s="95" customFormat="1" ht="15">
      <c r="A35" s="398"/>
      <c r="B35" s="397"/>
      <c r="C35" s="13" t="s">
        <v>174</v>
      </c>
      <c r="D35" s="7"/>
      <c r="E35" s="7"/>
      <c r="F35" s="79">
        <f t="shared" si="2"/>
        <v>0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R35" s="116"/>
    </row>
    <row r="36" spans="1:18" s="95" customFormat="1" ht="15">
      <c r="A36" s="398"/>
      <c r="B36" s="397"/>
      <c r="C36" s="13" t="s">
        <v>169</v>
      </c>
      <c r="D36" s="7"/>
      <c r="E36" s="7"/>
      <c r="F36" s="79">
        <f t="shared" si="2"/>
        <v>0</v>
      </c>
      <c r="G36" s="79">
        <f>G50+G57</f>
        <v>0</v>
      </c>
      <c r="H36" s="79">
        <f>H50+H57</f>
        <v>0</v>
      </c>
      <c r="I36" s="79">
        <f>I50+I57</f>
        <v>0</v>
      </c>
      <c r="J36" s="79">
        <v>0</v>
      </c>
      <c r="K36" s="79">
        <f>K50+K57</f>
        <v>0</v>
      </c>
      <c r="R36" s="116"/>
    </row>
    <row r="37" spans="1:18" s="95" customFormat="1" ht="15">
      <c r="A37" s="398"/>
      <c r="B37" s="397"/>
      <c r="C37" s="13" t="s">
        <v>177</v>
      </c>
      <c r="D37" s="7"/>
      <c r="E37" s="7"/>
      <c r="F37" s="79">
        <f t="shared" si="2"/>
        <v>0</v>
      </c>
      <c r="G37" s="79">
        <f aca="true" t="shared" si="3" ref="G37:K38">G51+G58</f>
        <v>0</v>
      </c>
      <c r="H37" s="79">
        <f t="shared" si="3"/>
        <v>0</v>
      </c>
      <c r="I37" s="79">
        <f t="shared" si="3"/>
        <v>0</v>
      </c>
      <c r="J37" s="79">
        <f t="shared" si="3"/>
        <v>0</v>
      </c>
      <c r="K37" s="79">
        <f t="shared" si="3"/>
        <v>0</v>
      </c>
      <c r="R37" s="116"/>
    </row>
    <row r="38" spans="1:18" s="95" customFormat="1" ht="30">
      <c r="A38" s="398"/>
      <c r="B38" s="397"/>
      <c r="C38" s="13" t="s">
        <v>186</v>
      </c>
      <c r="D38" s="7"/>
      <c r="E38" s="7"/>
      <c r="F38" s="79">
        <f t="shared" si="2"/>
        <v>0</v>
      </c>
      <c r="G38" s="79">
        <f t="shared" si="3"/>
        <v>0</v>
      </c>
      <c r="H38" s="79">
        <f t="shared" si="3"/>
        <v>0</v>
      </c>
      <c r="I38" s="79">
        <f t="shared" si="3"/>
        <v>0</v>
      </c>
      <c r="J38" s="79">
        <f t="shared" si="3"/>
        <v>0</v>
      </c>
      <c r="K38" s="79">
        <f t="shared" si="3"/>
        <v>0</v>
      </c>
      <c r="R38" s="116"/>
    </row>
    <row r="39" spans="1:18" ht="15">
      <c r="A39" s="398"/>
      <c r="B39" s="399" t="s">
        <v>578</v>
      </c>
      <c r="C39" s="36" t="s">
        <v>205</v>
      </c>
      <c r="D39" s="125">
        <v>813</v>
      </c>
      <c r="E39" s="126" t="s">
        <v>375</v>
      </c>
      <c r="F39" s="77">
        <f>G39+H39+I39+J39+K39</f>
        <v>24879.03</v>
      </c>
      <c r="G39" s="77">
        <f>G40+G41+G42+G43+G44+G45</f>
        <v>0</v>
      </c>
      <c r="H39" s="77">
        <f>H40+H41+H42+H43+H44+H45</f>
        <v>7456.99</v>
      </c>
      <c r="I39" s="77">
        <f>I40+I41+I42+I43+I44+I45</f>
        <v>6632.91</v>
      </c>
      <c r="J39" s="77">
        <f>J40+J41+J42+J43+J44+J45</f>
        <v>5807.72</v>
      </c>
      <c r="K39" s="77">
        <f>K40+K41+K42+K43+K44+K45</f>
        <v>4981.41</v>
      </c>
      <c r="R39" s="117"/>
    </row>
    <row r="40" spans="1:18" ht="15">
      <c r="A40" s="398"/>
      <c r="B40" s="399"/>
      <c r="C40" s="36" t="s">
        <v>172</v>
      </c>
      <c r="D40" s="125">
        <v>813</v>
      </c>
      <c r="E40" s="126" t="s">
        <v>390</v>
      </c>
      <c r="F40" s="77">
        <f>G40+H40+I40+J40+K40</f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R40" s="117"/>
    </row>
    <row r="41" spans="1:18" ht="15">
      <c r="A41" s="398"/>
      <c r="B41" s="399"/>
      <c r="C41" s="36" t="s">
        <v>173</v>
      </c>
      <c r="D41" s="125">
        <v>813</v>
      </c>
      <c r="E41" s="125" t="s">
        <v>375</v>
      </c>
      <c r="F41" s="77">
        <f>G41+H41+I41+J41+K41</f>
        <v>24879.03</v>
      </c>
      <c r="G41" s="77">
        <v>0</v>
      </c>
      <c r="H41" s="77">
        <v>7456.99</v>
      </c>
      <c r="I41" s="77">
        <v>6632.91</v>
      </c>
      <c r="J41" s="77">
        <v>5807.72</v>
      </c>
      <c r="K41" s="77">
        <v>4981.41</v>
      </c>
      <c r="R41" s="117"/>
    </row>
    <row r="42" spans="1:18" ht="15">
      <c r="A42" s="398"/>
      <c r="B42" s="399"/>
      <c r="C42" s="36" t="s">
        <v>174</v>
      </c>
      <c r="D42" s="50"/>
      <c r="E42" s="50"/>
      <c r="F42" s="77">
        <f>G42+H42+I42+J42+K42</f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R42" s="117"/>
    </row>
    <row r="43" spans="1:18" ht="15">
      <c r="A43" s="398"/>
      <c r="B43" s="399"/>
      <c r="C43" s="36" t="s">
        <v>169</v>
      </c>
      <c r="D43" s="50"/>
      <c r="E43" s="50"/>
      <c r="F43" s="77">
        <f>G43+H43+I43+J43+K43</f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R43" s="117"/>
    </row>
    <row r="44" spans="1:18" ht="15">
      <c r="A44" s="398"/>
      <c r="B44" s="399"/>
      <c r="C44" s="36" t="s">
        <v>177</v>
      </c>
      <c r="D44" s="50"/>
      <c r="E44" s="50"/>
      <c r="F44" s="77"/>
      <c r="G44" s="77"/>
      <c r="H44" s="77"/>
      <c r="I44" s="77"/>
      <c r="J44" s="77"/>
      <c r="K44" s="77"/>
      <c r="R44" s="117"/>
    </row>
    <row r="45" spans="1:18" ht="30">
      <c r="A45" s="398"/>
      <c r="B45" s="399"/>
      <c r="C45" s="13" t="s">
        <v>186</v>
      </c>
      <c r="D45" s="50"/>
      <c r="E45" s="50"/>
      <c r="F45" s="77"/>
      <c r="G45" s="77"/>
      <c r="H45" s="77"/>
      <c r="I45" s="77"/>
      <c r="J45" s="77"/>
      <c r="K45" s="77"/>
      <c r="R45" s="117"/>
    </row>
    <row r="46" spans="1:18" s="93" customFormat="1" ht="13.5" customHeight="1">
      <c r="A46" s="400" t="s">
        <v>423</v>
      </c>
      <c r="B46" s="397" t="s">
        <v>206</v>
      </c>
      <c r="C46" s="13" t="s">
        <v>205</v>
      </c>
      <c r="D46" s="6">
        <v>812</v>
      </c>
      <c r="E46" s="11"/>
      <c r="F46" s="77">
        <f aca="true" t="shared" si="4" ref="F46:F59">G46+H46+I46+J46+K46</f>
        <v>3102550.608396</v>
      </c>
      <c r="G46" s="77">
        <f>G47+G48+G49+G50+G51</f>
        <v>947963.404556</v>
      </c>
      <c r="H46" s="77">
        <f>H47+H48+H49+H50+H51</f>
        <v>794984.38667</v>
      </c>
      <c r="I46" s="77">
        <f>I47+I48+I49+I50+I51</f>
        <v>930179.8171699999</v>
      </c>
      <c r="J46" s="77">
        <f>J47+J48+J49+J50+J51</f>
        <v>303440.39999999997</v>
      </c>
      <c r="K46" s="77">
        <f>K47+K48+K49+K50+K51</f>
        <v>125982.6</v>
      </c>
      <c r="R46" s="115"/>
    </row>
    <row r="47" spans="1:18" s="93" customFormat="1" ht="18.75" customHeight="1">
      <c r="A47" s="400"/>
      <c r="B47" s="397"/>
      <c r="C47" s="13" t="s">
        <v>172</v>
      </c>
      <c r="D47" s="11"/>
      <c r="E47" s="11"/>
      <c r="F47" s="77">
        <f t="shared" si="4"/>
        <v>0</v>
      </c>
      <c r="G47" s="77">
        <f>G54+G61+G69</f>
        <v>0</v>
      </c>
      <c r="H47" s="77">
        <f aca="true" t="shared" si="5" ref="G47:K52">H54+H61+H69</f>
        <v>0</v>
      </c>
      <c r="I47" s="77">
        <f t="shared" si="5"/>
        <v>0</v>
      </c>
      <c r="J47" s="77">
        <f t="shared" si="5"/>
        <v>0</v>
      </c>
      <c r="K47" s="77">
        <f t="shared" si="5"/>
        <v>0</v>
      </c>
      <c r="R47" s="115"/>
    </row>
    <row r="48" spans="1:18" s="93" customFormat="1" ht="18.75" customHeight="1">
      <c r="A48" s="400"/>
      <c r="B48" s="397"/>
      <c r="C48" s="13" t="s">
        <v>173</v>
      </c>
      <c r="D48" s="37"/>
      <c r="E48" s="11"/>
      <c r="F48" s="77">
        <f t="shared" si="4"/>
        <v>3083261.7497799997</v>
      </c>
      <c r="G48" s="77">
        <f>G55+G62+G70</f>
        <v>942620.69878</v>
      </c>
      <c r="H48" s="77">
        <f t="shared" si="5"/>
        <v>789404.958</v>
      </c>
      <c r="I48" s="77">
        <f t="shared" si="5"/>
        <v>923407.323</v>
      </c>
      <c r="J48" s="77">
        <f t="shared" si="5"/>
        <v>302405.996</v>
      </c>
      <c r="K48" s="77">
        <f t="shared" si="5"/>
        <v>125422.774</v>
      </c>
      <c r="R48" s="115"/>
    </row>
    <row r="49" spans="1:18" s="93" customFormat="1" ht="15">
      <c r="A49" s="400"/>
      <c r="B49" s="397"/>
      <c r="C49" s="13" t="s">
        <v>174</v>
      </c>
      <c r="D49" s="37"/>
      <c r="E49" s="11"/>
      <c r="F49" s="77">
        <f t="shared" si="4"/>
        <v>19288.858616</v>
      </c>
      <c r="G49" s="77">
        <f t="shared" si="5"/>
        <v>5342.705776</v>
      </c>
      <c r="H49" s="77">
        <f t="shared" si="5"/>
        <v>5579.42867</v>
      </c>
      <c r="I49" s="77">
        <f t="shared" si="5"/>
        <v>6772.49417</v>
      </c>
      <c r="J49" s="77">
        <f t="shared" si="5"/>
        <v>1034.404</v>
      </c>
      <c r="K49" s="77">
        <f t="shared" si="5"/>
        <v>559.826</v>
      </c>
      <c r="R49" s="115"/>
    </row>
    <row r="50" spans="1:18" s="93" customFormat="1" ht="15" customHeight="1">
      <c r="A50" s="400"/>
      <c r="B50" s="397"/>
      <c r="C50" s="13" t="s">
        <v>169</v>
      </c>
      <c r="D50" s="37"/>
      <c r="E50" s="11"/>
      <c r="F50" s="77">
        <f t="shared" si="4"/>
        <v>0</v>
      </c>
      <c r="G50" s="77">
        <f t="shared" si="5"/>
        <v>0</v>
      </c>
      <c r="H50" s="77">
        <f t="shared" si="5"/>
        <v>0</v>
      </c>
      <c r="I50" s="77">
        <f t="shared" si="5"/>
        <v>0</v>
      </c>
      <c r="J50" s="77">
        <f t="shared" si="5"/>
        <v>0</v>
      </c>
      <c r="K50" s="77">
        <f t="shared" si="5"/>
        <v>0</v>
      </c>
      <c r="R50" s="115"/>
    </row>
    <row r="51" spans="1:18" s="93" customFormat="1" ht="18" customHeight="1">
      <c r="A51" s="400"/>
      <c r="B51" s="397"/>
      <c r="C51" s="13" t="s">
        <v>177</v>
      </c>
      <c r="D51" s="37"/>
      <c r="E51" s="11"/>
      <c r="F51" s="77">
        <f t="shared" si="4"/>
        <v>0</v>
      </c>
      <c r="G51" s="77">
        <f t="shared" si="5"/>
        <v>0</v>
      </c>
      <c r="H51" s="77">
        <f t="shared" si="5"/>
        <v>0</v>
      </c>
      <c r="I51" s="77">
        <f t="shared" si="5"/>
        <v>0</v>
      </c>
      <c r="J51" s="77">
        <f t="shared" si="5"/>
        <v>0</v>
      </c>
      <c r="K51" s="77">
        <f t="shared" si="5"/>
        <v>0</v>
      </c>
      <c r="R51" s="115"/>
    </row>
    <row r="52" spans="1:18" s="93" customFormat="1" ht="30">
      <c r="A52" s="400"/>
      <c r="B52" s="397"/>
      <c r="C52" s="13" t="s">
        <v>186</v>
      </c>
      <c r="D52" s="37"/>
      <c r="E52" s="11"/>
      <c r="F52" s="77">
        <f t="shared" si="4"/>
        <v>0</v>
      </c>
      <c r="G52" s="77">
        <f t="shared" si="5"/>
        <v>0</v>
      </c>
      <c r="H52" s="77">
        <f t="shared" si="5"/>
        <v>0</v>
      </c>
      <c r="I52" s="77">
        <f t="shared" si="5"/>
        <v>0</v>
      </c>
      <c r="J52" s="77">
        <f t="shared" si="5"/>
        <v>0</v>
      </c>
      <c r="K52" s="77">
        <f t="shared" si="5"/>
        <v>0</v>
      </c>
      <c r="R52" s="115"/>
    </row>
    <row r="53" spans="1:18" s="93" customFormat="1" ht="15">
      <c r="A53" s="398" t="s">
        <v>180</v>
      </c>
      <c r="B53" s="399" t="s">
        <v>303</v>
      </c>
      <c r="C53" s="13" t="s">
        <v>205</v>
      </c>
      <c r="D53" s="11">
        <v>812</v>
      </c>
      <c r="E53" s="37" t="s">
        <v>319</v>
      </c>
      <c r="F53" s="77">
        <f t="shared" si="4"/>
        <v>503843.1409059999</v>
      </c>
      <c r="G53" s="77">
        <f>G54+G55+G56+G57+G58</f>
        <v>168278.897466</v>
      </c>
      <c r="H53" s="77">
        <f>H54+H55+H56+H57+H58</f>
        <v>56000.458589999995</v>
      </c>
      <c r="I53" s="77">
        <f>I54+I55+I56+I57+I58</f>
        <v>120140.78485</v>
      </c>
      <c r="J53" s="77">
        <f>J54+J55+J56+J57+J58</f>
        <v>103440.4</v>
      </c>
      <c r="K53" s="77">
        <f>K54+K55+K56+K57+K58</f>
        <v>55982.6</v>
      </c>
      <c r="M53" s="94">
        <f>G53+H53+I53</f>
        <v>344420.140906</v>
      </c>
      <c r="R53" s="115"/>
    </row>
    <row r="54" spans="1:18" s="93" customFormat="1" ht="15" customHeight="1">
      <c r="A54" s="398"/>
      <c r="B54" s="399"/>
      <c r="C54" s="13" t="s">
        <v>172</v>
      </c>
      <c r="D54" s="11"/>
      <c r="E54" s="37"/>
      <c r="F54" s="77">
        <f t="shared" si="4"/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R54" s="115"/>
    </row>
    <row r="55" spans="1:18" s="93" customFormat="1" ht="18" customHeight="1">
      <c r="A55" s="398"/>
      <c r="B55" s="399"/>
      <c r="C55" s="13" t="s">
        <v>173</v>
      </c>
      <c r="D55" s="37" t="s">
        <v>241</v>
      </c>
      <c r="E55" s="37" t="s">
        <v>319</v>
      </c>
      <c r="F55" s="77">
        <f t="shared" si="4"/>
        <v>498804.7094899999</v>
      </c>
      <c r="G55" s="77">
        <v>166596.10848999998</v>
      </c>
      <c r="H55" s="77">
        <v>55440.454</v>
      </c>
      <c r="I55" s="77">
        <v>118939.377</v>
      </c>
      <c r="J55" s="77">
        <v>102405.996</v>
      </c>
      <c r="K55" s="77">
        <v>55422.774</v>
      </c>
      <c r="R55" s="115"/>
    </row>
    <row r="56" spans="1:18" s="93" customFormat="1" ht="15">
      <c r="A56" s="398"/>
      <c r="B56" s="399"/>
      <c r="C56" s="13" t="s">
        <v>174</v>
      </c>
      <c r="D56" s="37"/>
      <c r="E56" s="37"/>
      <c r="F56" s="77">
        <f t="shared" si="4"/>
        <v>5038.431416</v>
      </c>
      <c r="G56" s="77">
        <v>1682.7889759999998</v>
      </c>
      <c r="H56" s="77">
        <v>560.00459</v>
      </c>
      <c r="I56" s="77">
        <v>1201.40785</v>
      </c>
      <c r="J56" s="77">
        <v>1034.404</v>
      </c>
      <c r="K56" s="77">
        <v>559.826</v>
      </c>
      <c r="R56" s="115"/>
    </row>
    <row r="57" spans="1:18" s="93" customFormat="1" ht="15">
      <c r="A57" s="398"/>
      <c r="B57" s="399"/>
      <c r="C57" s="13" t="s">
        <v>169</v>
      </c>
      <c r="D57" s="37"/>
      <c r="E57" s="37"/>
      <c r="F57" s="77">
        <f t="shared" si="4"/>
        <v>0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R57" s="115"/>
    </row>
    <row r="58" spans="1:18" s="93" customFormat="1" ht="15">
      <c r="A58" s="398"/>
      <c r="B58" s="399"/>
      <c r="C58" s="13" t="s">
        <v>177</v>
      </c>
      <c r="D58" s="37"/>
      <c r="E58" s="37"/>
      <c r="F58" s="77">
        <f t="shared" si="4"/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R58" s="115"/>
    </row>
    <row r="59" spans="1:18" s="93" customFormat="1" ht="36" customHeight="1">
      <c r="A59" s="398"/>
      <c r="B59" s="399"/>
      <c r="C59" s="13" t="s">
        <v>186</v>
      </c>
      <c r="D59" s="37"/>
      <c r="E59" s="37"/>
      <c r="F59" s="77">
        <f t="shared" si="4"/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R59" s="115"/>
    </row>
    <row r="60" spans="1:18" s="93" customFormat="1" ht="20.25" customHeight="1">
      <c r="A60" s="398" t="s">
        <v>229</v>
      </c>
      <c r="B60" s="399" t="s">
        <v>312</v>
      </c>
      <c r="C60" s="13" t="s">
        <v>205</v>
      </c>
      <c r="D60" s="37" t="s">
        <v>241</v>
      </c>
      <c r="E60" s="37" t="s">
        <v>568</v>
      </c>
      <c r="F60" s="77">
        <f aca="true" t="shared" si="6" ref="F60:F66">SUM(G60:K60)</f>
        <v>1657736.7796899998</v>
      </c>
      <c r="G60" s="77">
        <f>G61+G62+G63+G64+G65</f>
        <v>359103.01929</v>
      </c>
      <c r="H60" s="77">
        <f>H61+H62+H63+H64+H65</f>
        <v>634065.1280799999</v>
      </c>
      <c r="I60" s="77">
        <f>I61+I62+I63+I64+I65</f>
        <v>564568.63232</v>
      </c>
      <c r="J60" s="77">
        <f>J61+J62+J63+J64+J65</f>
        <v>100000</v>
      </c>
      <c r="K60" s="77">
        <f>K61+K62+K63+K64+K65</f>
        <v>0</v>
      </c>
      <c r="L60" s="127"/>
      <c r="R60" s="115"/>
    </row>
    <row r="61" spans="1:18" s="93" customFormat="1" ht="15" customHeight="1">
      <c r="A61" s="398"/>
      <c r="B61" s="399"/>
      <c r="C61" s="13" t="s">
        <v>172</v>
      </c>
      <c r="D61" s="37"/>
      <c r="E61" s="37"/>
      <c r="F61" s="77">
        <f t="shared" si="6"/>
        <v>0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  <c r="R61" s="115"/>
    </row>
    <row r="62" spans="1:18" s="93" customFormat="1" ht="14.25" customHeight="1">
      <c r="A62" s="398"/>
      <c r="B62" s="399"/>
      <c r="C62" s="13" t="s">
        <v>173</v>
      </c>
      <c r="D62" s="37" t="s">
        <v>241</v>
      </c>
      <c r="E62" s="37" t="s">
        <v>305</v>
      </c>
      <c r="F62" s="77">
        <f>SUM(G62:K62)</f>
        <v>1647124.143</v>
      </c>
      <c r="G62" s="77">
        <v>355611.693</v>
      </c>
      <c r="H62" s="77">
        <v>630084.504</v>
      </c>
      <c r="I62" s="77">
        <v>561427.946</v>
      </c>
      <c r="J62" s="77">
        <v>100000</v>
      </c>
      <c r="K62" s="77">
        <v>0</v>
      </c>
      <c r="L62" s="128"/>
      <c r="R62" s="115"/>
    </row>
    <row r="63" spans="1:18" s="93" customFormat="1" ht="15.75" customHeight="1">
      <c r="A63" s="398"/>
      <c r="B63" s="399"/>
      <c r="C63" s="13" t="s">
        <v>174</v>
      </c>
      <c r="D63" s="37"/>
      <c r="E63" s="37" t="s">
        <v>569</v>
      </c>
      <c r="F63" s="77">
        <f t="shared" si="6"/>
        <v>10612.63669</v>
      </c>
      <c r="G63" s="77">
        <v>3491.32629</v>
      </c>
      <c r="H63" s="77">
        <v>3980.62408</v>
      </c>
      <c r="I63" s="77">
        <v>3140.68632</v>
      </c>
      <c r="J63" s="77">
        <v>0</v>
      </c>
      <c r="K63" s="77">
        <v>0</v>
      </c>
      <c r="L63" s="128"/>
      <c r="R63" s="115"/>
    </row>
    <row r="64" spans="1:18" s="93" customFormat="1" ht="18" customHeight="1">
      <c r="A64" s="398"/>
      <c r="B64" s="399"/>
      <c r="C64" s="13" t="s">
        <v>169</v>
      </c>
      <c r="D64" s="37"/>
      <c r="E64" s="37"/>
      <c r="F64" s="77">
        <f t="shared" si="6"/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R64" s="115"/>
    </row>
    <row r="65" spans="1:18" s="93" customFormat="1" ht="17.25" customHeight="1">
      <c r="A65" s="398"/>
      <c r="B65" s="399"/>
      <c r="C65" s="13" t="s">
        <v>177</v>
      </c>
      <c r="D65" s="37"/>
      <c r="E65" s="37"/>
      <c r="F65" s="77">
        <f t="shared" si="6"/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R65" s="115"/>
    </row>
    <row r="66" spans="1:18" s="93" customFormat="1" ht="30" customHeight="1">
      <c r="A66" s="398"/>
      <c r="B66" s="399"/>
      <c r="C66" s="13" t="s">
        <v>186</v>
      </c>
      <c r="D66" s="37"/>
      <c r="E66" s="37"/>
      <c r="F66" s="77">
        <f t="shared" si="6"/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R66" s="115"/>
    </row>
    <row r="67" spans="1:18" s="93" customFormat="1" ht="48" customHeight="1" hidden="1">
      <c r="A67" s="5"/>
      <c r="B67" s="4"/>
      <c r="C67" s="13"/>
      <c r="D67" s="37"/>
      <c r="E67" s="37"/>
      <c r="F67" s="77">
        <f>G67+H67+I67+J67+K67</f>
        <v>0</v>
      </c>
      <c r="G67" s="77"/>
      <c r="H67" s="77"/>
      <c r="I67" s="77"/>
      <c r="J67" s="77">
        <v>0</v>
      </c>
      <c r="K67" s="77">
        <v>0</v>
      </c>
      <c r="R67" s="115"/>
    </row>
    <row r="68" spans="1:18" s="93" customFormat="1" ht="13.5" customHeight="1">
      <c r="A68" s="400" t="s">
        <v>230</v>
      </c>
      <c r="B68" s="399" t="s">
        <v>304</v>
      </c>
      <c r="C68" s="13" t="s">
        <v>205</v>
      </c>
      <c r="D68" s="11">
        <v>812</v>
      </c>
      <c r="E68" s="37" t="s">
        <v>568</v>
      </c>
      <c r="F68" s="77">
        <f aca="true" t="shared" si="7" ref="F68:F102">SUM(G68:K68)</f>
        <v>940970.6878000001</v>
      </c>
      <c r="G68" s="77">
        <f>G69+G70+G71+G72+G73</f>
        <v>420581.4878</v>
      </c>
      <c r="H68" s="77">
        <f>H69+H70+H71+H72+H73</f>
        <v>104918.8</v>
      </c>
      <c r="I68" s="77">
        <f>I69+I70+I71+I72+I73</f>
        <v>245470.4</v>
      </c>
      <c r="J68" s="77">
        <f>J69+J70+J71+J72+J73</f>
        <v>100000</v>
      </c>
      <c r="K68" s="77">
        <f>K69+K70+K71+K72+K73</f>
        <v>70000</v>
      </c>
      <c r="L68" s="129"/>
      <c r="R68" s="115"/>
    </row>
    <row r="69" spans="1:18" s="93" customFormat="1" ht="18.75" customHeight="1">
      <c r="A69" s="400"/>
      <c r="B69" s="399"/>
      <c r="C69" s="13" t="s">
        <v>172</v>
      </c>
      <c r="D69" s="11"/>
      <c r="E69" s="11"/>
      <c r="F69" s="77">
        <f t="shared" si="7"/>
        <v>0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R69" s="115"/>
    </row>
    <row r="70" spans="1:18" s="93" customFormat="1" ht="18.75" customHeight="1">
      <c r="A70" s="400"/>
      <c r="B70" s="399"/>
      <c r="C70" s="13" t="s">
        <v>173</v>
      </c>
      <c r="D70" s="37" t="s">
        <v>241</v>
      </c>
      <c r="E70" s="37" t="s">
        <v>305</v>
      </c>
      <c r="F70" s="77">
        <f t="shared" si="7"/>
        <v>937332.89729</v>
      </c>
      <c r="G70" s="77">
        <v>420412.89729</v>
      </c>
      <c r="H70" s="77">
        <v>103880</v>
      </c>
      <c r="I70" s="77">
        <v>243040</v>
      </c>
      <c r="J70" s="77">
        <v>100000</v>
      </c>
      <c r="K70" s="77">
        <v>70000</v>
      </c>
      <c r="R70" s="115"/>
    </row>
    <row r="71" spans="1:18" s="93" customFormat="1" ht="15">
      <c r="A71" s="400"/>
      <c r="B71" s="399"/>
      <c r="C71" s="13" t="s">
        <v>174</v>
      </c>
      <c r="D71" s="37"/>
      <c r="E71" s="37" t="s">
        <v>569</v>
      </c>
      <c r="F71" s="77">
        <f t="shared" si="7"/>
        <v>3637.79051</v>
      </c>
      <c r="G71" s="77">
        <v>168.59051</v>
      </c>
      <c r="H71" s="77">
        <v>1038.8</v>
      </c>
      <c r="I71" s="77">
        <v>2430.4</v>
      </c>
      <c r="J71" s="77">
        <v>0</v>
      </c>
      <c r="K71" s="77">
        <v>0</v>
      </c>
      <c r="L71" s="127"/>
      <c r="R71" s="115"/>
    </row>
    <row r="72" spans="1:18" s="93" customFormat="1" ht="15" customHeight="1">
      <c r="A72" s="400"/>
      <c r="B72" s="399"/>
      <c r="C72" s="13" t="s">
        <v>169</v>
      </c>
      <c r="D72" s="37"/>
      <c r="E72" s="37"/>
      <c r="F72" s="77">
        <f t="shared" si="7"/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R72" s="115"/>
    </row>
    <row r="73" spans="1:18" s="93" customFormat="1" ht="18" customHeight="1">
      <c r="A73" s="400"/>
      <c r="B73" s="399"/>
      <c r="C73" s="13" t="s">
        <v>177</v>
      </c>
      <c r="D73" s="37"/>
      <c r="E73" s="37"/>
      <c r="F73" s="77">
        <f t="shared" si="7"/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R73" s="115"/>
    </row>
    <row r="74" spans="1:18" s="93" customFormat="1" ht="33" customHeight="1">
      <c r="A74" s="400"/>
      <c r="B74" s="399"/>
      <c r="C74" s="13" t="s">
        <v>186</v>
      </c>
      <c r="D74" s="37"/>
      <c r="E74" s="11"/>
      <c r="F74" s="77">
        <f t="shared" si="7"/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R74" s="115"/>
    </row>
    <row r="75" spans="1:18" s="93" customFormat="1" ht="30" customHeight="1">
      <c r="A75" s="398" t="s">
        <v>181</v>
      </c>
      <c r="B75" s="399" t="s">
        <v>207</v>
      </c>
      <c r="C75" s="13" t="s">
        <v>205</v>
      </c>
      <c r="D75" s="37" t="s">
        <v>241</v>
      </c>
      <c r="E75" s="37" t="s">
        <v>570</v>
      </c>
      <c r="F75" s="77">
        <f>SUM(G75:K75)</f>
        <v>3343355.13161</v>
      </c>
      <c r="G75" s="77">
        <f>G76+G77+G78+G79+G80</f>
        <v>1875286.90161</v>
      </c>
      <c r="H75" s="77">
        <f>H76+H77+H78+H79+H80</f>
        <v>1468068.23</v>
      </c>
      <c r="I75" s="77">
        <f>I76+I77+I78+I79+I80</f>
        <v>0</v>
      </c>
      <c r="J75" s="77">
        <f>J76+J77+J78+J79+J80</f>
        <v>0</v>
      </c>
      <c r="K75" s="77">
        <f>K76+K77+K78+K79+K80</f>
        <v>0</v>
      </c>
      <c r="R75" s="115"/>
    </row>
    <row r="76" spans="1:18" s="93" customFormat="1" ht="18.75" customHeight="1">
      <c r="A76" s="398"/>
      <c r="B76" s="399"/>
      <c r="C76" s="13" t="s">
        <v>172</v>
      </c>
      <c r="D76" s="37">
        <v>812</v>
      </c>
      <c r="E76" s="37" t="s">
        <v>364</v>
      </c>
      <c r="F76" s="77">
        <f>SUM(G76:K76)</f>
        <v>2595601.99523</v>
      </c>
      <c r="G76" s="77">
        <f>G83+G90+G97</f>
        <v>1469781.99523</v>
      </c>
      <c r="H76" s="77">
        <f aca="true" t="shared" si="8" ref="G76:K81">H83+H90+H97</f>
        <v>1125820</v>
      </c>
      <c r="I76" s="77">
        <f t="shared" si="8"/>
        <v>0</v>
      </c>
      <c r="J76" s="77">
        <f t="shared" si="8"/>
        <v>0</v>
      </c>
      <c r="K76" s="77">
        <f t="shared" si="8"/>
        <v>0</v>
      </c>
      <c r="R76" s="115"/>
    </row>
    <row r="77" spans="1:18" s="93" customFormat="1" ht="30" customHeight="1">
      <c r="A77" s="398"/>
      <c r="B77" s="399"/>
      <c r="C77" s="13" t="s">
        <v>173</v>
      </c>
      <c r="D77" s="37" t="s">
        <v>241</v>
      </c>
      <c r="E77" s="13" t="s">
        <v>404</v>
      </c>
      <c r="F77" s="77">
        <f>SUM(G77:K77)</f>
        <v>731030.60638</v>
      </c>
      <c r="G77" s="77">
        <f t="shared" si="8"/>
        <v>395255.78638</v>
      </c>
      <c r="H77" s="77">
        <f t="shared" si="8"/>
        <v>335774.82</v>
      </c>
      <c r="I77" s="77">
        <f t="shared" si="8"/>
        <v>0</v>
      </c>
      <c r="J77" s="77">
        <f t="shared" si="8"/>
        <v>0</v>
      </c>
      <c r="K77" s="77">
        <f t="shared" si="8"/>
        <v>0</v>
      </c>
      <c r="R77" s="115"/>
    </row>
    <row r="78" spans="1:18" s="93" customFormat="1" ht="15">
      <c r="A78" s="398"/>
      <c r="B78" s="399"/>
      <c r="C78" s="13" t="s">
        <v>174</v>
      </c>
      <c r="D78" s="37"/>
      <c r="E78" s="37"/>
      <c r="F78" s="77">
        <f>SUM(G78:K78)</f>
        <v>16722.53</v>
      </c>
      <c r="G78" s="77">
        <f t="shared" si="8"/>
        <v>10249.12</v>
      </c>
      <c r="H78" s="77">
        <f t="shared" si="8"/>
        <v>6473.41</v>
      </c>
      <c r="I78" s="77">
        <f t="shared" si="8"/>
        <v>0</v>
      </c>
      <c r="J78" s="77">
        <f t="shared" si="8"/>
        <v>0</v>
      </c>
      <c r="K78" s="77">
        <f t="shared" si="8"/>
        <v>0</v>
      </c>
      <c r="R78" s="115"/>
    </row>
    <row r="79" spans="1:18" s="93" customFormat="1" ht="15" customHeight="1">
      <c r="A79" s="398"/>
      <c r="B79" s="399"/>
      <c r="C79" s="13" t="s">
        <v>169</v>
      </c>
      <c r="D79" s="37"/>
      <c r="E79" s="37"/>
      <c r="F79" s="77">
        <f t="shared" si="7"/>
        <v>0</v>
      </c>
      <c r="G79" s="77">
        <f t="shared" si="8"/>
        <v>0</v>
      </c>
      <c r="H79" s="77">
        <f t="shared" si="8"/>
        <v>0</v>
      </c>
      <c r="I79" s="77">
        <f t="shared" si="8"/>
        <v>0</v>
      </c>
      <c r="J79" s="77">
        <f t="shared" si="8"/>
        <v>0</v>
      </c>
      <c r="K79" s="77">
        <f t="shared" si="8"/>
        <v>0</v>
      </c>
      <c r="R79" s="115"/>
    </row>
    <row r="80" spans="1:18" s="93" customFormat="1" ht="18" customHeight="1">
      <c r="A80" s="398"/>
      <c r="B80" s="399"/>
      <c r="C80" s="13" t="s">
        <v>177</v>
      </c>
      <c r="D80" s="37"/>
      <c r="E80" s="37"/>
      <c r="F80" s="77">
        <f t="shared" si="7"/>
        <v>0</v>
      </c>
      <c r="G80" s="77">
        <f t="shared" si="8"/>
        <v>0</v>
      </c>
      <c r="H80" s="77">
        <f t="shared" si="8"/>
        <v>0</v>
      </c>
      <c r="I80" s="77">
        <f t="shared" si="8"/>
        <v>0</v>
      </c>
      <c r="J80" s="77">
        <f t="shared" si="8"/>
        <v>0</v>
      </c>
      <c r="K80" s="77">
        <f t="shared" si="8"/>
        <v>0</v>
      </c>
      <c r="R80" s="115"/>
    </row>
    <row r="81" spans="1:18" s="93" customFormat="1" ht="30">
      <c r="A81" s="398"/>
      <c r="B81" s="399"/>
      <c r="C81" s="13" t="s">
        <v>186</v>
      </c>
      <c r="D81" s="37"/>
      <c r="E81" s="37"/>
      <c r="F81" s="77">
        <f t="shared" si="7"/>
        <v>0</v>
      </c>
      <c r="G81" s="77">
        <f t="shared" si="8"/>
        <v>0</v>
      </c>
      <c r="H81" s="77">
        <f t="shared" si="8"/>
        <v>0</v>
      </c>
      <c r="I81" s="77">
        <f t="shared" si="8"/>
        <v>0</v>
      </c>
      <c r="J81" s="77">
        <f t="shared" si="8"/>
        <v>0</v>
      </c>
      <c r="K81" s="77">
        <f t="shared" si="8"/>
        <v>0</v>
      </c>
      <c r="R81" s="115"/>
    </row>
    <row r="82" spans="1:18" s="93" customFormat="1" ht="24" customHeight="1">
      <c r="A82" s="398" t="s">
        <v>260</v>
      </c>
      <c r="B82" s="399" t="s">
        <v>261</v>
      </c>
      <c r="C82" s="13" t="s">
        <v>205</v>
      </c>
      <c r="D82" s="37" t="s">
        <v>241</v>
      </c>
      <c r="E82" s="37" t="s">
        <v>570</v>
      </c>
      <c r="F82" s="77">
        <f>SUM(G82:K82)</f>
        <v>2272440.7527799997</v>
      </c>
      <c r="G82" s="77">
        <f>G83+G84+G85+G86+G87</f>
        <v>1380424.47278</v>
      </c>
      <c r="H82" s="77">
        <f>H83+H84+H85+H86+H87</f>
        <v>892016.28</v>
      </c>
      <c r="I82" s="77">
        <f>I83+I84+I85+I86+I87</f>
        <v>0</v>
      </c>
      <c r="J82" s="77">
        <f>J83+J84+J85+J86+J87</f>
        <v>0</v>
      </c>
      <c r="K82" s="77">
        <f>K83+K84+K85+K86+K87</f>
        <v>0</v>
      </c>
      <c r="R82" s="115"/>
    </row>
    <row r="83" spans="1:18" s="93" customFormat="1" ht="15" customHeight="1">
      <c r="A83" s="398"/>
      <c r="B83" s="399"/>
      <c r="C83" s="13" t="s">
        <v>172</v>
      </c>
      <c r="D83" s="37" t="s">
        <v>241</v>
      </c>
      <c r="E83" s="37" t="s">
        <v>364</v>
      </c>
      <c r="F83" s="77">
        <f t="shared" si="7"/>
        <v>1830425.2164</v>
      </c>
      <c r="G83" s="77">
        <v>1144425.2164</v>
      </c>
      <c r="H83" s="77">
        <v>686000</v>
      </c>
      <c r="I83" s="77">
        <v>0</v>
      </c>
      <c r="J83" s="77">
        <v>0</v>
      </c>
      <c r="K83" s="77">
        <v>0</v>
      </c>
      <c r="R83" s="115"/>
    </row>
    <row r="84" spans="1:18" s="93" customFormat="1" ht="18" customHeight="1">
      <c r="A84" s="398"/>
      <c r="B84" s="399"/>
      <c r="C84" s="13" t="s">
        <v>173</v>
      </c>
      <c r="D84" s="37" t="s">
        <v>241</v>
      </c>
      <c r="E84" s="37" t="s">
        <v>365</v>
      </c>
      <c r="F84" s="77">
        <f t="shared" si="7"/>
        <v>442015.53638</v>
      </c>
      <c r="G84" s="77">
        <v>235999.25638</v>
      </c>
      <c r="H84" s="77">
        <v>206016.28</v>
      </c>
      <c r="I84" s="77">
        <v>0</v>
      </c>
      <c r="J84" s="77">
        <v>0</v>
      </c>
      <c r="K84" s="77">
        <v>0</v>
      </c>
      <c r="R84" s="115"/>
    </row>
    <row r="85" spans="1:18" s="93" customFormat="1" ht="15">
      <c r="A85" s="398"/>
      <c r="B85" s="399"/>
      <c r="C85" s="13" t="s">
        <v>174</v>
      </c>
      <c r="D85" s="37"/>
      <c r="E85" s="37"/>
      <c r="F85" s="77">
        <f t="shared" si="7"/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R85" s="115"/>
    </row>
    <row r="86" spans="1:18" s="93" customFormat="1" ht="15">
      <c r="A86" s="398"/>
      <c r="B86" s="399"/>
      <c r="C86" s="13" t="s">
        <v>169</v>
      </c>
      <c r="D86" s="37"/>
      <c r="E86" s="37"/>
      <c r="F86" s="77">
        <f t="shared" si="7"/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R86" s="115"/>
    </row>
    <row r="87" spans="1:18" s="93" customFormat="1" ht="15">
      <c r="A87" s="398"/>
      <c r="B87" s="399"/>
      <c r="C87" s="13" t="s">
        <v>177</v>
      </c>
      <c r="D87" s="37"/>
      <c r="E87" s="37"/>
      <c r="F87" s="77">
        <f t="shared" si="7"/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R87" s="115"/>
    </row>
    <row r="88" spans="1:18" s="93" customFormat="1" ht="30">
      <c r="A88" s="398"/>
      <c r="B88" s="399"/>
      <c r="C88" s="13" t="s">
        <v>186</v>
      </c>
      <c r="D88" s="37"/>
      <c r="E88" s="37"/>
      <c r="F88" s="77">
        <f t="shared" si="7"/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R88" s="115"/>
    </row>
    <row r="89" spans="1:18" s="93" customFormat="1" ht="15">
      <c r="A89" s="398" t="s">
        <v>262</v>
      </c>
      <c r="B89" s="399" t="s">
        <v>263</v>
      </c>
      <c r="C89" s="13" t="s">
        <v>205</v>
      </c>
      <c r="D89" s="37" t="s">
        <v>241</v>
      </c>
      <c r="E89" s="37" t="s">
        <v>570</v>
      </c>
      <c r="F89" s="77">
        <f t="shared" si="7"/>
        <v>83727.12883</v>
      </c>
      <c r="G89" s="77">
        <f>G90+G91+G92+G93+G94</f>
        <v>83727.12883</v>
      </c>
      <c r="H89" s="77">
        <f>H90+H91+H92+H93+H94</f>
        <v>0</v>
      </c>
      <c r="I89" s="77">
        <f>I90+I91+I92+I93+I94</f>
        <v>0</v>
      </c>
      <c r="J89" s="77">
        <f>J90+J91+J92+J93+J94</f>
        <v>0</v>
      </c>
      <c r="K89" s="77">
        <f>K90+K91+K92+K93+K94</f>
        <v>0</v>
      </c>
      <c r="R89" s="115"/>
    </row>
    <row r="90" spans="1:18" s="93" customFormat="1" ht="15" customHeight="1">
      <c r="A90" s="398"/>
      <c r="B90" s="399"/>
      <c r="C90" s="13" t="s">
        <v>172</v>
      </c>
      <c r="D90" s="37" t="s">
        <v>241</v>
      </c>
      <c r="E90" s="37" t="s">
        <v>364</v>
      </c>
      <c r="F90" s="77">
        <f t="shared" si="7"/>
        <v>64356.77883</v>
      </c>
      <c r="G90" s="77">
        <v>64356.77883</v>
      </c>
      <c r="H90" s="77">
        <v>0</v>
      </c>
      <c r="I90" s="77">
        <v>0</v>
      </c>
      <c r="J90" s="77">
        <v>0</v>
      </c>
      <c r="K90" s="77">
        <v>0</v>
      </c>
      <c r="R90" s="115"/>
    </row>
    <row r="91" spans="1:18" s="93" customFormat="1" ht="33" customHeight="1">
      <c r="A91" s="398"/>
      <c r="B91" s="399"/>
      <c r="C91" s="13" t="s">
        <v>173</v>
      </c>
      <c r="D91" s="37" t="s">
        <v>241</v>
      </c>
      <c r="E91" s="13" t="s">
        <v>394</v>
      </c>
      <c r="F91" s="77">
        <f t="shared" si="7"/>
        <v>15496</v>
      </c>
      <c r="G91" s="77">
        <v>15496</v>
      </c>
      <c r="H91" s="77">
        <v>0</v>
      </c>
      <c r="I91" s="77">
        <v>0</v>
      </c>
      <c r="J91" s="77">
        <v>0</v>
      </c>
      <c r="K91" s="77">
        <v>0</v>
      </c>
      <c r="R91" s="115"/>
    </row>
    <row r="92" spans="1:18" s="93" customFormat="1" ht="15">
      <c r="A92" s="398"/>
      <c r="B92" s="399"/>
      <c r="C92" s="13" t="s">
        <v>174</v>
      </c>
      <c r="D92" s="37"/>
      <c r="E92" s="37"/>
      <c r="F92" s="77">
        <f t="shared" si="7"/>
        <v>3874.35</v>
      </c>
      <c r="G92" s="77">
        <v>3874.35</v>
      </c>
      <c r="H92" s="77">
        <v>0</v>
      </c>
      <c r="I92" s="77">
        <v>0</v>
      </c>
      <c r="J92" s="77">
        <v>0</v>
      </c>
      <c r="K92" s="77">
        <v>0</v>
      </c>
      <c r="R92" s="115"/>
    </row>
    <row r="93" spans="1:18" s="93" customFormat="1" ht="15">
      <c r="A93" s="398"/>
      <c r="B93" s="399"/>
      <c r="C93" s="13" t="s">
        <v>169</v>
      </c>
      <c r="D93" s="37"/>
      <c r="E93" s="37"/>
      <c r="F93" s="77">
        <f t="shared" si="7"/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R93" s="115"/>
    </row>
    <row r="94" spans="1:18" s="93" customFormat="1" ht="15">
      <c r="A94" s="398"/>
      <c r="B94" s="399"/>
      <c r="C94" s="13" t="s">
        <v>177</v>
      </c>
      <c r="D94" s="37"/>
      <c r="E94" s="37"/>
      <c r="F94" s="77">
        <f t="shared" si="7"/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R94" s="115"/>
    </row>
    <row r="95" spans="1:18" s="93" customFormat="1" ht="30">
      <c r="A95" s="398"/>
      <c r="B95" s="399"/>
      <c r="C95" s="13" t="s">
        <v>186</v>
      </c>
      <c r="D95" s="37"/>
      <c r="E95" s="37"/>
      <c r="F95" s="77">
        <f t="shared" si="7"/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R95" s="115"/>
    </row>
    <row r="96" spans="1:18" s="93" customFormat="1" ht="41.25" customHeight="1">
      <c r="A96" s="398" t="s">
        <v>264</v>
      </c>
      <c r="B96" s="399" t="s">
        <v>256</v>
      </c>
      <c r="C96" s="13" t="s">
        <v>205</v>
      </c>
      <c r="D96" s="37" t="s">
        <v>241</v>
      </c>
      <c r="E96" s="37" t="s">
        <v>570</v>
      </c>
      <c r="F96" s="77">
        <f t="shared" si="7"/>
        <v>987187.2500000001</v>
      </c>
      <c r="G96" s="77">
        <f>G97+G98+G99+G100+G101</f>
        <v>411135.30000000005</v>
      </c>
      <c r="H96" s="77">
        <f>H97+H98+H99+H100+H101</f>
        <v>576051.9500000001</v>
      </c>
      <c r="I96" s="77">
        <f>I97+I98+I99+I100+I101</f>
        <v>0</v>
      </c>
      <c r="J96" s="77">
        <f>J97+J98+J99+J100+J101</f>
        <v>0</v>
      </c>
      <c r="K96" s="77">
        <f>K97+K98+K99+K100+K101</f>
        <v>0</v>
      </c>
      <c r="R96" s="115"/>
    </row>
    <row r="97" spans="1:18" s="93" customFormat="1" ht="15" customHeight="1">
      <c r="A97" s="398"/>
      <c r="B97" s="399"/>
      <c r="C97" s="13" t="s">
        <v>172</v>
      </c>
      <c r="D97" s="37" t="s">
        <v>241</v>
      </c>
      <c r="E97" s="37" t="s">
        <v>364</v>
      </c>
      <c r="F97" s="77">
        <f t="shared" si="7"/>
        <v>700820</v>
      </c>
      <c r="G97" s="77">
        <v>261000</v>
      </c>
      <c r="H97" s="77">
        <v>439820</v>
      </c>
      <c r="I97" s="77">
        <v>0</v>
      </c>
      <c r="J97" s="77">
        <v>0</v>
      </c>
      <c r="K97" s="77">
        <v>0</v>
      </c>
      <c r="R97" s="115"/>
    </row>
    <row r="98" spans="1:18" s="93" customFormat="1" ht="18" customHeight="1">
      <c r="A98" s="398"/>
      <c r="B98" s="399"/>
      <c r="C98" s="13" t="s">
        <v>173</v>
      </c>
      <c r="D98" s="37" t="s">
        <v>241</v>
      </c>
      <c r="E98" s="37" t="s">
        <v>365</v>
      </c>
      <c r="F98" s="77">
        <f t="shared" si="7"/>
        <v>273519.07</v>
      </c>
      <c r="G98" s="77">
        <v>143760.53</v>
      </c>
      <c r="H98" s="77">
        <v>129758.54</v>
      </c>
      <c r="I98" s="77">
        <v>0</v>
      </c>
      <c r="J98" s="77">
        <v>0</v>
      </c>
      <c r="K98" s="77">
        <v>0</v>
      </c>
      <c r="R98" s="115"/>
    </row>
    <row r="99" spans="1:18" s="93" customFormat="1" ht="15">
      <c r="A99" s="398"/>
      <c r="B99" s="399"/>
      <c r="C99" s="13" t="s">
        <v>174</v>
      </c>
      <c r="D99" s="37"/>
      <c r="E99" s="37" t="s">
        <v>320</v>
      </c>
      <c r="F99" s="77">
        <f t="shared" si="7"/>
        <v>12848.18</v>
      </c>
      <c r="G99" s="77">
        <v>6374.77</v>
      </c>
      <c r="H99" s="77">
        <v>6473.41</v>
      </c>
      <c r="I99" s="77">
        <v>0</v>
      </c>
      <c r="J99" s="77">
        <v>0</v>
      </c>
      <c r="K99" s="77">
        <v>0</v>
      </c>
      <c r="R99" s="115"/>
    </row>
    <row r="100" spans="1:18" s="93" customFormat="1" ht="15">
      <c r="A100" s="398"/>
      <c r="B100" s="399"/>
      <c r="C100" s="13" t="s">
        <v>169</v>
      </c>
      <c r="D100" s="37"/>
      <c r="E100" s="37"/>
      <c r="F100" s="77">
        <f t="shared" si="7"/>
        <v>0</v>
      </c>
      <c r="G100" s="77">
        <v>0</v>
      </c>
      <c r="H100" s="77">
        <v>0</v>
      </c>
      <c r="I100" s="77">
        <v>0</v>
      </c>
      <c r="J100" s="77">
        <v>0</v>
      </c>
      <c r="K100" s="77">
        <v>0</v>
      </c>
      <c r="R100" s="115"/>
    </row>
    <row r="101" spans="1:18" s="93" customFormat="1" ht="15">
      <c r="A101" s="398"/>
      <c r="B101" s="399"/>
      <c r="C101" s="13" t="s">
        <v>177</v>
      </c>
      <c r="D101" s="37"/>
      <c r="E101" s="37"/>
      <c r="F101" s="77">
        <f t="shared" si="7"/>
        <v>0</v>
      </c>
      <c r="G101" s="77">
        <v>0</v>
      </c>
      <c r="H101" s="77">
        <v>0</v>
      </c>
      <c r="I101" s="77">
        <v>0</v>
      </c>
      <c r="J101" s="77">
        <v>0</v>
      </c>
      <c r="K101" s="77">
        <v>0</v>
      </c>
      <c r="R101" s="115"/>
    </row>
    <row r="102" spans="1:18" s="93" customFormat="1" ht="30">
      <c r="A102" s="398"/>
      <c r="B102" s="399"/>
      <c r="C102" s="13" t="s">
        <v>186</v>
      </c>
      <c r="D102" s="37"/>
      <c r="E102" s="37"/>
      <c r="F102" s="77">
        <f t="shared" si="7"/>
        <v>0</v>
      </c>
      <c r="G102" s="77">
        <v>0</v>
      </c>
      <c r="H102" s="77">
        <v>0</v>
      </c>
      <c r="I102" s="77">
        <v>0</v>
      </c>
      <c r="J102" s="77">
        <v>0</v>
      </c>
      <c r="K102" s="77">
        <v>0</v>
      </c>
      <c r="R102" s="115"/>
    </row>
    <row r="103" spans="1:18" s="95" customFormat="1" ht="15">
      <c r="A103" s="400" t="s">
        <v>182</v>
      </c>
      <c r="B103" s="397" t="s">
        <v>246</v>
      </c>
      <c r="C103" s="13" t="s">
        <v>205</v>
      </c>
      <c r="D103" s="11">
        <v>812</v>
      </c>
      <c r="E103" s="37" t="s">
        <v>571</v>
      </c>
      <c r="F103" s="77">
        <f>G103+H103+I103+J103+K103</f>
        <v>2396197.36479</v>
      </c>
      <c r="G103" s="77">
        <f>G104+G105+G106+G107+G108+G109</f>
        <v>839625.22939</v>
      </c>
      <c r="H103" s="77">
        <f>H104+H105+H106+H107+H108+H109</f>
        <v>451886.86640000006</v>
      </c>
      <c r="I103" s="77">
        <f>I104+I105+I106+I107+I108+I109</f>
        <v>921359.9778</v>
      </c>
      <c r="J103" s="77">
        <f>J104+J105+J106+J107+J108+J109</f>
        <v>183325.2912</v>
      </c>
      <c r="K103" s="77">
        <f>K104+K105+K106+K107+K108+K109</f>
        <v>0</v>
      </c>
      <c r="R103" s="116"/>
    </row>
    <row r="104" spans="1:18" s="95" customFormat="1" ht="18.75" customHeight="1">
      <c r="A104" s="400"/>
      <c r="B104" s="397"/>
      <c r="C104" s="13" t="s">
        <v>172</v>
      </c>
      <c r="D104" s="11"/>
      <c r="E104" s="37"/>
      <c r="F104" s="77">
        <f>G104+H104+I104+J104+K104</f>
        <v>0</v>
      </c>
      <c r="G104" s="77">
        <f>G111+G118</f>
        <v>0</v>
      </c>
      <c r="H104" s="77">
        <f>H111+H118</f>
        <v>0</v>
      </c>
      <c r="I104" s="77">
        <f>I111+I118</f>
        <v>0</v>
      </c>
      <c r="J104" s="77">
        <f>J111+J118</f>
        <v>0</v>
      </c>
      <c r="K104" s="77">
        <f>K111+K118</f>
        <v>0</v>
      </c>
      <c r="R104" s="116"/>
    </row>
    <row r="105" spans="1:18" s="95" customFormat="1" ht="18.75" customHeight="1">
      <c r="A105" s="400"/>
      <c r="B105" s="397"/>
      <c r="C105" s="13" t="s">
        <v>173</v>
      </c>
      <c r="D105" s="37" t="s">
        <v>241</v>
      </c>
      <c r="E105" s="37" t="s">
        <v>387</v>
      </c>
      <c r="F105" s="77">
        <f>G105+H105+I105+J105+K105</f>
        <v>1545853.9853800002</v>
      </c>
      <c r="G105" s="77">
        <v>574167.87841</v>
      </c>
      <c r="H105" s="77">
        <v>240792.51518000002</v>
      </c>
      <c r="I105" s="77">
        <v>611764.3719</v>
      </c>
      <c r="J105" s="77">
        <v>119129.21989000001</v>
      </c>
      <c r="K105" s="77">
        <v>0</v>
      </c>
      <c r="R105" s="116"/>
    </row>
    <row r="106" spans="1:18" s="95" customFormat="1" ht="15">
      <c r="A106" s="400"/>
      <c r="B106" s="397"/>
      <c r="C106" s="13" t="s">
        <v>174</v>
      </c>
      <c r="D106" s="37"/>
      <c r="E106" s="37"/>
      <c r="F106" s="77">
        <f>G106+H106+I106+J106+K106</f>
        <v>21465.82436</v>
      </c>
      <c r="G106" s="77">
        <v>6452.421060000001</v>
      </c>
      <c r="H106" s="77">
        <v>4241.66097</v>
      </c>
      <c r="I106" s="77">
        <v>8997.67102</v>
      </c>
      <c r="J106" s="77">
        <v>1774.07131</v>
      </c>
      <c r="K106" s="77">
        <v>0</v>
      </c>
      <c r="R106" s="116"/>
    </row>
    <row r="107" spans="1:18" s="95" customFormat="1" ht="15" customHeight="1">
      <c r="A107" s="400"/>
      <c r="B107" s="397"/>
      <c r="C107" s="13" t="s">
        <v>169</v>
      </c>
      <c r="D107" s="37" t="s">
        <v>241</v>
      </c>
      <c r="E107" s="37" t="s">
        <v>276</v>
      </c>
      <c r="F107" s="77">
        <f>G107+H107+I107+J107+K107</f>
        <v>828877.5550500001</v>
      </c>
      <c r="G107" s="77">
        <v>259004.92992</v>
      </c>
      <c r="H107" s="77">
        <v>206852.69025</v>
      </c>
      <c r="I107" s="77">
        <v>300597.93488</v>
      </c>
      <c r="J107" s="77">
        <v>62422</v>
      </c>
      <c r="K107" s="77">
        <v>0</v>
      </c>
      <c r="R107" s="116"/>
    </row>
    <row r="108" spans="1:18" s="95" customFormat="1" ht="18" customHeight="1">
      <c r="A108" s="400"/>
      <c r="B108" s="397"/>
      <c r="C108" s="13" t="s">
        <v>177</v>
      </c>
      <c r="D108" s="37"/>
      <c r="E108" s="37"/>
      <c r="F108" s="77"/>
      <c r="G108" s="77"/>
      <c r="H108" s="77"/>
      <c r="I108" s="77"/>
      <c r="J108" s="77"/>
      <c r="K108" s="77"/>
      <c r="R108" s="116"/>
    </row>
    <row r="109" spans="1:18" s="95" customFormat="1" ht="34.5" customHeight="1">
      <c r="A109" s="400"/>
      <c r="B109" s="397"/>
      <c r="C109" s="13" t="s">
        <v>186</v>
      </c>
      <c r="D109" s="37"/>
      <c r="E109" s="37"/>
      <c r="F109" s="77"/>
      <c r="G109" s="78"/>
      <c r="H109" s="77"/>
      <c r="I109" s="77"/>
      <c r="J109" s="77"/>
      <c r="K109" s="77"/>
      <c r="R109" s="116"/>
    </row>
    <row r="110" spans="1:18" s="93" customFormat="1" ht="15">
      <c r="A110" s="400" t="s">
        <v>265</v>
      </c>
      <c r="B110" s="397" t="s">
        <v>526</v>
      </c>
      <c r="C110" s="13" t="s">
        <v>205</v>
      </c>
      <c r="D110" s="11">
        <v>812</v>
      </c>
      <c r="E110" s="37" t="s">
        <v>571</v>
      </c>
      <c r="F110" s="77">
        <f>G110+H110+I110+J110+K110</f>
        <v>2284794.46172</v>
      </c>
      <c r="G110" s="77">
        <f>G111+G112+G113+G114+G115+G116</f>
        <v>728222.32632</v>
      </c>
      <c r="H110" s="77">
        <f>H111+H112+H113+H114+H115+H116</f>
        <v>451886.86640000006</v>
      </c>
      <c r="I110" s="77">
        <f>I111+I112+I113+I114+I115+I116</f>
        <v>921359.9778</v>
      </c>
      <c r="J110" s="77">
        <f>J111+J112+J113+J114+J115+J116</f>
        <v>183325.2912</v>
      </c>
      <c r="K110" s="77">
        <f>K111+K112+K113+K114+K115+K116</f>
        <v>0</v>
      </c>
      <c r="R110" s="115"/>
    </row>
    <row r="111" spans="1:18" s="93" customFormat="1" ht="18.75" customHeight="1">
      <c r="A111" s="400"/>
      <c r="B111" s="397"/>
      <c r="C111" s="13" t="s">
        <v>172</v>
      </c>
      <c r="D111" s="11"/>
      <c r="E111" s="37"/>
      <c r="F111" s="77">
        <f>G111+H111+I111+J111+K111</f>
        <v>0</v>
      </c>
      <c r="G111" s="77">
        <v>0</v>
      </c>
      <c r="H111" s="77">
        <v>0</v>
      </c>
      <c r="I111" s="77">
        <v>0</v>
      </c>
      <c r="J111" s="77">
        <v>0</v>
      </c>
      <c r="K111" s="77">
        <v>0</v>
      </c>
      <c r="R111" s="115"/>
    </row>
    <row r="112" spans="1:18" s="93" customFormat="1" ht="18.75" customHeight="1">
      <c r="A112" s="400"/>
      <c r="B112" s="397"/>
      <c r="C112" s="13" t="s">
        <v>173</v>
      </c>
      <c r="D112" s="37" t="s">
        <v>241</v>
      </c>
      <c r="E112" s="37" t="s">
        <v>387</v>
      </c>
      <c r="F112" s="77">
        <f>G112+H112+I112+J112+K112</f>
        <v>1455363.54375</v>
      </c>
      <c r="G112" s="77">
        <v>483677.43678</v>
      </c>
      <c r="H112" s="77">
        <v>240792.51518000002</v>
      </c>
      <c r="I112" s="77">
        <v>611764.3719</v>
      </c>
      <c r="J112" s="77">
        <v>119129.21989000001</v>
      </c>
      <c r="K112" s="77">
        <v>0</v>
      </c>
      <c r="R112" s="115"/>
    </row>
    <row r="113" spans="1:18" s="93" customFormat="1" ht="15">
      <c r="A113" s="400"/>
      <c r="B113" s="397"/>
      <c r="C113" s="13" t="s">
        <v>174</v>
      </c>
      <c r="D113" s="37"/>
      <c r="E113" s="37" t="s">
        <v>275</v>
      </c>
      <c r="F113" s="77">
        <f>G113+H113+I113+J113+K113</f>
        <v>21165.35796</v>
      </c>
      <c r="G113" s="77">
        <v>6151.95466</v>
      </c>
      <c r="H113" s="77">
        <v>4241.66097</v>
      </c>
      <c r="I113" s="77">
        <v>8997.67102</v>
      </c>
      <c r="J113" s="77">
        <v>1774.07131</v>
      </c>
      <c r="K113" s="77">
        <v>0</v>
      </c>
      <c r="R113" s="115"/>
    </row>
    <row r="114" spans="1:18" s="93" customFormat="1" ht="15" customHeight="1">
      <c r="A114" s="400"/>
      <c r="B114" s="397"/>
      <c r="C114" s="13" t="s">
        <v>169</v>
      </c>
      <c r="D114" s="37" t="s">
        <v>241</v>
      </c>
      <c r="E114" s="37" t="s">
        <v>276</v>
      </c>
      <c r="F114" s="77">
        <f>G114+H114+I114+J114+K114</f>
        <v>808265.56001</v>
      </c>
      <c r="G114" s="77">
        <v>238392.93488</v>
      </c>
      <c r="H114" s="77">
        <v>206852.69025</v>
      </c>
      <c r="I114" s="77">
        <v>300597.93488</v>
      </c>
      <c r="J114" s="77">
        <v>62422</v>
      </c>
      <c r="K114" s="77">
        <v>0</v>
      </c>
      <c r="R114" s="115"/>
    </row>
    <row r="115" spans="1:18" s="93" customFormat="1" ht="18" customHeight="1">
      <c r="A115" s="400"/>
      <c r="B115" s="397"/>
      <c r="C115" s="13" t="s">
        <v>177</v>
      </c>
      <c r="D115" s="37"/>
      <c r="E115" s="37"/>
      <c r="F115" s="77"/>
      <c r="G115" s="77"/>
      <c r="H115" s="77"/>
      <c r="I115" s="77"/>
      <c r="J115" s="77"/>
      <c r="K115" s="77"/>
      <c r="R115" s="115"/>
    </row>
    <row r="116" spans="1:18" s="93" customFormat="1" ht="30">
      <c r="A116" s="400"/>
      <c r="B116" s="397"/>
      <c r="C116" s="13" t="s">
        <v>186</v>
      </c>
      <c r="D116" s="37"/>
      <c r="E116" s="37"/>
      <c r="F116" s="77"/>
      <c r="G116" s="77"/>
      <c r="H116" s="77"/>
      <c r="I116" s="77"/>
      <c r="J116" s="77"/>
      <c r="K116" s="77"/>
      <c r="R116" s="115"/>
    </row>
    <row r="117" spans="1:18" s="93" customFormat="1" ht="18" customHeight="1">
      <c r="A117" s="400" t="s">
        <v>525</v>
      </c>
      <c r="B117" s="399" t="s">
        <v>527</v>
      </c>
      <c r="C117" s="13" t="s">
        <v>205</v>
      </c>
      <c r="D117" s="37">
        <v>812</v>
      </c>
      <c r="E117" s="37"/>
      <c r="F117" s="77">
        <f>G117+H117+I117+J117+K117</f>
        <v>80472.45614</v>
      </c>
      <c r="G117" s="77">
        <f>G118+G119+G120+G121+G122+G123</f>
        <v>80472.45614</v>
      </c>
      <c r="H117" s="77">
        <f>H118+H119+H120+H121+H122+H123</f>
        <v>0</v>
      </c>
      <c r="I117" s="77">
        <f>I118+I119+I120+I121+I122+I123</f>
        <v>0</v>
      </c>
      <c r="J117" s="77">
        <f>J118+J119+J120+J121+J122+J123</f>
        <v>0</v>
      </c>
      <c r="K117" s="77">
        <f>K118+K119+K120+K121+K122+K123</f>
        <v>0</v>
      </c>
      <c r="R117" s="115"/>
    </row>
    <row r="118" spans="1:18" s="93" customFormat="1" ht="30">
      <c r="A118" s="400"/>
      <c r="B118" s="399"/>
      <c r="C118" s="13" t="s">
        <v>172</v>
      </c>
      <c r="D118" s="37"/>
      <c r="E118" s="37"/>
      <c r="F118" s="77">
        <f>G118+H118+I118+J118+K118</f>
        <v>0</v>
      </c>
      <c r="G118" s="77">
        <v>0</v>
      </c>
      <c r="H118" s="77">
        <v>0</v>
      </c>
      <c r="I118" s="77">
        <v>0</v>
      </c>
      <c r="J118" s="77">
        <v>0</v>
      </c>
      <c r="K118" s="77">
        <v>0</v>
      </c>
      <c r="R118" s="115"/>
    </row>
    <row r="119" spans="1:18" s="93" customFormat="1" ht="30">
      <c r="A119" s="400"/>
      <c r="B119" s="399"/>
      <c r="C119" s="13" t="s">
        <v>173</v>
      </c>
      <c r="D119" s="37" t="s">
        <v>241</v>
      </c>
      <c r="E119" s="45" t="s">
        <v>533</v>
      </c>
      <c r="F119" s="77">
        <f>G119+H119+I119+J119+K119</f>
        <v>59559.994699999996</v>
      </c>
      <c r="G119" s="77">
        <v>59559.994699999996</v>
      </c>
      <c r="H119" s="77">
        <v>0</v>
      </c>
      <c r="I119" s="77">
        <v>0</v>
      </c>
      <c r="J119" s="77">
        <v>0</v>
      </c>
      <c r="K119" s="77">
        <v>0</v>
      </c>
      <c r="R119" s="115"/>
    </row>
    <row r="120" spans="1:18" s="93" customFormat="1" ht="15">
      <c r="A120" s="400"/>
      <c r="B120" s="399"/>
      <c r="C120" s="13" t="s">
        <v>174</v>
      </c>
      <c r="D120" s="37"/>
      <c r="E120" s="37"/>
      <c r="F120" s="77">
        <v>0</v>
      </c>
      <c r="G120" s="77">
        <v>300.4664</v>
      </c>
      <c r="H120" s="77">
        <v>0</v>
      </c>
      <c r="I120" s="77">
        <v>0</v>
      </c>
      <c r="J120" s="77">
        <v>0</v>
      </c>
      <c r="K120" s="77">
        <v>0</v>
      </c>
      <c r="R120" s="115"/>
    </row>
    <row r="121" spans="1:18" s="93" customFormat="1" ht="15">
      <c r="A121" s="400"/>
      <c r="B121" s="399"/>
      <c r="C121" s="13" t="s">
        <v>169</v>
      </c>
      <c r="D121" s="37" t="s">
        <v>241</v>
      </c>
      <c r="E121" s="37" t="s">
        <v>276</v>
      </c>
      <c r="F121" s="77">
        <f>G121+H121+I121+J121+K121</f>
        <v>20611.99504</v>
      </c>
      <c r="G121" s="77">
        <v>20611.99504</v>
      </c>
      <c r="H121" s="77">
        <v>0</v>
      </c>
      <c r="I121" s="77">
        <v>0</v>
      </c>
      <c r="J121" s="77">
        <v>0</v>
      </c>
      <c r="K121" s="77">
        <v>0</v>
      </c>
      <c r="R121" s="115"/>
    </row>
    <row r="122" spans="1:18" s="93" customFormat="1" ht="15">
      <c r="A122" s="400"/>
      <c r="B122" s="399"/>
      <c r="C122" s="13" t="s">
        <v>177</v>
      </c>
      <c r="D122" s="37"/>
      <c r="E122" s="37"/>
      <c r="F122" s="77"/>
      <c r="G122" s="77"/>
      <c r="H122" s="77"/>
      <c r="I122" s="77"/>
      <c r="J122" s="77"/>
      <c r="K122" s="77"/>
      <c r="R122" s="115"/>
    </row>
    <row r="123" spans="1:18" s="93" customFormat="1" ht="12.75" customHeight="1">
      <c r="A123" s="400"/>
      <c r="B123" s="399"/>
      <c r="C123" s="13" t="s">
        <v>186</v>
      </c>
      <c r="D123" s="37"/>
      <c r="E123" s="37"/>
      <c r="F123" s="77"/>
      <c r="G123" s="77"/>
      <c r="H123" s="77"/>
      <c r="I123" s="77"/>
      <c r="J123" s="77"/>
      <c r="K123" s="77"/>
      <c r="R123" s="115"/>
    </row>
    <row r="124" spans="1:17" s="12" customFormat="1" ht="18" customHeight="1">
      <c r="A124" s="400" t="s">
        <v>560</v>
      </c>
      <c r="B124" s="399" t="s">
        <v>561</v>
      </c>
      <c r="C124" s="13" t="s">
        <v>205</v>
      </c>
      <c r="D124" s="37">
        <v>812</v>
      </c>
      <c r="E124" s="37"/>
      <c r="F124" s="77">
        <f>G124+H124+I124+J124+K124</f>
        <v>30930.44693</v>
      </c>
      <c r="G124" s="77">
        <f>G125+G126+G127+G128+G129+G130</f>
        <v>30930.44693</v>
      </c>
      <c r="H124" s="77">
        <f>H125+H126+H127+H128+H129+H130</f>
        <v>0</v>
      </c>
      <c r="I124" s="77">
        <f>I125+I126+I127+I128+I129+I130</f>
        <v>0</v>
      </c>
      <c r="J124" s="77">
        <f>J125+J126+J127+J128+J129+J130</f>
        <v>0</v>
      </c>
      <c r="K124" s="77">
        <f>K125+K126+K127+K128+K129+K130</f>
        <v>0</v>
      </c>
      <c r="L124" s="10" t="s">
        <v>562</v>
      </c>
      <c r="M124" s="10">
        <v>2014</v>
      </c>
      <c r="N124" s="10">
        <v>2015</v>
      </c>
      <c r="O124" s="10">
        <v>2016</v>
      </c>
      <c r="P124" s="10">
        <v>2017</v>
      </c>
      <c r="Q124" s="93"/>
    </row>
    <row r="125" spans="1:17" s="12" customFormat="1" ht="30">
      <c r="A125" s="400"/>
      <c r="B125" s="399"/>
      <c r="C125" s="13" t="s">
        <v>172</v>
      </c>
      <c r="D125" s="37"/>
      <c r="E125" s="37"/>
      <c r="F125" s="77">
        <f>G125+H125+I125+J125+K125</f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128">
        <f>F117+F138</f>
        <v>332318.90416</v>
      </c>
      <c r="M125" s="128">
        <f>G117+G138</f>
        <v>80472.45614</v>
      </c>
      <c r="N125" s="128">
        <f>H117+H138</f>
        <v>251846.44801999998</v>
      </c>
      <c r="O125" s="128">
        <f>I117+I138</f>
        <v>0</v>
      </c>
      <c r="P125" s="128">
        <f>J117+J138</f>
        <v>0</v>
      </c>
      <c r="Q125" s="130" t="s">
        <v>413</v>
      </c>
    </row>
    <row r="126" spans="1:17" s="12" customFormat="1" ht="15">
      <c r="A126" s="400"/>
      <c r="B126" s="399"/>
      <c r="C126" s="13" t="s">
        <v>173</v>
      </c>
      <c r="D126" s="37" t="s">
        <v>241</v>
      </c>
      <c r="E126" s="37" t="s">
        <v>275</v>
      </c>
      <c r="F126" s="77">
        <f>G126+H126+I126+J126+K126</f>
        <v>30930.44693</v>
      </c>
      <c r="G126" s="77">
        <v>30930.44693</v>
      </c>
      <c r="H126" s="77">
        <v>0</v>
      </c>
      <c r="I126" s="77">
        <v>0</v>
      </c>
      <c r="J126" s="77">
        <v>0</v>
      </c>
      <c r="K126" s="77">
        <v>0</v>
      </c>
      <c r="L126" s="128">
        <f aca="true" t="shared" si="9" ref="L126:P128">F119+F140</f>
        <v>198733.65671999997</v>
      </c>
      <c r="M126" s="128">
        <f t="shared" si="9"/>
        <v>59559.994699999996</v>
      </c>
      <c r="N126" s="128">
        <f t="shared" si="9"/>
        <v>139173.66202</v>
      </c>
      <c r="O126" s="128">
        <f t="shared" si="9"/>
        <v>0</v>
      </c>
      <c r="P126" s="128">
        <f t="shared" si="9"/>
        <v>0</v>
      </c>
      <c r="Q126" s="130" t="s">
        <v>563</v>
      </c>
    </row>
    <row r="127" spans="1:17" s="12" customFormat="1" ht="15">
      <c r="A127" s="400"/>
      <c r="B127" s="399"/>
      <c r="C127" s="13" t="s">
        <v>174</v>
      </c>
      <c r="D127" s="37"/>
      <c r="E127" s="37"/>
      <c r="F127" s="77">
        <f>G127+H127+I127+J127+K127</f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128">
        <f t="shared" si="9"/>
        <v>1916.54137</v>
      </c>
      <c r="M127" s="128">
        <f t="shared" si="9"/>
        <v>300.4664</v>
      </c>
      <c r="N127" s="128">
        <f t="shared" si="9"/>
        <v>1916.54137</v>
      </c>
      <c r="O127" s="128">
        <f t="shared" si="9"/>
        <v>0</v>
      </c>
      <c r="P127" s="128">
        <f t="shared" si="9"/>
        <v>0</v>
      </c>
      <c r="Q127" s="130" t="s">
        <v>564</v>
      </c>
    </row>
    <row r="128" spans="1:17" s="12" customFormat="1" ht="15">
      <c r="A128" s="400"/>
      <c r="B128" s="399"/>
      <c r="C128" s="13" t="s">
        <v>169</v>
      </c>
      <c r="D128" s="37" t="s">
        <v>241</v>
      </c>
      <c r="E128" s="37" t="s">
        <v>276</v>
      </c>
      <c r="F128" s="77">
        <f>G128+H128+I128+J128+K128</f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128">
        <f t="shared" si="9"/>
        <v>131368.23967</v>
      </c>
      <c r="M128" s="128">
        <f t="shared" si="9"/>
        <v>20611.99504</v>
      </c>
      <c r="N128" s="128">
        <f t="shared" si="9"/>
        <v>110756.24463</v>
      </c>
      <c r="O128" s="128">
        <f t="shared" si="9"/>
        <v>0</v>
      </c>
      <c r="P128" s="128">
        <f t="shared" si="9"/>
        <v>0</v>
      </c>
      <c r="Q128" s="130" t="s">
        <v>565</v>
      </c>
    </row>
    <row r="129" spans="1:17" s="12" customFormat="1" ht="15">
      <c r="A129" s="400"/>
      <c r="B129" s="399"/>
      <c r="C129" s="13" t="s">
        <v>177</v>
      </c>
      <c r="D129" s="37"/>
      <c r="E129" s="37"/>
      <c r="F129" s="77"/>
      <c r="G129" s="77"/>
      <c r="H129" s="77"/>
      <c r="I129" s="77"/>
      <c r="J129" s="77"/>
      <c r="K129" s="77"/>
      <c r="L129" s="128"/>
      <c r="M129" s="128"/>
      <c r="N129" s="128"/>
      <c r="O129" s="128"/>
      <c r="P129" s="128"/>
      <c r="Q129" s="93"/>
    </row>
    <row r="130" spans="1:17" s="12" customFormat="1" ht="30.75" customHeight="1">
      <c r="A130" s="400"/>
      <c r="B130" s="399"/>
      <c r="C130" s="13" t="s">
        <v>186</v>
      </c>
      <c r="D130" s="37"/>
      <c r="E130" s="37"/>
      <c r="F130" s="77"/>
      <c r="G130" s="77"/>
      <c r="H130" s="77"/>
      <c r="I130" s="77"/>
      <c r="J130" s="77"/>
      <c r="K130" s="77"/>
      <c r="L130" s="6" t="s">
        <v>566</v>
      </c>
      <c r="M130" s="10" t="s">
        <v>567</v>
      </c>
      <c r="N130" s="93"/>
      <c r="O130" s="93"/>
      <c r="P130" s="93"/>
      <c r="Q130" s="93"/>
    </row>
    <row r="131" spans="1:18" s="95" customFormat="1" ht="15">
      <c r="A131" s="400" t="s">
        <v>266</v>
      </c>
      <c r="B131" s="397" t="s">
        <v>546</v>
      </c>
      <c r="C131" s="13" t="s">
        <v>205</v>
      </c>
      <c r="D131" s="11">
        <v>812</v>
      </c>
      <c r="E131" s="11"/>
      <c r="F131" s="77">
        <f>G131+H131+I131+J131+K131</f>
        <v>259954.56342</v>
      </c>
      <c r="G131" s="77">
        <f>G132+G133+G134+G135+G136</f>
        <v>8108.1154</v>
      </c>
      <c r="H131" s="77">
        <f>H132+H133+H134+H135+H136</f>
        <v>251846.44801999998</v>
      </c>
      <c r="I131" s="77">
        <f>I132+I133+I134+I135+I136</f>
        <v>0</v>
      </c>
      <c r="J131" s="77">
        <f>J132+J133+J134+J135+J136</f>
        <v>0</v>
      </c>
      <c r="K131" s="77">
        <f>K132+K133+K134+K135+K136</f>
        <v>0</v>
      </c>
      <c r="R131" s="116"/>
    </row>
    <row r="132" spans="1:18" s="95" customFormat="1" ht="18.75" customHeight="1">
      <c r="A132" s="400"/>
      <c r="B132" s="397"/>
      <c r="C132" s="13" t="s">
        <v>172</v>
      </c>
      <c r="D132" s="11"/>
      <c r="E132" s="11"/>
      <c r="F132" s="77">
        <f>G132+H132+I132+J132+K132</f>
        <v>0</v>
      </c>
      <c r="G132" s="77">
        <f aca="true" t="shared" si="10" ref="G132:K135">G139+G146</f>
        <v>0</v>
      </c>
      <c r="H132" s="77">
        <f t="shared" si="10"/>
        <v>0</v>
      </c>
      <c r="I132" s="77">
        <f t="shared" si="10"/>
        <v>0</v>
      </c>
      <c r="J132" s="77">
        <f t="shared" si="10"/>
        <v>0</v>
      </c>
      <c r="K132" s="77">
        <f t="shared" si="10"/>
        <v>0</v>
      </c>
      <c r="R132" s="116"/>
    </row>
    <row r="133" spans="1:18" s="95" customFormat="1" ht="18.75" customHeight="1">
      <c r="A133" s="400"/>
      <c r="B133" s="397"/>
      <c r="C133" s="13" t="s">
        <v>173</v>
      </c>
      <c r="D133" s="37" t="s">
        <v>241</v>
      </c>
      <c r="E133" s="11">
        <v>449603</v>
      </c>
      <c r="F133" s="77">
        <f>G133+H133+I133+J133+K133</f>
        <v>146442.23144</v>
      </c>
      <c r="G133" s="77">
        <f t="shared" si="10"/>
        <v>7268.56942</v>
      </c>
      <c r="H133" s="77">
        <f t="shared" si="10"/>
        <v>139173.66202</v>
      </c>
      <c r="I133" s="77">
        <f t="shared" si="10"/>
        <v>0</v>
      </c>
      <c r="J133" s="77">
        <f t="shared" si="10"/>
        <v>0</v>
      </c>
      <c r="K133" s="77">
        <f t="shared" si="10"/>
        <v>0</v>
      </c>
      <c r="R133" s="116"/>
    </row>
    <row r="134" spans="1:18" s="95" customFormat="1" ht="15">
      <c r="A134" s="400"/>
      <c r="B134" s="397"/>
      <c r="C134" s="13" t="s">
        <v>174</v>
      </c>
      <c r="D134" s="37"/>
      <c r="E134" s="11"/>
      <c r="F134" s="77">
        <f>G134+H134+I134+J134+K134</f>
        <v>2756.08735</v>
      </c>
      <c r="G134" s="77">
        <f t="shared" si="10"/>
        <v>839.54598</v>
      </c>
      <c r="H134" s="77">
        <f t="shared" si="10"/>
        <v>1916.54137</v>
      </c>
      <c r="I134" s="77">
        <f t="shared" si="10"/>
        <v>0</v>
      </c>
      <c r="J134" s="77">
        <f t="shared" si="10"/>
        <v>0</v>
      </c>
      <c r="K134" s="77">
        <f t="shared" si="10"/>
        <v>0</v>
      </c>
      <c r="R134" s="116"/>
    </row>
    <row r="135" spans="1:18" s="95" customFormat="1" ht="15" customHeight="1">
      <c r="A135" s="400"/>
      <c r="B135" s="397"/>
      <c r="C135" s="13" t="s">
        <v>169</v>
      </c>
      <c r="D135" s="37" t="s">
        <v>241</v>
      </c>
      <c r="E135" s="11" t="s">
        <v>335</v>
      </c>
      <c r="F135" s="77">
        <f>G135+H135+I135+J135+K135</f>
        <v>110756.24463</v>
      </c>
      <c r="G135" s="77">
        <f t="shared" si="10"/>
        <v>0</v>
      </c>
      <c r="H135" s="77">
        <f t="shared" si="10"/>
        <v>110756.24463</v>
      </c>
      <c r="I135" s="77">
        <f t="shared" si="10"/>
        <v>0</v>
      </c>
      <c r="J135" s="77">
        <f t="shared" si="10"/>
        <v>0</v>
      </c>
      <c r="K135" s="77">
        <f t="shared" si="10"/>
        <v>0</v>
      </c>
      <c r="R135" s="116"/>
    </row>
    <row r="136" spans="1:18" s="95" customFormat="1" ht="18" customHeight="1">
      <c r="A136" s="400"/>
      <c r="B136" s="397"/>
      <c r="C136" s="13" t="s">
        <v>177</v>
      </c>
      <c r="D136" s="37"/>
      <c r="E136" s="11"/>
      <c r="F136" s="77"/>
      <c r="G136" s="78"/>
      <c r="H136" s="77"/>
      <c r="I136" s="77"/>
      <c r="J136" s="77"/>
      <c r="K136" s="77"/>
      <c r="R136" s="116"/>
    </row>
    <row r="137" spans="1:18" s="95" customFormat="1" ht="30">
      <c r="A137" s="400"/>
      <c r="B137" s="397"/>
      <c r="C137" s="13" t="s">
        <v>186</v>
      </c>
      <c r="D137" s="37"/>
      <c r="E137" s="11"/>
      <c r="F137" s="77"/>
      <c r="G137" s="78"/>
      <c r="H137" s="77"/>
      <c r="I137" s="77"/>
      <c r="J137" s="77"/>
      <c r="K137" s="77"/>
      <c r="R137" s="116"/>
    </row>
    <row r="138" spans="1:18" s="93" customFormat="1" ht="15">
      <c r="A138" s="400" t="s">
        <v>267</v>
      </c>
      <c r="B138" s="397" t="s">
        <v>540</v>
      </c>
      <c r="C138" s="13" t="s">
        <v>205</v>
      </c>
      <c r="D138" s="11">
        <v>812</v>
      </c>
      <c r="E138" s="11"/>
      <c r="F138" s="77">
        <f>G138+H138+I138+J138+K138</f>
        <v>251846.44801999998</v>
      </c>
      <c r="G138" s="77">
        <f>G139+G140+G141+G142+G143+G144</f>
        <v>0</v>
      </c>
      <c r="H138" s="77">
        <f>H139+H140+H141+H142+H143+H144</f>
        <v>251846.44801999998</v>
      </c>
      <c r="I138" s="77">
        <f>I139+I140+I141+I142+I143+I144</f>
        <v>0</v>
      </c>
      <c r="J138" s="77">
        <f>J139+J140+J141+J142+J143+J144</f>
        <v>0</v>
      </c>
      <c r="K138" s="77">
        <f>K139+K140+K141+K142+K143+K144</f>
        <v>0</v>
      </c>
      <c r="R138" s="115"/>
    </row>
    <row r="139" spans="1:18" s="93" customFormat="1" ht="18.75" customHeight="1">
      <c r="A139" s="400"/>
      <c r="B139" s="397"/>
      <c r="C139" s="13" t="s">
        <v>172</v>
      </c>
      <c r="D139" s="11"/>
      <c r="E139" s="11"/>
      <c r="F139" s="77">
        <f>G139+H139+I139+J139+K139</f>
        <v>0</v>
      </c>
      <c r="G139" s="77">
        <v>0</v>
      </c>
      <c r="H139" s="77">
        <v>0</v>
      </c>
      <c r="I139" s="77">
        <v>0</v>
      </c>
      <c r="J139" s="77">
        <v>0</v>
      </c>
      <c r="K139" s="77">
        <v>0</v>
      </c>
      <c r="R139" s="115"/>
    </row>
    <row r="140" spans="1:18" s="93" customFormat="1" ht="18.75" customHeight="1">
      <c r="A140" s="400"/>
      <c r="B140" s="397"/>
      <c r="C140" s="13" t="s">
        <v>173</v>
      </c>
      <c r="D140" s="37" t="s">
        <v>241</v>
      </c>
      <c r="E140" s="11">
        <v>449603</v>
      </c>
      <c r="F140" s="77">
        <f>G140+H140+I140+J140+K140</f>
        <v>139173.66202</v>
      </c>
      <c r="G140" s="77">
        <v>0</v>
      </c>
      <c r="H140" s="77">
        <v>139173.66202</v>
      </c>
      <c r="I140" s="77">
        <v>0</v>
      </c>
      <c r="J140" s="77">
        <v>0</v>
      </c>
      <c r="K140" s="77">
        <v>0</v>
      </c>
      <c r="R140" s="115"/>
    </row>
    <row r="141" spans="1:18" s="93" customFormat="1" ht="15">
      <c r="A141" s="400"/>
      <c r="B141" s="397"/>
      <c r="C141" s="13" t="s">
        <v>174</v>
      </c>
      <c r="D141" s="37"/>
      <c r="E141" s="11"/>
      <c r="F141" s="77">
        <f>G141+H141+I141+J141+K141</f>
        <v>1916.54137</v>
      </c>
      <c r="G141" s="77">
        <v>0</v>
      </c>
      <c r="H141" s="77">
        <v>1916.54137</v>
      </c>
      <c r="I141" s="77">
        <v>0</v>
      </c>
      <c r="J141" s="77">
        <v>0</v>
      </c>
      <c r="K141" s="77">
        <v>0</v>
      </c>
      <c r="R141" s="115"/>
    </row>
    <row r="142" spans="1:18" s="93" customFormat="1" ht="15" customHeight="1">
      <c r="A142" s="400"/>
      <c r="B142" s="397"/>
      <c r="C142" s="13" t="s">
        <v>169</v>
      </c>
      <c r="D142" s="37" t="s">
        <v>241</v>
      </c>
      <c r="E142" s="11" t="s">
        <v>335</v>
      </c>
      <c r="F142" s="77">
        <f>G142+H142+I142+J142+K142</f>
        <v>110756.24463</v>
      </c>
      <c r="G142" s="77">
        <v>0</v>
      </c>
      <c r="H142" s="77">
        <v>110756.24463</v>
      </c>
      <c r="I142" s="77">
        <v>0</v>
      </c>
      <c r="J142" s="77">
        <v>0</v>
      </c>
      <c r="K142" s="77">
        <v>0</v>
      </c>
      <c r="R142" s="115"/>
    </row>
    <row r="143" spans="1:18" s="93" customFormat="1" ht="18" customHeight="1">
      <c r="A143" s="400"/>
      <c r="B143" s="397"/>
      <c r="C143" s="13" t="s">
        <v>177</v>
      </c>
      <c r="D143" s="37"/>
      <c r="E143" s="11"/>
      <c r="F143" s="77"/>
      <c r="G143" s="77"/>
      <c r="H143" s="77"/>
      <c r="I143" s="77"/>
      <c r="J143" s="77"/>
      <c r="K143" s="77"/>
      <c r="R143" s="115"/>
    </row>
    <row r="144" spans="1:18" s="93" customFormat="1" ht="30">
      <c r="A144" s="400"/>
      <c r="B144" s="397"/>
      <c r="C144" s="13" t="s">
        <v>186</v>
      </c>
      <c r="D144" s="37"/>
      <c r="E144" s="11"/>
      <c r="F144" s="77"/>
      <c r="G144" s="77"/>
      <c r="H144" s="77"/>
      <c r="I144" s="77"/>
      <c r="J144" s="77"/>
      <c r="K144" s="77"/>
      <c r="R144" s="115"/>
    </row>
    <row r="145" spans="1:18" s="93" customFormat="1" ht="15">
      <c r="A145" s="400" t="s">
        <v>554</v>
      </c>
      <c r="B145" s="397" t="s">
        <v>540</v>
      </c>
      <c r="C145" s="13" t="s">
        <v>205</v>
      </c>
      <c r="D145" s="11">
        <v>812</v>
      </c>
      <c r="E145" s="11"/>
      <c r="F145" s="77">
        <f>G145+H145+I145+J145+K145</f>
        <v>8108.1154</v>
      </c>
      <c r="G145" s="77">
        <f>G146+G147+G148+G149+G150+G151</f>
        <v>8108.1154</v>
      </c>
      <c r="H145" s="77">
        <f>H146+H147+H148+H149+H150+H151</f>
        <v>0</v>
      </c>
      <c r="I145" s="77">
        <f>I146+I147+I148+I149+I150+I151</f>
        <v>0</v>
      </c>
      <c r="J145" s="77">
        <f>J146+J147+J148+J149+J150+J151</f>
        <v>0</v>
      </c>
      <c r="K145" s="77">
        <f>K146+K147+K148+K149+K150+K151</f>
        <v>0</v>
      </c>
      <c r="R145" s="115"/>
    </row>
    <row r="146" spans="1:18" s="93" customFormat="1" ht="18.75" customHeight="1">
      <c r="A146" s="400"/>
      <c r="B146" s="397"/>
      <c r="C146" s="13" t="s">
        <v>172</v>
      </c>
      <c r="D146" s="11"/>
      <c r="E146" s="11"/>
      <c r="F146" s="77">
        <f>G146+H146+I146+J146+K146</f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0</v>
      </c>
      <c r="R146" s="115"/>
    </row>
    <row r="147" spans="1:18" s="93" customFormat="1" ht="18.75" customHeight="1">
      <c r="A147" s="400"/>
      <c r="B147" s="397"/>
      <c r="C147" s="13" t="s">
        <v>173</v>
      </c>
      <c r="D147" s="37" t="s">
        <v>241</v>
      </c>
      <c r="E147" s="11">
        <v>449603</v>
      </c>
      <c r="F147" s="77">
        <f>G147+H147+I147+J147+K147</f>
        <v>7268.56942</v>
      </c>
      <c r="G147" s="77">
        <v>7268.56942</v>
      </c>
      <c r="H147" s="77">
        <v>0</v>
      </c>
      <c r="I147" s="77">
        <v>0</v>
      </c>
      <c r="J147" s="77">
        <v>0</v>
      </c>
      <c r="K147" s="77">
        <v>0</v>
      </c>
      <c r="R147" s="115"/>
    </row>
    <row r="148" spans="1:18" s="93" customFormat="1" ht="15">
      <c r="A148" s="400"/>
      <c r="B148" s="397"/>
      <c r="C148" s="13" t="s">
        <v>174</v>
      </c>
      <c r="D148" s="37"/>
      <c r="E148" s="11"/>
      <c r="F148" s="77">
        <f>G148+H148+I148+J148+K148</f>
        <v>839.54598</v>
      </c>
      <c r="G148" s="77">
        <v>839.54598</v>
      </c>
      <c r="H148" s="77">
        <v>0</v>
      </c>
      <c r="I148" s="77">
        <v>0</v>
      </c>
      <c r="J148" s="77">
        <v>0</v>
      </c>
      <c r="K148" s="77">
        <v>0</v>
      </c>
      <c r="R148" s="115"/>
    </row>
    <row r="149" spans="1:18" s="93" customFormat="1" ht="15" customHeight="1">
      <c r="A149" s="400"/>
      <c r="B149" s="397"/>
      <c r="C149" s="13" t="s">
        <v>169</v>
      </c>
      <c r="D149" s="37" t="s">
        <v>241</v>
      </c>
      <c r="E149" s="11" t="s">
        <v>335</v>
      </c>
      <c r="F149" s="77">
        <f>G149+H149+I149+J149+K149</f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R149" s="115"/>
    </row>
    <row r="150" spans="1:18" s="93" customFormat="1" ht="18" customHeight="1">
      <c r="A150" s="400"/>
      <c r="B150" s="397"/>
      <c r="C150" s="13" t="s">
        <v>177</v>
      </c>
      <c r="D150" s="37"/>
      <c r="E150" s="11"/>
      <c r="F150" s="77"/>
      <c r="G150" s="77"/>
      <c r="H150" s="77"/>
      <c r="I150" s="77"/>
      <c r="J150" s="77"/>
      <c r="K150" s="77"/>
      <c r="R150" s="115"/>
    </row>
    <row r="151" spans="1:18" s="93" customFormat="1" ht="30">
      <c r="A151" s="400"/>
      <c r="B151" s="397"/>
      <c r="C151" s="13" t="s">
        <v>186</v>
      </c>
      <c r="D151" s="37"/>
      <c r="E151" s="11"/>
      <c r="F151" s="77"/>
      <c r="G151" s="77"/>
      <c r="H151" s="77"/>
      <c r="I151" s="77"/>
      <c r="J151" s="77"/>
      <c r="K151" s="77"/>
      <c r="R151" s="115"/>
    </row>
    <row r="152" spans="1:18" s="95" customFormat="1" ht="15">
      <c r="A152" s="398" t="s">
        <v>214</v>
      </c>
      <c r="B152" s="399" t="s">
        <v>247</v>
      </c>
      <c r="C152" s="13" t="s">
        <v>205</v>
      </c>
      <c r="D152" s="11">
        <v>812</v>
      </c>
      <c r="E152" s="45" t="s">
        <v>572</v>
      </c>
      <c r="F152" s="79">
        <f aca="true" t="shared" si="11" ref="F152:F157">G152+H152+I152+J152+K152</f>
        <v>2435783.4137655394</v>
      </c>
      <c r="G152" s="79">
        <f>SUM(G153:G157)</f>
        <v>116733.36605</v>
      </c>
      <c r="H152" s="79">
        <f>SUM(H153:H157)</f>
        <v>431639.03542</v>
      </c>
      <c r="I152" s="79">
        <f>SUM(I153:I157)</f>
        <v>540698.94671</v>
      </c>
      <c r="J152" s="79">
        <f>SUM(J153:J157)</f>
        <v>570502.3769685873</v>
      </c>
      <c r="K152" s="79">
        <f>SUM(K153:K157)</f>
        <v>776209.6886169519</v>
      </c>
      <c r="R152" s="116"/>
    </row>
    <row r="153" spans="1:18" s="95" customFormat="1" ht="15" customHeight="1">
      <c r="A153" s="398"/>
      <c r="B153" s="399"/>
      <c r="C153" s="13" t="s">
        <v>172</v>
      </c>
      <c r="D153" s="11"/>
      <c r="E153" s="37"/>
      <c r="F153" s="79">
        <f t="shared" si="11"/>
        <v>0</v>
      </c>
      <c r="G153" s="79">
        <f>G160</f>
        <v>0</v>
      </c>
      <c r="H153" s="79">
        <f aca="true" t="shared" si="12" ref="G153:K157">H160</f>
        <v>0</v>
      </c>
      <c r="I153" s="79">
        <f t="shared" si="12"/>
        <v>0</v>
      </c>
      <c r="J153" s="79">
        <f t="shared" si="12"/>
        <v>0</v>
      </c>
      <c r="K153" s="79">
        <f t="shared" si="12"/>
        <v>0</v>
      </c>
      <c r="M153" s="41">
        <v>719831.022</v>
      </c>
      <c r="N153" s="41">
        <v>748255.92</v>
      </c>
      <c r="O153" s="41">
        <f>N153/M153*N153</f>
        <v>777803.2686885874</v>
      </c>
      <c r="P153" s="41">
        <f>N153/M153*O153</f>
        <v>808517.3917269519</v>
      </c>
      <c r="R153" s="116"/>
    </row>
    <row r="154" spans="1:18" s="95" customFormat="1" ht="15">
      <c r="A154" s="398"/>
      <c r="B154" s="399"/>
      <c r="C154" s="13" t="s">
        <v>173</v>
      </c>
      <c r="D154" s="37" t="s">
        <v>241</v>
      </c>
      <c r="E154" s="45" t="s">
        <v>538</v>
      </c>
      <c r="F154" s="79">
        <f t="shared" si="11"/>
        <v>2409328.824445539</v>
      </c>
      <c r="G154" s="79">
        <f t="shared" si="12"/>
        <v>113469.27721</v>
      </c>
      <c r="H154" s="79">
        <f t="shared" si="12"/>
        <v>427322.64506999997</v>
      </c>
      <c r="I154" s="79">
        <f t="shared" si="12"/>
        <v>535291.95724</v>
      </c>
      <c r="J154" s="79">
        <f t="shared" si="12"/>
        <v>564797.3531985873</v>
      </c>
      <c r="K154" s="79">
        <f t="shared" si="12"/>
        <v>768447.5917269519</v>
      </c>
      <c r="M154" s="41">
        <v>292508.37693</v>
      </c>
      <c r="N154" s="41">
        <v>212963.96276000002</v>
      </c>
      <c r="O154" s="41">
        <v>213005.91549</v>
      </c>
      <c r="P154" s="41">
        <v>40069.8</v>
      </c>
      <c r="R154" s="116"/>
    </row>
    <row r="155" spans="1:18" s="95" customFormat="1" ht="15">
      <c r="A155" s="398"/>
      <c r="B155" s="399"/>
      <c r="C155" s="13" t="s">
        <v>174</v>
      </c>
      <c r="D155" s="37"/>
      <c r="E155" s="45" t="s">
        <v>389</v>
      </c>
      <c r="F155" s="79">
        <f t="shared" si="11"/>
        <v>26454.58932</v>
      </c>
      <c r="G155" s="79">
        <f t="shared" si="12"/>
        <v>3264.08884</v>
      </c>
      <c r="H155" s="79">
        <f t="shared" si="12"/>
        <v>4316.39035</v>
      </c>
      <c r="I155" s="79">
        <f t="shared" si="12"/>
        <v>5406.98947</v>
      </c>
      <c r="J155" s="79">
        <f t="shared" si="12"/>
        <v>5705.02377</v>
      </c>
      <c r="K155" s="79">
        <f t="shared" si="12"/>
        <v>7762.09689</v>
      </c>
      <c r="M155" s="41">
        <f>M153-M154</f>
        <v>427322.64506999997</v>
      </c>
      <c r="N155" s="41">
        <f>N153-N154</f>
        <v>535291.95724</v>
      </c>
      <c r="O155" s="41">
        <f>O153-O154</f>
        <v>564797.3531985873</v>
      </c>
      <c r="P155" s="41">
        <f>P153-P154</f>
        <v>768447.5917269519</v>
      </c>
      <c r="R155" s="116"/>
    </row>
    <row r="156" spans="1:18" s="95" customFormat="1" ht="15">
      <c r="A156" s="398"/>
      <c r="B156" s="399"/>
      <c r="C156" s="13" t="s">
        <v>169</v>
      </c>
      <c r="D156" s="37"/>
      <c r="E156" s="37"/>
      <c r="F156" s="79">
        <f t="shared" si="11"/>
        <v>0</v>
      </c>
      <c r="G156" s="79">
        <f t="shared" si="12"/>
        <v>0</v>
      </c>
      <c r="H156" s="79">
        <f t="shared" si="12"/>
        <v>0</v>
      </c>
      <c r="I156" s="79">
        <f t="shared" si="12"/>
        <v>0</v>
      </c>
      <c r="J156" s="79">
        <f t="shared" si="12"/>
        <v>0</v>
      </c>
      <c r="K156" s="79">
        <f t="shared" si="12"/>
        <v>0</v>
      </c>
      <c r="R156" s="116"/>
    </row>
    <row r="157" spans="1:18" s="95" customFormat="1" ht="15">
      <c r="A157" s="398"/>
      <c r="B157" s="399"/>
      <c r="C157" s="13" t="s">
        <v>177</v>
      </c>
      <c r="D157" s="37"/>
      <c r="E157" s="37"/>
      <c r="F157" s="79">
        <f t="shared" si="11"/>
        <v>0</v>
      </c>
      <c r="G157" s="79">
        <f t="shared" si="12"/>
        <v>0</v>
      </c>
      <c r="H157" s="79">
        <f t="shared" si="12"/>
        <v>0</v>
      </c>
      <c r="I157" s="79">
        <f t="shared" si="12"/>
        <v>0</v>
      </c>
      <c r="J157" s="79">
        <f t="shared" si="12"/>
        <v>0</v>
      </c>
      <c r="K157" s="79">
        <f t="shared" si="12"/>
        <v>0</v>
      </c>
      <c r="R157" s="116"/>
    </row>
    <row r="158" spans="1:18" s="95" customFormat="1" ht="30">
      <c r="A158" s="398"/>
      <c r="B158" s="399"/>
      <c r="C158" s="13" t="s">
        <v>186</v>
      </c>
      <c r="D158" s="37"/>
      <c r="E158" s="37"/>
      <c r="F158" s="79"/>
      <c r="G158" s="79"/>
      <c r="H158" s="79"/>
      <c r="I158" s="79"/>
      <c r="J158" s="79"/>
      <c r="K158" s="79"/>
      <c r="R158" s="116"/>
    </row>
    <row r="159" spans="1:18" s="93" customFormat="1" ht="15">
      <c r="A159" s="396" t="s">
        <v>215</v>
      </c>
      <c r="B159" s="397" t="s">
        <v>360</v>
      </c>
      <c r="C159" s="13" t="s">
        <v>205</v>
      </c>
      <c r="D159" s="37" t="s">
        <v>241</v>
      </c>
      <c r="E159" s="45" t="s">
        <v>538</v>
      </c>
      <c r="F159" s="79">
        <f>G159+H159+I159+J159+K159</f>
        <v>2435783.4137655394</v>
      </c>
      <c r="G159" s="79">
        <f>SUM(G160:G165)</f>
        <v>116733.36605</v>
      </c>
      <c r="H159" s="79">
        <f>SUM(H160:H165)</f>
        <v>431639.03542</v>
      </c>
      <c r="I159" s="79">
        <f>SUM(I160:I165)</f>
        <v>540698.94671</v>
      </c>
      <c r="J159" s="79">
        <f>SUM(J160:J165)</f>
        <v>570502.3769685873</v>
      </c>
      <c r="K159" s="79">
        <f>SUM(K160:K165)</f>
        <v>776209.6886169519</v>
      </c>
      <c r="R159" s="115"/>
    </row>
    <row r="160" spans="1:18" s="93" customFormat="1" ht="15.75" customHeight="1">
      <c r="A160" s="396"/>
      <c r="B160" s="397"/>
      <c r="C160" s="13" t="s">
        <v>172</v>
      </c>
      <c r="D160" s="37"/>
      <c r="E160" s="37"/>
      <c r="F160" s="79">
        <v>0</v>
      </c>
      <c r="G160" s="79">
        <v>0</v>
      </c>
      <c r="H160" s="79">
        <v>0</v>
      </c>
      <c r="I160" s="79">
        <v>0</v>
      </c>
      <c r="J160" s="79">
        <v>0</v>
      </c>
      <c r="K160" s="79">
        <v>0</v>
      </c>
      <c r="R160" s="115"/>
    </row>
    <row r="161" spans="1:18" s="93" customFormat="1" ht="15">
      <c r="A161" s="396"/>
      <c r="B161" s="397"/>
      <c r="C161" s="13" t="s">
        <v>173</v>
      </c>
      <c r="D161" s="37" t="s">
        <v>241</v>
      </c>
      <c r="E161" s="45" t="s">
        <v>538</v>
      </c>
      <c r="F161" s="79">
        <f>G161+H161+I161+J161+K161</f>
        <v>2409328.824445539</v>
      </c>
      <c r="G161" s="79">
        <v>113469.27721</v>
      </c>
      <c r="H161" s="79">
        <v>427322.64506999997</v>
      </c>
      <c r="I161" s="79">
        <v>535291.95724</v>
      </c>
      <c r="J161" s="79">
        <v>564797.3531985873</v>
      </c>
      <c r="K161" s="79">
        <v>768447.5917269519</v>
      </c>
      <c r="P161" s="93" t="e">
        <f>#REF!+#REF!</f>
        <v>#REF!</v>
      </c>
      <c r="R161" s="115"/>
    </row>
    <row r="162" spans="1:18" s="93" customFormat="1" ht="15">
      <c r="A162" s="396"/>
      <c r="B162" s="397"/>
      <c r="C162" s="13" t="s">
        <v>174</v>
      </c>
      <c r="D162" s="37"/>
      <c r="E162" s="13"/>
      <c r="F162" s="79">
        <f>G162+H162+I162+J162+K162</f>
        <v>26454.58932</v>
      </c>
      <c r="G162" s="79">
        <v>3264.08884</v>
      </c>
      <c r="H162" s="80">
        <v>4316.39035</v>
      </c>
      <c r="I162" s="79">
        <v>5406.98947</v>
      </c>
      <c r="J162" s="79">
        <v>5705.02377</v>
      </c>
      <c r="K162" s="79">
        <v>7762.09689</v>
      </c>
      <c r="R162" s="115"/>
    </row>
    <row r="163" spans="1:18" s="93" customFormat="1" ht="15">
      <c r="A163" s="396"/>
      <c r="B163" s="397"/>
      <c r="C163" s="13" t="s">
        <v>169</v>
      </c>
      <c r="D163" s="37"/>
      <c r="E163" s="13"/>
      <c r="F163" s="79">
        <v>0</v>
      </c>
      <c r="G163" s="79">
        <v>0</v>
      </c>
      <c r="H163" s="80">
        <v>0</v>
      </c>
      <c r="I163" s="79">
        <v>0</v>
      </c>
      <c r="J163" s="79">
        <v>0</v>
      </c>
      <c r="K163" s="79">
        <v>0</v>
      </c>
      <c r="R163" s="115"/>
    </row>
    <row r="164" spans="1:18" s="93" customFormat="1" ht="15">
      <c r="A164" s="396"/>
      <c r="B164" s="397"/>
      <c r="C164" s="13" t="s">
        <v>177</v>
      </c>
      <c r="D164" s="37"/>
      <c r="E164" s="13"/>
      <c r="F164" s="79">
        <v>0</v>
      </c>
      <c r="G164" s="79">
        <v>0</v>
      </c>
      <c r="H164" s="79">
        <v>0</v>
      </c>
      <c r="I164" s="79">
        <v>0</v>
      </c>
      <c r="J164" s="79">
        <v>0</v>
      </c>
      <c r="K164" s="79">
        <v>0</v>
      </c>
      <c r="R164" s="115"/>
    </row>
    <row r="165" spans="1:18" s="93" customFormat="1" ht="30">
      <c r="A165" s="396"/>
      <c r="B165" s="397"/>
      <c r="C165" s="13" t="s">
        <v>186</v>
      </c>
      <c r="D165" s="37"/>
      <c r="E165" s="13"/>
      <c r="F165" s="79"/>
      <c r="G165" s="79"/>
      <c r="H165" s="79"/>
      <c r="I165" s="79"/>
      <c r="J165" s="79"/>
      <c r="K165" s="79"/>
      <c r="R165" s="115"/>
    </row>
    <row r="166" spans="1:18" s="95" customFormat="1" ht="27" customHeight="1">
      <c r="A166" s="398" t="s">
        <v>216</v>
      </c>
      <c r="B166" s="398" t="s">
        <v>248</v>
      </c>
      <c r="C166" s="13" t="s">
        <v>205</v>
      </c>
      <c r="D166" s="89">
        <v>847</v>
      </c>
      <c r="E166" s="90" t="s">
        <v>388</v>
      </c>
      <c r="F166" s="79">
        <v>476605.494</v>
      </c>
      <c r="G166" s="79">
        <v>235142.19400000002</v>
      </c>
      <c r="H166" s="79">
        <v>241463.3</v>
      </c>
      <c r="I166" s="79">
        <f>I167+I169+I171+I173+I174+I175</f>
        <v>0</v>
      </c>
      <c r="J166" s="79">
        <f>J167+J169+J171+J173+J174+J175</f>
        <v>0</v>
      </c>
      <c r="K166" s="79">
        <f>K167+K169+K171+K173+K174+K175</f>
        <v>0</v>
      </c>
      <c r="R166" s="116"/>
    </row>
    <row r="167" spans="1:18" s="95" customFormat="1" ht="30">
      <c r="A167" s="398"/>
      <c r="B167" s="398"/>
      <c r="C167" s="13" t="s">
        <v>172</v>
      </c>
      <c r="D167" s="89">
        <v>847</v>
      </c>
      <c r="E167" s="90" t="s">
        <v>388</v>
      </c>
      <c r="F167" s="79">
        <v>67157.00099999999</v>
      </c>
      <c r="G167" s="79">
        <v>40596.001</v>
      </c>
      <c r="H167" s="79">
        <v>26561</v>
      </c>
      <c r="I167" s="79">
        <f aca="true" t="shared" si="13" ref="I167:K168">I177</f>
        <v>0</v>
      </c>
      <c r="J167" s="79">
        <f t="shared" si="13"/>
        <v>0</v>
      </c>
      <c r="K167" s="79">
        <f t="shared" si="13"/>
        <v>0</v>
      </c>
      <c r="R167" s="116"/>
    </row>
    <row r="168" spans="1:18" s="95" customFormat="1" ht="33" customHeight="1">
      <c r="A168" s="398"/>
      <c r="B168" s="398"/>
      <c r="C168" s="13" t="s">
        <v>508</v>
      </c>
      <c r="D168" s="90">
        <v>847</v>
      </c>
      <c r="E168" s="90" t="s">
        <v>388</v>
      </c>
      <c r="F168" s="79">
        <v>4344.371</v>
      </c>
      <c r="G168" s="79">
        <v>4344.371</v>
      </c>
      <c r="H168" s="79">
        <v>0</v>
      </c>
      <c r="I168" s="79">
        <f t="shared" si="13"/>
        <v>0</v>
      </c>
      <c r="J168" s="79">
        <f t="shared" si="13"/>
        <v>0</v>
      </c>
      <c r="K168" s="79">
        <f t="shared" si="13"/>
        <v>0</v>
      </c>
      <c r="R168" s="116"/>
    </row>
    <row r="169" spans="1:18" s="95" customFormat="1" ht="15">
      <c r="A169" s="398"/>
      <c r="B169" s="398"/>
      <c r="C169" s="13" t="s">
        <v>173</v>
      </c>
      <c r="D169" s="90">
        <v>847</v>
      </c>
      <c r="E169" s="90" t="s">
        <v>388</v>
      </c>
      <c r="F169" s="79">
        <v>81491.47200000001</v>
      </c>
      <c r="G169" s="79">
        <v>41491.472</v>
      </c>
      <c r="H169" s="79">
        <v>40000</v>
      </c>
      <c r="I169" s="79">
        <f aca="true" t="shared" si="14" ref="I169:K170">I178</f>
        <v>0</v>
      </c>
      <c r="J169" s="79">
        <f t="shared" si="14"/>
        <v>0</v>
      </c>
      <c r="K169" s="79">
        <f t="shared" si="14"/>
        <v>0</v>
      </c>
      <c r="R169" s="116"/>
    </row>
    <row r="170" spans="1:18" s="95" customFormat="1" ht="30">
      <c r="A170" s="398"/>
      <c r="B170" s="398"/>
      <c r="C170" s="13" t="s">
        <v>509</v>
      </c>
      <c r="D170" s="90">
        <v>847</v>
      </c>
      <c r="E170" s="90" t="s">
        <v>388</v>
      </c>
      <c r="F170" s="79">
        <v>6491.472</v>
      </c>
      <c r="G170" s="79">
        <v>6491.472</v>
      </c>
      <c r="H170" s="79">
        <v>0</v>
      </c>
      <c r="I170" s="79">
        <f t="shared" si="14"/>
        <v>0</v>
      </c>
      <c r="J170" s="79">
        <f t="shared" si="14"/>
        <v>0</v>
      </c>
      <c r="K170" s="79">
        <f t="shared" si="14"/>
        <v>0</v>
      </c>
      <c r="R170" s="116"/>
    </row>
    <row r="171" spans="1:18" s="95" customFormat="1" ht="15">
      <c r="A171" s="398"/>
      <c r="B171" s="398"/>
      <c r="C171" s="13" t="s">
        <v>174</v>
      </c>
      <c r="D171" s="90">
        <v>847</v>
      </c>
      <c r="E171" s="90" t="s">
        <v>388</v>
      </c>
      <c r="F171" s="79">
        <v>33447.021</v>
      </c>
      <c r="G171" s="79">
        <v>15495.721</v>
      </c>
      <c r="H171" s="79">
        <v>17951.3</v>
      </c>
      <c r="I171" s="79">
        <f>I179</f>
        <v>0</v>
      </c>
      <c r="J171" s="79">
        <f>J179</f>
        <v>0</v>
      </c>
      <c r="K171" s="79">
        <f>K179</f>
        <v>0</v>
      </c>
      <c r="R171" s="116"/>
    </row>
    <row r="172" spans="1:18" s="95" customFormat="1" ht="30">
      <c r="A172" s="398"/>
      <c r="B172" s="398"/>
      <c r="C172" s="13" t="s">
        <v>509</v>
      </c>
      <c r="D172" s="90">
        <v>847</v>
      </c>
      <c r="E172" s="90" t="s">
        <v>388</v>
      </c>
      <c r="F172" s="79">
        <v>2704.621</v>
      </c>
      <c r="G172" s="79">
        <v>2704.621</v>
      </c>
      <c r="H172" s="79">
        <v>0</v>
      </c>
      <c r="I172" s="79"/>
      <c r="J172" s="79"/>
      <c r="K172" s="79"/>
      <c r="R172" s="116"/>
    </row>
    <row r="173" spans="1:18" s="95" customFormat="1" ht="13.5" customHeight="1">
      <c r="A173" s="398"/>
      <c r="B173" s="398"/>
      <c r="C173" s="13" t="s">
        <v>169</v>
      </c>
      <c r="D173" s="90"/>
      <c r="E173" s="90"/>
      <c r="F173" s="79">
        <v>294510</v>
      </c>
      <c r="G173" s="79">
        <v>137559</v>
      </c>
      <c r="H173" s="79">
        <v>156951</v>
      </c>
      <c r="I173" s="79">
        <f>I180</f>
        <v>0</v>
      </c>
      <c r="J173" s="79">
        <f>J180</f>
        <v>0</v>
      </c>
      <c r="K173" s="79">
        <f>K180</f>
        <v>0</v>
      </c>
      <c r="R173" s="116"/>
    </row>
    <row r="174" spans="1:18" s="95" customFormat="1" ht="15">
      <c r="A174" s="398"/>
      <c r="B174" s="398"/>
      <c r="C174" s="13" t="s">
        <v>177</v>
      </c>
      <c r="D174" s="90"/>
      <c r="E174" s="90"/>
      <c r="F174" s="79"/>
      <c r="G174" s="79"/>
      <c r="H174" s="79"/>
      <c r="I174" s="79"/>
      <c r="J174" s="79"/>
      <c r="K174" s="79"/>
      <c r="R174" s="116"/>
    </row>
    <row r="175" spans="1:18" s="95" customFormat="1" ht="30">
      <c r="A175" s="398"/>
      <c r="B175" s="398"/>
      <c r="C175" s="13" t="s">
        <v>186</v>
      </c>
      <c r="D175" s="90"/>
      <c r="E175" s="90"/>
      <c r="F175" s="87"/>
      <c r="G175" s="87"/>
      <c r="H175" s="87"/>
      <c r="I175" s="87"/>
      <c r="J175" s="87"/>
      <c r="K175" s="87"/>
      <c r="R175" s="116"/>
    </row>
    <row r="176" spans="1:18" s="93" customFormat="1" ht="27.75" customHeight="1">
      <c r="A176" s="398" t="s">
        <v>217</v>
      </c>
      <c r="B176" s="398" t="s">
        <v>270</v>
      </c>
      <c r="C176" s="13" t="s">
        <v>205</v>
      </c>
      <c r="D176" s="89">
        <v>847</v>
      </c>
      <c r="E176" s="90" t="s">
        <v>388</v>
      </c>
      <c r="F176" s="79">
        <v>476605.494</v>
      </c>
      <c r="G176" s="79">
        <v>235142.19400000002</v>
      </c>
      <c r="H176" s="79">
        <v>241463.3</v>
      </c>
      <c r="I176" s="79">
        <v>0</v>
      </c>
      <c r="J176" s="79">
        <v>0</v>
      </c>
      <c r="K176" s="79">
        <v>0</v>
      </c>
      <c r="R176" s="115"/>
    </row>
    <row r="177" spans="1:18" s="93" customFormat="1" ht="15" customHeight="1">
      <c r="A177" s="398"/>
      <c r="B177" s="398"/>
      <c r="C177" s="13" t="s">
        <v>172</v>
      </c>
      <c r="D177" s="89">
        <v>847</v>
      </c>
      <c r="E177" s="90" t="s">
        <v>388</v>
      </c>
      <c r="F177" s="79">
        <v>67157.00099999999</v>
      </c>
      <c r="G177" s="79">
        <v>40596.001</v>
      </c>
      <c r="H177" s="79">
        <v>26561</v>
      </c>
      <c r="I177" s="79">
        <v>0</v>
      </c>
      <c r="J177" s="79">
        <v>0</v>
      </c>
      <c r="K177" s="79">
        <v>0</v>
      </c>
      <c r="R177" s="115"/>
    </row>
    <row r="178" spans="1:18" s="93" customFormat="1" ht="18" customHeight="1">
      <c r="A178" s="398"/>
      <c r="B178" s="398"/>
      <c r="C178" s="13" t="s">
        <v>508</v>
      </c>
      <c r="D178" s="90">
        <v>847</v>
      </c>
      <c r="E178" s="90" t="s">
        <v>388</v>
      </c>
      <c r="F178" s="79">
        <v>4344.371</v>
      </c>
      <c r="G178" s="79">
        <v>4344.371</v>
      </c>
      <c r="H178" s="79">
        <v>0</v>
      </c>
      <c r="I178" s="79">
        <v>0</v>
      </c>
      <c r="J178" s="79">
        <v>0</v>
      </c>
      <c r="K178" s="79">
        <v>0</v>
      </c>
      <c r="R178" s="115"/>
    </row>
    <row r="179" spans="1:18" s="93" customFormat="1" ht="15">
      <c r="A179" s="398"/>
      <c r="B179" s="398"/>
      <c r="C179" s="13" t="s">
        <v>173</v>
      </c>
      <c r="D179" s="90">
        <v>847</v>
      </c>
      <c r="E179" s="90" t="s">
        <v>388</v>
      </c>
      <c r="F179" s="79">
        <v>81491.47200000001</v>
      </c>
      <c r="G179" s="79">
        <v>41491.472</v>
      </c>
      <c r="H179" s="79">
        <v>40000</v>
      </c>
      <c r="I179" s="79">
        <v>0</v>
      </c>
      <c r="J179" s="79">
        <v>0</v>
      </c>
      <c r="K179" s="79">
        <v>0</v>
      </c>
      <c r="R179" s="115"/>
    </row>
    <row r="180" spans="1:18" s="93" customFormat="1" ht="30">
      <c r="A180" s="398"/>
      <c r="B180" s="398"/>
      <c r="C180" s="13" t="s">
        <v>509</v>
      </c>
      <c r="D180" s="90">
        <v>847</v>
      </c>
      <c r="E180" s="90" t="s">
        <v>528</v>
      </c>
      <c r="F180" s="79">
        <v>6491.472</v>
      </c>
      <c r="G180" s="79">
        <v>6491.472</v>
      </c>
      <c r="H180" s="79">
        <v>0</v>
      </c>
      <c r="I180" s="79">
        <v>0</v>
      </c>
      <c r="J180" s="79">
        <v>0</v>
      </c>
      <c r="K180" s="79">
        <v>0</v>
      </c>
      <c r="R180" s="115"/>
    </row>
    <row r="181" spans="1:18" s="93" customFormat="1" ht="15">
      <c r="A181" s="398"/>
      <c r="B181" s="398"/>
      <c r="C181" s="13" t="s">
        <v>174</v>
      </c>
      <c r="D181" s="90">
        <v>847</v>
      </c>
      <c r="E181" s="90" t="s">
        <v>529</v>
      </c>
      <c r="F181" s="79">
        <v>33447.021</v>
      </c>
      <c r="G181" s="79">
        <v>15495.721</v>
      </c>
      <c r="H181" s="79">
        <v>17951.3</v>
      </c>
      <c r="I181" s="79">
        <v>0</v>
      </c>
      <c r="J181" s="79">
        <v>0</v>
      </c>
      <c r="K181" s="79">
        <v>0</v>
      </c>
      <c r="R181" s="115"/>
    </row>
    <row r="182" spans="1:18" s="93" customFormat="1" ht="30">
      <c r="A182" s="398"/>
      <c r="B182" s="398"/>
      <c r="C182" s="13" t="s">
        <v>509</v>
      </c>
      <c r="D182" s="90">
        <v>847</v>
      </c>
      <c r="E182" s="90" t="s">
        <v>530</v>
      </c>
      <c r="F182" s="79">
        <v>2704.621</v>
      </c>
      <c r="G182" s="79">
        <v>2704.621</v>
      </c>
      <c r="H182" s="79">
        <v>0</v>
      </c>
      <c r="I182" s="79"/>
      <c r="J182" s="79"/>
      <c r="K182" s="79"/>
      <c r="R182" s="115"/>
    </row>
    <row r="183" spans="1:18" s="93" customFormat="1" ht="15">
      <c r="A183" s="398"/>
      <c r="B183" s="398"/>
      <c r="C183" s="13" t="s">
        <v>169</v>
      </c>
      <c r="D183" s="90">
        <v>847</v>
      </c>
      <c r="E183" s="90" t="s">
        <v>531</v>
      </c>
      <c r="F183" s="79">
        <v>294510</v>
      </c>
      <c r="G183" s="79">
        <v>137559</v>
      </c>
      <c r="H183" s="79">
        <v>156951</v>
      </c>
      <c r="I183" s="79">
        <v>0</v>
      </c>
      <c r="J183" s="79">
        <v>0</v>
      </c>
      <c r="K183" s="79">
        <v>0</v>
      </c>
      <c r="R183" s="115"/>
    </row>
    <row r="184" spans="1:18" s="93" customFormat="1" ht="15">
      <c r="A184" s="398"/>
      <c r="B184" s="398"/>
      <c r="C184" s="13" t="s">
        <v>177</v>
      </c>
      <c r="D184" s="37"/>
      <c r="E184" s="88"/>
      <c r="F184" s="87"/>
      <c r="G184" s="87"/>
      <c r="H184" s="87"/>
      <c r="I184" s="87"/>
      <c r="J184" s="87"/>
      <c r="K184" s="87"/>
      <c r="R184" s="115"/>
    </row>
    <row r="185" spans="1:18" s="93" customFormat="1" ht="30">
      <c r="A185" s="398"/>
      <c r="B185" s="398"/>
      <c r="C185" s="13" t="s">
        <v>186</v>
      </c>
      <c r="D185" s="37"/>
      <c r="E185" s="37"/>
      <c r="F185" s="87"/>
      <c r="G185" s="87"/>
      <c r="H185" s="87"/>
      <c r="I185" s="87"/>
      <c r="J185" s="87"/>
      <c r="K185" s="87"/>
      <c r="R185" s="115"/>
    </row>
    <row r="186" spans="1:18" ht="12.75" customHeight="1">
      <c r="A186" s="398" t="s">
        <v>272</v>
      </c>
      <c r="B186" s="399" t="s">
        <v>358</v>
      </c>
      <c r="C186" s="36" t="s">
        <v>205</v>
      </c>
      <c r="D186" s="38"/>
      <c r="E186" s="38"/>
      <c r="F186" s="77">
        <f aca="true" t="shared" si="15" ref="F186:F197">G186+H186+I186+J186+K186</f>
        <v>659879.03</v>
      </c>
      <c r="G186" s="77">
        <f>G187+G188+G189+G190+G191+G192</f>
        <v>125000</v>
      </c>
      <c r="H186" s="77">
        <f>H187+H188+H189+H190+H191+H192</f>
        <v>133456.99</v>
      </c>
      <c r="I186" s="77">
        <f>I187+I188+I189+I190+I191+I192</f>
        <v>133632.91</v>
      </c>
      <c r="J186" s="77">
        <f>J187+J188+J189+J190+J191+J192</f>
        <v>133807.72</v>
      </c>
      <c r="K186" s="77">
        <f>K187+K188+K189+K190+K191+K192</f>
        <v>133981.41</v>
      </c>
      <c r="R186" s="117"/>
    </row>
    <row r="187" spans="1:18" ht="27" customHeight="1">
      <c r="A187" s="398"/>
      <c r="B187" s="399"/>
      <c r="C187" s="36" t="s">
        <v>172</v>
      </c>
      <c r="D187" s="46">
        <v>813</v>
      </c>
      <c r="E187" s="99" t="s">
        <v>532</v>
      </c>
      <c r="F187" s="77">
        <f t="shared" si="15"/>
        <v>0</v>
      </c>
      <c r="G187" s="77">
        <f aca="true" t="shared" si="16" ref="G187:K192">G194+G201</f>
        <v>0</v>
      </c>
      <c r="H187" s="77">
        <f t="shared" si="16"/>
        <v>0</v>
      </c>
      <c r="I187" s="77">
        <f t="shared" si="16"/>
        <v>0</v>
      </c>
      <c r="J187" s="77">
        <f t="shared" si="16"/>
        <v>0</v>
      </c>
      <c r="K187" s="77">
        <f t="shared" si="16"/>
        <v>0</v>
      </c>
      <c r="R187" s="117"/>
    </row>
    <row r="188" spans="1:18" ht="12.75" customHeight="1">
      <c r="A188" s="398"/>
      <c r="B188" s="399"/>
      <c r="C188" s="36" t="s">
        <v>173</v>
      </c>
      <c r="D188" s="38"/>
      <c r="E188" s="38"/>
      <c r="F188" s="77">
        <f t="shared" si="15"/>
        <v>159879.03</v>
      </c>
      <c r="G188" s="77">
        <f t="shared" si="16"/>
        <v>25000</v>
      </c>
      <c r="H188" s="77">
        <f t="shared" si="16"/>
        <v>33456.99</v>
      </c>
      <c r="I188" s="77">
        <f t="shared" si="16"/>
        <v>33632.91</v>
      </c>
      <c r="J188" s="77">
        <f t="shared" si="16"/>
        <v>33807.72</v>
      </c>
      <c r="K188" s="77">
        <f t="shared" si="16"/>
        <v>33981.41</v>
      </c>
      <c r="M188" s="96"/>
      <c r="R188" s="117"/>
    </row>
    <row r="189" spans="1:18" ht="12.75" customHeight="1">
      <c r="A189" s="398"/>
      <c r="B189" s="399"/>
      <c r="C189" s="36" t="s">
        <v>174</v>
      </c>
      <c r="D189" s="38"/>
      <c r="E189" s="38"/>
      <c r="F189" s="77">
        <f t="shared" si="15"/>
        <v>0</v>
      </c>
      <c r="G189" s="77">
        <f t="shared" si="16"/>
        <v>0</v>
      </c>
      <c r="H189" s="77">
        <f t="shared" si="16"/>
        <v>0</v>
      </c>
      <c r="I189" s="77">
        <f t="shared" si="16"/>
        <v>0</v>
      </c>
      <c r="J189" s="77">
        <f t="shared" si="16"/>
        <v>0</v>
      </c>
      <c r="K189" s="77">
        <f t="shared" si="16"/>
        <v>0</v>
      </c>
      <c r="R189" s="117"/>
    </row>
    <row r="190" spans="1:18" ht="12.75" customHeight="1">
      <c r="A190" s="398"/>
      <c r="B190" s="399"/>
      <c r="C190" s="36" t="s">
        <v>169</v>
      </c>
      <c r="D190" s="38"/>
      <c r="E190" s="38"/>
      <c r="F190" s="77">
        <f t="shared" si="15"/>
        <v>500000</v>
      </c>
      <c r="G190" s="77">
        <f t="shared" si="16"/>
        <v>100000</v>
      </c>
      <c r="H190" s="77">
        <f t="shared" si="16"/>
        <v>100000</v>
      </c>
      <c r="I190" s="77">
        <f t="shared" si="16"/>
        <v>100000</v>
      </c>
      <c r="J190" s="77">
        <f t="shared" si="16"/>
        <v>100000</v>
      </c>
      <c r="K190" s="77">
        <f t="shared" si="16"/>
        <v>100000</v>
      </c>
      <c r="R190" s="117"/>
    </row>
    <row r="191" spans="1:18" ht="12.75" customHeight="1">
      <c r="A191" s="398"/>
      <c r="B191" s="399"/>
      <c r="C191" s="36" t="s">
        <v>177</v>
      </c>
      <c r="D191" s="38"/>
      <c r="E191" s="38"/>
      <c r="F191" s="77">
        <f t="shared" si="15"/>
        <v>0</v>
      </c>
      <c r="G191" s="77">
        <f t="shared" si="16"/>
        <v>0</v>
      </c>
      <c r="H191" s="77">
        <f t="shared" si="16"/>
        <v>0</v>
      </c>
      <c r="I191" s="77">
        <f t="shared" si="16"/>
        <v>0</v>
      </c>
      <c r="J191" s="77">
        <f t="shared" si="16"/>
        <v>0</v>
      </c>
      <c r="K191" s="77">
        <f t="shared" si="16"/>
        <v>0</v>
      </c>
      <c r="R191" s="117"/>
    </row>
    <row r="192" spans="1:18" ht="30">
      <c r="A192" s="398"/>
      <c r="B192" s="399"/>
      <c r="C192" s="13" t="s">
        <v>186</v>
      </c>
      <c r="D192" s="38"/>
      <c r="E192" s="38"/>
      <c r="F192" s="77">
        <f t="shared" si="15"/>
        <v>0</v>
      </c>
      <c r="G192" s="77">
        <f t="shared" si="16"/>
        <v>0</v>
      </c>
      <c r="H192" s="77">
        <f t="shared" si="16"/>
        <v>0</v>
      </c>
      <c r="I192" s="77">
        <f t="shared" si="16"/>
        <v>0</v>
      </c>
      <c r="J192" s="77">
        <f t="shared" si="16"/>
        <v>0</v>
      </c>
      <c r="K192" s="77">
        <f t="shared" si="16"/>
        <v>0</v>
      </c>
      <c r="R192" s="117"/>
    </row>
    <row r="193" spans="1:18" ht="30">
      <c r="A193" s="398" t="s">
        <v>273</v>
      </c>
      <c r="B193" s="399" t="s">
        <v>225</v>
      </c>
      <c r="C193" s="36" t="s">
        <v>205</v>
      </c>
      <c r="D193" s="46">
        <v>812</v>
      </c>
      <c r="E193" s="99" t="s">
        <v>532</v>
      </c>
      <c r="F193" s="77">
        <f t="shared" si="15"/>
        <v>635000</v>
      </c>
      <c r="G193" s="77">
        <f>G194+G195+G196+G197+G198+G199</f>
        <v>125000</v>
      </c>
      <c r="H193" s="77">
        <f>H194+H195+H196+H197+H198+H199</f>
        <v>126000</v>
      </c>
      <c r="I193" s="77">
        <f>I194+I195+I196+I197+I198+I199</f>
        <v>127000</v>
      </c>
      <c r="J193" s="77">
        <f>J194+J195+J196+J197+J198+J199</f>
        <v>128000</v>
      </c>
      <c r="K193" s="77">
        <f>K194+K195+K196+K197+K198+K199</f>
        <v>129000</v>
      </c>
      <c r="R193" s="117"/>
    </row>
    <row r="194" spans="1:18" ht="15">
      <c r="A194" s="398"/>
      <c r="B194" s="399"/>
      <c r="C194" s="36" t="s">
        <v>172</v>
      </c>
      <c r="D194" s="38"/>
      <c r="E194" s="47"/>
      <c r="F194" s="77">
        <f t="shared" si="15"/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R194" s="117"/>
    </row>
    <row r="195" spans="1:18" ht="30">
      <c r="A195" s="398"/>
      <c r="B195" s="399"/>
      <c r="C195" s="36" t="s">
        <v>173</v>
      </c>
      <c r="D195" s="46">
        <v>812</v>
      </c>
      <c r="E195" s="99" t="s">
        <v>532</v>
      </c>
      <c r="F195" s="77">
        <f t="shared" si="15"/>
        <v>135000</v>
      </c>
      <c r="G195" s="77">
        <v>25000</v>
      </c>
      <c r="H195" s="77">
        <v>26000</v>
      </c>
      <c r="I195" s="77">
        <v>27000</v>
      </c>
      <c r="J195" s="77">
        <v>28000</v>
      </c>
      <c r="K195" s="77">
        <v>29000</v>
      </c>
      <c r="L195" s="131"/>
      <c r="R195" s="117"/>
    </row>
    <row r="196" spans="1:18" ht="15">
      <c r="A196" s="398"/>
      <c r="B196" s="399"/>
      <c r="C196" s="36" t="s">
        <v>174</v>
      </c>
      <c r="D196" s="38"/>
      <c r="E196" s="47"/>
      <c r="F196" s="77">
        <f t="shared" si="15"/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R196" s="117"/>
    </row>
    <row r="197" spans="1:18" ht="15">
      <c r="A197" s="398"/>
      <c r="B197" s="399"/>
      <c r="C197" s="36" t="s">
        <v>169</v>
      </c>
      <c r="D197" s="38"/>
      <c r="E197" s="47"/>
      <c r="F197" s="77">
        <f t="shared" si="15"/>
        <v>500000</v>
      </c>
      <c r="G197" s="77">
        <v>100000</v>
      </c>
      <c r="H197" s="77">
        <v>100000</v>
      </c>
      <c r="I197" s="77">
        <v>100000</v>
      </c>
      <c r="J197" s="77">
        <v>100000</v>
      </c>
      <c r="K197" s="77">
        <v>100000</v>
      </c>
      <c r="R197" s="117"/>
    </row>
    <row r="198" spans="1:18" ht="15">
      <c r="A198" s="398"/>
      <c r="B198" s="399"/>
      <c r="C198" s="36" t="s">
        <v>177</v>
      </c>
      <c r="D198" s="38"/>
      <c r="E198" s="47"/>
      <c r="F198" s="77"/>
      <c r="G198" s="77"/>
      <c r="H198" s="77"/>
      <c r="I198" s="77"/>
      <c r="J198" s="77"/>
      <c r="K198" s="77"/>
      <c r="R198" s="117"/>
    </row>
    <row r="199" spans="1:18" ht="32.25" customHeight="1">
      <c r="A199" s="398"/>
      <c r="B199" s="399"/>
      <c r="C199" s="13" t="s">
        <v>186</v>
      </c>
      <c r="D199" s="38"/>
      <c r="E199" s="47"/>
      <c r="F199" s="77"/>
      <c r="G199" s="77"/>
      <c r="H199" s="77"/>
      <c r="I199" s="77"/>
      <c r="J199" s="77"/>
      <c r="K199" s="77"/>
      <c r="R199" s="117"/>
    </row>
    <row r="200" spans="1:18" ht="15">
      <c r="A200" s="398" t="s">
        <v>357</v>
      </c>
      <c r="B200" s="399" t="s">
        <v>274</v>
      </c>
      <c r="C200" s="36" t="s">
        <v>205</v>
      </c>
      <c r="D200" s="46">
        <v>813</v>
      </c>
      <c r="E200" s="47" t="s">
        <v>375</v>
      </c>
      <c r="F200" s="77">
        <f>G200+H200+I200+J200+K200</f>
        <v>24879.03</v>
      </c>
      <c r="G200" s="77">
        <f>G201+G202+G203+G204+G205+G206</f>
        <v>0</v>
      </c>
      <c r="H200" s="77">
        <f>H201+H202+H203+H204+H205+H206</f>
        <v>7456.99</v>
      </c>
      <c r="I200" s="77">
        <f>I201+I202+I203+I204+I205+I206</f>
        <v>6632.91</v>
      </c>
      <c r="J200" s="77">
        <f>J201+J202+J203+J204+J205+J206</f>
        <v>5807.72</v>
      </c>
      <c r="K200" s="77">
        <f>K201+K202+K203+K204+K205+K206</f>
        <v>4981.41</v>
      </c>
      <c r="R200" s="117"/>
    </row>
    <row r="201" spans="1:18" ht="15">
      <c r="A201" s="398"/>
      <c r="B201" s="399"/>
      <c r="C201" s="36" t="s">
        <v>172</v>
      </c>
      <c r="D201" s="46">
        <v>813</v>
      </c>
      <c r="E201" s="47" t="s">
        <v>390</v>
      </c>
      <c r="F201" s="77">
        <f>G201+H201+I201+J201+K201</f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R201" s="117"/>
    </row>
    <row r="202" spans="1:18" ht="15">
      <c r="A202" s="398"/>
      <c r="B202" s="399"/>
      <c r="C202" s="36" t="s">
        <v>173</v>
      </c>
      <c r="D202" s="46">
        <v>813</v>
      </c>
      <c r="E202" s="46" t="s">
        <v>375</v>
      </c>
      <c r="F202" s="77">
        <f>G202+H202+I202+J202+K202</f>
        <v>24879.03</v>
      </c>
      <c r="G202" s="77">
        <v>0</v>
      </c>
      <c r="H202" s="77">
        <v>7456.99</v>
      </c>
      <c r="I202" s="77">
        <v>6632.91</v>
      </c>
      <c r="J202" s="77">
        <v>5807.72</v>
      </c>
      <c r="K202" s="77">
        <v>4981.41</v>
      </c>
      <c r="R202" s="117"/>
    </row>
    <row r="203" spans="1:18" ht="15">
      <c r="A203" s="398"/>
      <c r="B203" s="399"/>
      <c r="C203" s="36" t="s">
        <v>174</v>
      </c>
      <c r="D203" s="38"/>
      <c r="E203" s="38"/>
      <c r="F203" s="77">
        <f>G203+H203+I203+J203+K203</f>
        <v>0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  <c r="R203" s="117"/>
    </row>
    <row r="204" spans="1:18" ht="15">
      <c r="A204" s="398"/>
      <c r="B204" s="399"/>
      <c r="C204" s="36" t="s">
        <v>169</v>
      </c>
      <c r="D204" s="38"/>
      <c r="E204" s="38"/>
      <c r="F204" s="77">
        <f>G204+H204+I204+J204+K204</f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R204" s="117"/>
    </row>
    <row r="205" spans="1:18" ht="15">
      <c r="A205" s="398"/>
      <c r="B205" s="399"/>
      <c r="C205" s="36" t="s">
        <v>177</v>
      </c>
      <c r="D205" s="38"/>
      <c r="E205" s="38"/>
      <c r="F205" s="77"/>
      <c r="G205" s="77"/>
      <c r="H205" s="77"/>
      <c r="I205" s="77"/>
      <c r="J205" s="77"/>
      <c r="K205" s="77"/>
      <c r="R205" s="117"/>
    </row>
    <row r="206" spans="1:18" ht="30">
      <c r="A206" s="398"/>
      <c r="B206" s="399"/>
      <c r="C206" s="13" t="s">
        <v>186</v>
      </c>
      <c r="D206" s="38"/>
      <c r="E206" s="38"/>
      <c r="F206" s="77"/>
      <c r="G206" s="77"/>
      <c r="H206" s="77"/>
      <c r="I206" s="77"/>
      <c r="J206" s="77"/>
      <c r="K206" s="77"/>
      <c r="R206" s="117"/>
    </row>
    <row r="207" spans="1:18" s="95" customFormat="1" ht="15">
      <c r="A207" s="398" t="s">
        <v>268</v>
      </c>
      <c r="B207" s="399" t="s">
        <v>380</v>
      </c>
      <c r="C207" s="13" t="s">
        <v>205</v>
      </c>
      <c r="D207" s="11">
        <v>812</v>
      </c>
      <c r="E207" s="37" t="s">
        <v>574</v>
      </c>
      <c r="F207" s="79">
        <f aca="true" t="shared" si="17" ref="F207:F247">G207+H207+I207+J207+K207</f>
        <v>334142.19999999995</v>
      </c>
      <c r="G207" s="79">
        <f>SUM(G208:G213)</f>
        <v>108343</v>
      </c>
      <c r="H207" s="79">
        <f>SUM(H208:H213)</f>
        <v>112037.8</v>
      </c>
      <c r="I207" s="79">
        <f>SUM(I208:I213)</f>
        <v>113761.4</v>
      </c>
      <c r="J207" s="79">
        <f>SUM(J208:J213)</f>
        <v>0</v>
      </c>
      <c r="K207" s="79">
        <f>SUM(K208:K213)</f>
        <v>0</v>
      </c>
      <c r="R207" s="116"/>
    </row>
    <row r="208" spans="1:18" s="95" customFormat="1" ht="15" customHeight="1">
      <c r="A208" s="398"/>
      <c r="B208" s="399"/>
      <c r="C208" s="13" t="s">
        <v>172</v>
      </c>
      <c r="D208" s="11"/>
      <c r="E208" s="11"/>
      <c r="F208" s="79">
        <f t="shared" si="17"/>
        <v>0</v>
      </c>
      <c r="G208" s="79">
        <f>G215+G222</f>
        <v>0</v>
      </c>
      <c r="H208" s="79">
        <f>H215+H222</f>
        <v>0</v>
      </c>
      <c r="I208" s="79">
        <f>I215+I222</f>
        <v>0</v>
      </c>
      <c r="J208" s="79">
        <f>J215+J222</f>
        <v>0</v>
      </c>
      <c r="K208" s="79">
        <f>K215+K222</f>
        <v>0</v>
      </c>
      <c r="R208" s="116"/>
    </row>
    <row r="209" spans="1:18" s="95" customFormat="1" ht="18" customHeight="1">
      <c r="A209" s="398"/>
      <c r="B209" s="399"/>
      <c r="C209" s="13" t="s">
        <v>173</v>
      </c>
      <c r="D209" s="37" t="s">
        <v>241</v>
      </c>
      <c r="E209" s="37" t="s">
        <v>573</v>
      </c>
      <c r="F209" s="79">
        <f t="shared" si="17"/>
        <v>334142.19999999995</v>
      </c>
      <c r="G209" s="79">
        <f>G216+G223+G230</f>
        <v>108343</v>
      </c>
      <c r="H209" s="79">
        <f>H216+H223+H230</f>
        <v>112037.8</v>
      </c>
      <c r="I209" s="79">
        <f>I216+I223+I230</f>
        <v>113761.4</v>
      </c>
      <c r="J209" s="79">
        <f>J216+J223+J230</f>
        <v>0</v>
      </c>
      <c r="K209" s="79">
        <f>K216+K223+K230</f>
        <v>0</v>
      </c>
      <c r="R209" s="116"/>
    </row>
    <row r="210" spans="1:18" s="95" customFormat="1" ht="15">
      <c r="A210" s="398"/>
      <c r="B210" s="399"/>
      <c r="C210" s="13" t="s">
        <v>174</v>
      </c>
      <c r="D210" s="37"/>
      <c r="E210" s="37"/>
      <c r="F210" s="79">
        <f t="shared" si="17"/>
        <v>0</v>
      </c>
      <c r="G210" s="79">
        <f aca="true" t="shared" si="18" ref="G210:K213">G217+G224</f>
        <v>0</v>
      </c>
      <c r="H210" s="79">
        <f t="shared" si="18"/>
        <v>0</v>
      </c>
      <c r="I210" s="79">
        <f t="shared" si="18"/>
        <v>0</v>
      </c>
      <c r="J210" s="79">
        <f t="shared" si="18"/>
        <v>0</v>
      </c>
      <c r="K210" s="79">
        <f t="shared" si="18"/>
        <v>0</v>
      </c>
      <c r="R210" s="116"/>
    </row>
    <row r="211" spans="1:18" s="95" customFormat="1" ht="15">
      <c r="A211" s="398"/>
      <c r="B211" s="399"/>
      <c r="C211" s="13" t="s">
        <v>169</v>
      </c>
      <c r="D211" s="37"/>
      <c r="E211" s="37"/>
      <c r="F211" s="79">
        <f t="shared" si="17"/>
        <v>0</v>
      </c>
      <c r="G211" s="79">
        <f t="shared" si="18"/>
        <v>0</v>
      </c>
      <c r="H211" s="79">
        <f t="shared" si="18"/>
        <v>0</v>
      </c>
      <c r="I211" s="79">
        <f t="shared" si="18"/>
        <v>0</v>
      </c>
      <c r="J211" s="79">
        <f t="shared" si="18"/>
        <v>0</v>
      </c>
      <c r="K211" s="79">
        <f t="shared" si="18"/>
        <v>0</v>
      </c>
      <c r="R211" s="116"/>
    </row>
    <row r="212" spans="1:18" s="95" customFormat="1" ht="15">
      <c r="A212" s="398"/>
      <c r="B212" s="399"/>
      <c r="C212" s="13" t="s">
        <v>177</v>
      </c>
      <c r="D212" s="37"/>
      <c r="E212" s="37"/>
      <c r="F212" s="79">
        <f t="shared" si="17"/>
        <v>0</v>
      </c>
      <c r="G212" s="79">
        <f t="shared" si="18"/>
        <v>0</v>
      </c>
      <c r="H212" s="79">
        <f t="shared" si="18"/>
        <v>0</v>
      </c>
      <c r="I212" s="79">
        <f t="shared" si="18"/>
        <v>0</v>
      </c>
      <c r="J212" s="79">
        <f t="shared" si="18"/>
        <v>0</v>
      </c>
      <c r="K212" s="79">
        <f t="shared" si="18"/>
        <v>0</v>
      </c>
      <c r="R212" s="116"/>
    </row>
    <row r="213" spans="1:18" s="95" customFormat="1" ht="30">
      <c r="A213" s="398"/>
      <c r="B213" s="399"/>
      <c r="C213" s="13" t="s">
        <v>186</v>
      </c>
      <c r="D213" s="37"/>
      <c r="E213" s="37"/>
      <c r="F213" s="79">
        <f t="shared" si="17"/>
        <v>0</v>
      </c>
      <c r="G213" s="79">
        <f t="shared" si="18"/>
        <v>0</v>
      </c>
      <c r="H213" s="79">
        <f t="shared" si="18"/>
        <v>0</v>
      </c>
      <c r="I213" s="79">
        <f t="shared" si="18"/>
        <v>0</v>
      </c>
      <c r="J213" s="79">
        <f t="shared" si="18"/>
        <v>0</v>
      </c>
      <c r="K213" s="79">
        <f t="shared" si="18"/>
        <v>0</v>
      </c>
      <c r="R213" s="116"/>
    </row>
    <row r="214" spans="1:18" s="93" customFormat="1" ht="15">
      <c r="A214" s="396" t="s">
        <v>269</v>
      </c>
      <c r="B214" s="397" t="s">
        <v>355</v>
      </c>
      <c r="C214" s="13" t="s">
        <v>205</v>
      </c>
      <c r="D214" s="37" t="s">
        <v>241</v>
      </c>
      <c r="E214" s="37" t="s">
        <v>391</v>
      </c>
      <c r="F214" s="79">
        <f t="shared" si="17"/>
        <v>164264.04499999998</v>
      </c>
      <c r="G214" s="79">
        <f>SUM(G215:G220)</f>
        <v>53622.645</v>
      </c>
      <c r="H214" s="79">
        <f>SUM(H215:H220)</f>
        <v>55320.7</v>
      </c>
      <c r="I214" s="79">
        <f>SUM(I215:I220)</f>
        <v>55320.7</v>
      </c>
      <c r="J214" s="79">
        <f>SUM(J215:J220)</f>
        <v>0</v>
      </c>
      <c r="K214" s="79">
        <f>SUM(K215:K220)</f>
        <v>0</v>
      </c>
      <c r="R214" s="115"/>
    </row>
    <row r="215" spans="1:18" s="93" customFormat="1" ht="15.75" customHeight="1">
      <c r="A215" s="396"/>
      <c r="B215" s="397"/>
      <c r="C215" s="13" t="s">
        <v>172</v>
      </c>
      <c r="D215" s="37"/>
      <c r="E215" s="37"/>
      <c r="F215" s="79">
        <f t="shared" si="17"/>
        <v>0</v>
      </c>
      <c r="G215" s="79">
        <v>0</v>
      </c>
      <c r="H215" s="79">
        <v>0</v>
      </c>
      <c r="I215" s="79">
        <v>0</v>
      </c>
      <c r="J215" s="79">
        <v>0</v>
      </c>
      <c r="K215" s="79">
        <v>0</v>
      </c>
      <c r="R215" s="115"/>
    </row>
    <row r="216" spans="1:18" s="93" customFormat="1" ht="15">
      <c r="A216" s="396"/>
      <c r="B216" s="397"/>
      <c r="C216" s="13" t="s">
        <v>173</v>
      </c>
      <c r="D216" s="37" t="s">
        <v>241</v>
      </c>
      <c r="E216" s="37" t="s">
        <v>391</v>
      </c>
      <c r="F216" s="79">
        <f t="shared" si="17"/>
        <v>164264.04499999998</v>
      </c>
      <c r="G216" s="79">
        <v>53622.645</v>
      </c>
      <c r="H216" s="80">
        <v>55320.7</v>
      </c>
      <c r="I216" s="79">
        <v>55320.7</v>
      </c>
      <c r="J216" s="79">
        <f>J223+J230+J237+J244+J258+J251</f>
        <v>0</v>
      </c>
      <c r="K216" s="79">
        <f>K223+K230+K237+K244+K258+K251</f>
        <v>0</v>
      </c>
      <c r="R216" s="115"/>
    </row>
    <row r="217" spans="1:18" s="93" customFormat="1" ht="15">
      <c r="A217" s="396"/>
      <c r="B217" s="397"/>
      <c r="C217" s="13" t="s">
        <v>174</v>
      </c>
      <c r="D217" s="37"/>
      <c r="E217" s="37"/>
      <c r="F217" s="79">
        <f t="shared" si="17"/>
        <v>0</v>
      </c>
      <c r="G217" s="79">
        <f>G224+G231+G238+G245+G259+G252</f>
        <v>0</v>
      </c>
      <c r="H217" s="80">
        <f>H224+H231+H238+H245+H259+H252</f>
        <v>0</v>
      </c>
      <c r="I217" s="79">
        <f>I224+I231+I238+I245+I259+I252</f>
        <v>0</v>
      </c>
      <c r="J217" s="79">
        <f>J224+J231+J238+J245+J259+J252</f>
        <v>0</v>
      </c>
      <c r="K217" s="79">
        <f>K224+K231+K238+K245+K259+K252</f>
        <v>0</v>
      </c>
      <c r="R217" s="115"/>
    </row>
    <row r="218" spans="1:18" s="93" customFormat="1" ht="15">
      <c r="A218" s="396"/>
      <c r="B218" s="397"/>
      <c r="C218" s="13" t="s">
        <v>169</v>
      </c>
      <c r="D218" s="37"/>
      <c r="E218" s="37"/>
      <c r="F218" s="79">
        <f t="shared" si="17"/>
        <v>0</v>
      </c>
      <c r="G218" s="79">
        <v>0</v>
      </c>
      <c r="H218" s="80">
        <v>0</v>
      </c>
      <c r="I218" s="79">
        <v>0</v>
      </c>
      <c r="J218" s="79">
        <v>0</v>
      </c>
      <c r="K218" s="79">
        <v>0</v>
      </c>
      <c r="R218" s="115"/>
    </row>
    <row r="219" spans="1:18" s="93" customFormat="1" ht="15">
      <c r="A219" s="396"/>
      <c r="B219" s="397"/>
      <c r="C219" s="13" t="s">
        <v>177</v>
      </c>
      <c r="D219" s="37"/>
      <c r="E219" s="37"/>
      <c r="F219" s="79">
        <f t="shared" si="17"/>
        <v>0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  <c r="R219" s="115"/>
    </row>
    <row r="220" spans="1:18" s="93" customFormat="1" ht="30">
      <c r="A220" s="396"/>
      <c r="B220" s="397"/>
      <c r="C220" s="13" t="s">
        <v>186</v>
      </c>
      <c r="D220" s="37"/>
      <c r="E220" s="37"/>
      <c r="F220" s="79">
        <f t="shared" si="17"/>
        <v>0</v>
      </c>
      <c r="G220" s="79"/>
      <c r="H220" s="79"/>
      <c r="I220" s="79"/>
      <c r="J220" s="79"/>
      <c r="K220" s="79"/>
      <c r="R220" s="115"/>
    </row>
    <row r="221" spans="1:18" s="93" customFormat="1" ht="15">
      <c r="A221" s="396" t="s">
        <v>271</v>
      </c>
      <c r="B221" s="397" t="s">
        <v>356</v>
      </c>
      <c r="C221" s="13" t="s">
        <v>205</v>
      </c>
      <c r="D221" s="37" t="s">
        <v>241</v>
      </c>
      <c r="E221" s="37" t="s">
        <v>393</v>
      </c>
      <c r="F221" s="79">
        <f t="shared" si="17"/>
        <v>127684.05500000001</v>
      </c>
      <c r="G221" s="79">
        <f>SUM(G222:G227)</f>
        <v>40779.955</v>
      </c>
      <c r="H221" s="79">
        <f>SUM(H222:H227)</f>
        <v>42590.3</v>
      </c>
      <c r="I221" s="79">
        <f>SUM(I222:I227)</f>
        <v>44313.8</v>
      </c>
      <c r="J221" s="79">
        <f>SUM(J222:J227)</f>
        <v>0</v>
      </c>
      <c r="K221" s="79">
        <f>SUM(K222:K227)</f>
        <v>0</v>
      </c>
      <c r="R221" s="115"/>
    </row>
    <row r="222" spans="1:18" s="93" customFormat="1" ht="15.75" customHeight="1">
      <c r="A222" s="396"/>
      <c r="B222" s="397"/>
      <c r="C222" s="13" t="s">
        <v>172</v>
      </c>
      <c r="D222" s="37"/>
      <c r="E222" s="37"/>
      <c r="F222" s="79">
        <f t="shared" si="17"/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R222" s="115"/>
    </row>
    <row r="223" spans="1:18" s="93" customFormat="1" ht="15">
      <c r="A223" s="396"/>
      <c r="B223" s="397"/>
      <c r="C223" s="13" t="s">
        <v>173</v>
      </c>
      <c r="D223" s="37" t="s">
        <v>241</v>
      </c>
      <c r="E223" s="37" t="s">
        <v>393</v>
      </c>
      <c r="F223" s="79">
        <f t="shared" si="17"/>
        <v>127684.05500000001</v>
      </c>
      <c r="G223" s="79">
        <v>40779.955</v>
      </c>
      <c r="H223" s="80">
        <v>42590.3</v>
      </c>
      <c r="I223" s="79">
        <v>44313.8</v>
      </c>
      <c r="J223" s="79">
        <f>J230+J237+J244+J251+J265+J258</f>
        <v>0</v>
      </c>
      <c r="K223" s="79">
        <f>K230+K237+K244+K251+K265+K258</f>
        <v>0</v>
      </c>
      <c r="R223" s="115"/>
    </row>
    <row r="224" spans="1:18" s="93" customFormat="1" ht="15">
      <c r="A224" s="396"/>
      <c r="B224" s="397"/>
      <c r="C224" s="13" t="s">
        <v>174</v>
      </c>
      <c r="D224" s="37"/>
      <c r="E224" s="37"/>
      <c r="F224" s="79">
        <f t="shared" si="17"/>
        <v>0</v>
      </c>
      <c r="G224" s="79">
        <f>G231+G238+G245+G252+G266+G259</f>
        <v>0</v>
      </c>
      <c r="H224" s="80">
        <f>H231+H238+H245+H252+H266+H259</f>
        <v>0</v>
      </c>
      <c r="I224" s="79">
        <f>I231+I238+I245+I252+I266+I259</f>
        <v>0</v>
      </c>
      <c r="J224" s="79">
        <f>J231+J238+J245+J252+J266+J259</f>
        <v>0</v>
      </c>
      <c r="K224" s="79">
        <f>K231+K238+K245+K252+K266+K259</f>
        <v>0</v>
      </c>
      <c r="R224" s="115"/>
    </row>
    <row r="225" spans="1:18" s="93" customFormat="1" ht="15">
      <c r="A225" s="396"/>
      <c r="B225" s="397"/>
      <c r="C225" s="13" t="s">
        <v>169</v>
      </c>
      <c r="D225" s="37"/>
      <c r="E225" s="37"/>
      <c r="F225" s="79">
        <f t="shared" si="17"/>
        <v>0</v>
      </c>
      <c r="G225" s="79">
        <v>0</v>
      </c>
      <c r="H225" s="80">
        <v>0</v>
      </c>
      <c r="I225" s="79">
        <v>0</v>
      </c>
      <c r="J225" s="79">
        <v>0</v>
      </c>
      <c r="K225" s="79">
        <v>0</v>
      </c>
      <c r="R225" s="115"/>
    </row>
    <row r="226" spans="1:18" s="93" customFormat="1" ht="15">
      <c r="A226" s="396"/>
      <c r="B226" s="397"/>
      <c r="C226" s="13" t="s">
        <v>177</v>
      </c>
      <c r="D226" s="37"/>
      <c r="E226" s="37"/>
      <c r="F226" s="79">
        <f t="shared" si="17"/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R226" s="115"/>
    </row>
    <row r="227" spans="1:18" s="93" customFormat="1" ht="30">
      <c r="A227" s="396"/>
      <c r="B227" s="397"/>
      <c r="C227" s="13" t="s">
        <v>186</v>
      </c>
      <c r="D227" s="37"/>
      <c r="E227" s="37"/>
      <c r="F227" s="79">
        <f t="shared" si="17"/>
        <v>0</v>
      </c>
      <c r="G227" s="79"/>
      <c r="H227" s="79"/>
      <c r="I227" s="79"/>
      <c r="J227" s="79"/>
      <c r="K227" s="79"/>
      <c r="R227" s="115"/>
    </row>
    <row r="228" spans="1:18" s="93" customFormat="1" ht="15">
      <c r="A228" s="396" t="s">
        <v>361</v>
      </c>
      <c r="B228" s="397" t="s">
        <v>362</v>
      </c>
      <c r="C228" s="13" t="s">
        <v>205</v>
      </c>
      <c r="D228" s="37" t="s">
        <v>241</v>
      </c>
      <c r="E228" s="37" t="s">
        <v>393</v>
      </c>
      <c r="F228" s="79">
        <f t="shared" si="17"/>
        <v>42194.1</v>
      </c>
      <c r="G228" s="79">
        <f>SUM(G229:G234)</f>
        <v>13940.4</v>
      </c>
      <c r="H228" s="79">
        <f>SUM(H229:H234)</f>
        <v>14126.8</v>
      </c>
      <c r="I228" s="79">
        <f>SUM(I229:I234)</f>
        <v>14126.9</v>
      </c>
      <c r="J228" s="79">
        <f>SUM(J229:J234)</f>
        <v>0</v>
      </c>
      <c r="K228" s="79">
        <f>SUM(K229:K234)</f>
        <v>0</v>
      </c>
      <c r="R228" s="115"/>
    </row>
    <row r="229" spans="1:18" s="93" customFormat="1" ht="15.75" customHeight="1">
      <c r="A229" s="396"/>
      <c r="B229" s="397"/>
      <c r="C229" s="13" t="s">
        <v>172</v>
      </c>
      <c r="D229" s="37"/>
      <c r="E229" s="37"/>
      <c r="F229" s="79">
        <f t="shared" si="17"/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R229" s="115"/>
    </row>
    <row r="230" spans="1:18" s="93" customFormat="1" ht="15">
      <c r="A230" s="396"/>
      <c r="B230" s="397"/>
      <c r="C230" s="13" t="s">
        <v>173</v>
      </c>
      <c r="D230" s="37" t="s">
        <v>241</v>
      </c>
      <c r="E230" s="37" t="s">
        <v>393</v>
      </c>
      <c r="F230" s="79">
        <f t="shared" si="17"/>
        <v>42194.1</v>
      </c>
      <c r="G230" s="79">
        <v>13940.4</v>
      </c>
      <c r="H230" s="80">
        <v>14126.8</v>
      </c>
      <c r="I230" s="79">
        <v>14126.9</v>
      </c>
      <c r="J230" s="79">
        <f>J237+J244+J251+J258+J272+J265</f>
        <v>0</v>
      </c>
      <c r="K230" s="79">
        <f>K237+K244+K251+K258+K272+K265</f>
        <v>0</v>
      </c>
      <c r="R230" s="115"/>
    </row>
    <row r="231" spans="1:18" s="93" customFormat="1" ht="15">
      <c r="A231" s="396"/>
      <c r="B231" s="397"/>
      <c r="C231" s="13" t="s">
        <v>174</v>
      </c>
      <c r="D231" s="37"/>
      <c r="E231" s="37"/>
      <c r="F231" s="79">
        <f t="shared" si="17"/>
        <v>0</v>
      </c>
      <c r="G231" s="79">
        <f>G238+G245+G252+G259+G273+G266</f>
        <v>0</v>
      </c>
      <c r="H231" s="80">
        <f>H238+H245+H252+H259+H273+H266</f>
        <v>0</v>
      </c>
      <c r="I231" s="79">
        <f>I238+I245+I252+I259+I273+I266</f>
        <v>0</v>
      </c>
      <c r="J231" s="79">
        <f>J238+J245+J252+J259+J273+J266</f>
        <v>0</v>
      </c>
      <c r="K231" s="79">
        <f>K238+K245+K252+K259+K273+K266</f>
        <v>0</v>
      </c>
      <c r="R231" s="115"/>
    </row>
    <row r="232" spans="1:18" s="93" customFormat="1" ht="15">
      <c r="A232" s="396"/>
      <c r="B232" s="397"/>
      <c r="C232" s="13" t="s">
        <v>169</v>
      </c>
      <c r="D232" s="37"/>
      <c r="E232" s="37"/>
      <c r="F232" s="79">
        <f t="shared" si="17"/>
        <v>0</v>
      </c>
      <c r="G232" s="79">
        <v>0</v>
      </c>
      <c r="H232" s="80">
        <v>0</v>
      </c>
      <c r="I232" s="79">
        <v>0</v>
      </c>
      <c r="J232" s="79">
        <v>0</v>
      </c>
      <c r="K232" s="79">
        <v>0</v>
      </c>
      <c r="R232" s="115"/>
    </row>
    <row r="233" spans="1:18" s="93" customFormat="1" ht="15">
      <c r="A233" s="396"/>
      <c r="B233" s="397"/>
      <c r="C233" s="13" t="s">
        <v>177</v>
      </c>
      <c r="D233" s="37"/>
      <c r="E233" s="37"/>
      <c r="F233" s="79">
        <f t="shared" si="17"/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R233" s="115"/>
    </row>
    <row r="234" spans="1:18" s="93" customFormat="1" ht="30">
      <c r="A234" s="396"/>
      <c r="B234" s="397"/>
      <c r="C234" s="13" t="s">
        <v>186</v>
      </c>
      <c r="D234" s="37"/>
      <c r="E234" s="37"/>
      <c r="F234" s="79">
        <f t="shared" si="17"/>
        <v>0</v>
      </c>
      <c r="G234" s="79"/>
      <c r="H234" s="79"/>
      <c r="I234" s="79"/>
      <c r="J234" s="79"/>
      <c r="K234" s="79"/>
      <c r="R234" s="115"/>
    </row>
    <row r="235" spans="1:18" s="95" customFormat="1" ht="15">
      <c r="A235" s="398" t="s">
        <v>367</v>
      </c>
      <c r="B235" s="399" t="s">
        <v>368</v>
      </c>
      <c r="C235" s="13" t="s">
        <v>205</v>
      </c>
      <c r="D235" s="11"/>
      <c r="E235" s="11"/>
      <c r="F235" s="79">
        <f t="shared" si="17"/>
        <v>651931.6</v>
      </c>
      <c r="G235" s="79">
        <f>SUM(G236:G241)</f>
        <v>216349.2</v>
      </c>
      <c r="H235" s="79">
        <f>SUM(H236:H241)</f>
        <v>183535.4</v>
      </c>
      <c r="I235" s="79">
        <f>SUM(I236:I241)</f>
        <v>252047</v>
      </c>
      <c r="J235" s="79">
        <f>SUM(J236:J241)</f>
        <v>0</v>
      </c>
      <c r="K235" s="79">
        <f>SUM(K236:K241)</f>
        <v>0</v>
      </c>
      <c r="R235" s="116"/>
    </row>
    <row r="236" spans="1:18" s="95" customFormat="1" ht="15" customHeight="1">
      <c r="A236" s="398"/>
      <c r="B236" s="399"/>
      <c r="C236" s="13" t="s">
        <v>172</v>
      </c>
      <c r="D236" s="37" t="s">
        <v>386</v>
      </c>
      <c r="E236" s="37" t="s">
        <v>384</v>
      </c>
      <c r="F236" s="79">
        <f t="shared" si="17"/>
        <v>44282.399999999994</v>
      </c>
      <c r="G236" s="79">
        <f>G243+G250</f>
        <v>14526.6</v>
      </c>
      <c r="H236" s="79">
        <f>H243+H250</f>
        <v>14515</v>
      </c>
      <c r="I236" s="79">
        <f>I243+I250</f>
        <v>15240.8</v>
      </c>
      <c r="J236" s="79">
        <f>J243+J250</f>
        <v>0</v>
      </c>
      <c r="K236" s="79">
        <f>K243+K250</f>
        <v>0</v>
      </c>
      <c r="R236" s="116"/>
    </row>
    <row r="237" spans="1:18" s="95" customFormat="1" ht="18" customHeight="1">
      <c r="A237" s="398"/>
      <c r="B237" s="399"/>
      <c r="C237" s="13" t="s">
        <v>173</v>
      </c>
      <c r="D237" s="37" t="s">
        <v>386</v>
      </c>
      <c r="E237" s="37" t="s">
        <v>385</v>
      </c>
      <c r="F237" s="79">
        <f t="shared" si="17"/>
        <v>607649.2</v>
      </c>
      <c r="G237" s="79">
        <f>G244+G251+G258</f>
        <v>201822.6</v>
      </c>
      <c r="H237" s="79">
        <f>H244+H251+H258</f>
        <v>169020.4</v>
      </c>
      <c r="I237" s="79">
        <f>I244+I251+I258</f>
        <v>236806.2</v>
      </c>
      <c r="J237" s="79">
        <f>J244+J251+J258</f>
        <v>0</v>
      </c>
      <c r="K237" s="79">
        <f>K244+K251+K258</f>
        <v>0</v>
      </c>
      <c r="R237" s="116"/>
    </row>
    <row r="238" spans="1:18" s="95" customFormat="1" ht="15">
      <c r="A238" s="398"/>
      <c r="B238" s="399"/>
      <c r="C238" s="13" t="s">
        <v>174</v>
      </c>
      <c r="D238" s="37"/>
      <c r="E238" s="37"/>
      <c r="F238" s="79">
        <f t="shared" si="17"/>
        <v>0</v>
      </c>
      <c r="G238" s="79">
        <f aca="true" t="shared" si="19" ref="G238:K241">G245+G252</f>
        <v>0</v>
      </c>
      <c r="H238" s="79">
        <f t="shared" si="19"/>
        <v>0</v>
      </c>
      <c r="I238" s="79">
        <f t="shared" si="19"/>
        <v>0</v>
      </c>
      <c r="J238" s="79">
        <f t="shared" si="19"/>
        <v>0</v>
      </c>
      <c r="K238" s="79">
        <f t="shared" si="19"/>
        <v>0</v>
      </c>
      <c r="R238" s="116"/>
    </row>
    <row r="239" spans="1:18" s="95" customFormat="1" ht="15">
      <c r="A239" s="398"/>
      <c r="B239" s="399"/>
      <c r="C239" s="13" t="s">
        <v>169</v>
      </c>
      <c r="D239" s="37"/>
      <c r="E239" s="37"/>
      <c r="F239" s="79">
        <f t="shared" si="17"/>
        <v>0</v>
      </c>
      <c r="G239" s="79">
        <f t="shared" si="19"/>
        <v>0</v>
      </c>
      <c r="H239" s="79">
        <f t="shared" si="19"/>
        <v>0</v>
      </c>
      <c r="I239" s="79">
        <f t="shared" si="19"/>
        <v>0</v>
      </c>
      <c r="J239" s="79">
        <f t="shared" si="19"/>
        <v>0</v>
      </c>
      <c r="K239" s="79">
        <f t="shared" si="19"/>
        <v>0</v>
      </c>
      <c r="R239" s="116"/>
    </row>
    <row r="240" spans="1:18" s="95" customFormat="1" ht="15">
      <c r="A240" s="398"/>
      <c r="B240" s="399"/>
      <c r="C240" s="13" t="s">
        <v>177</v>
      </c>
      <c r="D240" s="37"/>
      <c r="E240" s="37"/>
      <c r="F240" s="79">
        <f t="shared" si="17"/>
        <v>0</v>
      </c>
      <c r="G240" s="79">
        <f t="shared" si="19"/>
        <v>0</v>
      </c>
      <c r="H240" s="79">
        <f t="shared" si="19"/>
        <v>0</v>
      </c>
      <c r="I240" s="79">
        <f t="shared" si="19"/>
        <v>0</v>
      </c>
      <c r="J240" s="79">
        <f t="shared" si="19"/>
        <v>0</v>
      </c>
      <c r="K240" s="79">
        <f t="shared" si="19"/>
        <v>0</v>
      </c>
      <c r="R240" s="116"/>
    </row>
    <row r="241" spans="1:18" s="95" customFormat="1" ht="30">
      <c r="A241" s="398"/>
      <c r="B241" s="399"/>
      <c r="C241" s="13" t="s">
        <v>186</v>
      </c>
      <c r="D241" s="37"/>
      <c r="E241" s="37"/>
      <c r="F241" s="79">
        <f t="shared" si="17"/>
        <v>0</v>
      </c>
      <c r="G241" s="79">
        <f t="shared" si="19"/>
        <v>0</v>
      </c>
      <c r="H241" s="79">
        <f t="shared" si="19"/>
        <v>0</v>
      </c>
      <c r="I241" s="79">
        <f t="shared" si="19"/>
        <v>0</v>
      </c>
      <c r="J241" s="79">
        <f t="shared" si="19"/>
        <v>0</v>
      </c>
      <c r="K241" s="79">
        <f t="shared" si="19"/>
        <v>0</v>
      </c>
      <c r="R241" s="116"/>
    </row>
    <row r="242" spans="1:18" s="93" customFormat="1" ht="15">
      <c r="A242" s="396" t="s">
        <v>381</v>
      </c>
      <c r="B242" s="397" t="s">
        <v>374</v>
      </c>
      <c r="C242" s="13" t="s">
        <v>205</v>
      </c>
      <c r="D242" s="37"/>
      <c r="E242" s="37"/>
      <c r="F242" s="79">
        <f t="shared" si="17"/>
        <v>631931.6</v>
      </c>
      <c r="G242" s="79">
        <f>SUM(G243:G248)</f>
        <v>196349.2</v>
      </c>
      <c r="H242" s="79">
        <f>SUM(H243:H248)</f>
        <v>183535.4</v>
      </c>
      <c r="I242" s="79">
        <f>SUM(I243:I248)</f>
        <v>252047</v>
      </c>
      <c r="J242" s="79">
        <f>SUM(J243:J248)</f>
        <v>0</v>
      </c>
      <c r="K242" s="79">
        <f>SUM(K243:K248)</f>
        <v>0</v>
      </c>
      <c r="R242" s="115"/>
    </row>
    <row r="243" spans="1:18" s="93" customFormat="1" ht="15.75" customHeight="1">
      <c r="A243" s="396"/>
      <c r="B243" s="397"/>
      <c r="C243" s="13" t="s">
        <v>172</v>
      </c>
      <c r="D243" s="37" t="s">
        <v>386</v>
      </c>
      <c r="E243" s="37" t="s">
        <v>384</v>
      </c>
      <c r="F243" s="79">
        <f t="shared" si="17"/>
        <v>44282.399999999994</v>
      </c>
      <c r="G243" s="79">
        <v>14526.6</v>
      </c>
      <c r="H243" s="79">
        <v>14515</v>
      </c>
      <c r="I243" s="79">
        <v>15240.8</v>
      </c>
      <c r="J243" s="79">
        <v>0</v>
      </c>
      <c r="K243" s="79">
        <v>0</v>
      </c>
      <c r="R243" s="115"/>
    </row>
    <row r="244" spans="1:18" s="93" customFormat="1" ht="15">
      <c r="A244" s="396"/>
      <c r="B244" s="397"/>
      <c r="C244" s="13" t="s">
        <v>173</v>
      </c>
      <c r="D244" s="37" t="s">
        <v>386</v>
      </c>
      <c r="E244" s="37" t="s">
        <v>385</v>
      </c>
      <c r="F244" s="79">
        <f t="shared" si="17"/>
        <v>587649.2</v>
      </c>
      <c r="G244" s="79">
        <v>181822.6</v>
      </c>
      <c r="H244" s="80">
        <v>169020.4</v>
      </c>
      <c r="I244" s="79">
        <v>236806.2</v>
      </c>
      <c r="J244" s="79">
        <f>J251+J258+J265+J272+J286+J279</f>
        <v>0</v>
      </c>
      <c r="K244" s="79">
        <f>K251+K258+K265+K272+K286+K279</f>
        <v>0</v>
      </c>
      <c r="R244" s="115"/>
    </row>
    <row r="245" spans="1:18" s="93" customFormat="1" ht="15">
      <c r="A245" s="396"/>
      <c r="B245" s="397"/>
      <c r="C245" s="13" t="s">
        <v>174</v>
      </c>
      <c r="D245" s="37"/>
      <c r="E245" s="37"/>
      <c r="F245" s="79">
        <f t="shared" si="17"/>
        <v>0</v>
      </c>
      <c r="G245" s="79">
        <f>G252+G259+G266+G273+G287+G280</f>
        <v>0</v>
      </c>
      <c r="H245" s="80">
        <f>H252+H259+H266+H273+H287+H280</f>
        <v>0</v>
      </c>
      <c r="I245" s="79">
        <f>I252+I259+I266+I273+I287+I280</f>
        <v>0</v>
      </c>
      <c r="J245" s="79">
        <f>J252+J259+J266+J273+J287+J280</f>
        <v>0</v>
      </c>
      <c r="K245" s="79">
        <f>K252+K259+K266+K273+K287+K280</f>
        <v>0</v>
      </c>
      <c r="R245" s="115"/>
    </row>
    <row r="246" spans="1:18" s="93" customFormat="1" ht="15">
      <c r="A246" s="396"/>
      <c r="B246" s="397"/>
      <c r="C246" s="13" t="s">
        <v>169</v>
      </c>
      <c r="D246" s="37"/>
      <c r="E246" s="37"/>
      <c r="F246" s="79">
        <f t="shared" si="17"/>
        <v>0</v>
      </c>
      <c r="G246" s="79">
        <v>0</v>
      </c>
      <c r="H246" s="80">
        <v>0</v>
      </c>
      <c r="I246" s="79">
        <v>0</v>
      </c>
      <c r="J246" s="79">
        <v>0</v>
      </c>
      <c r="K246" s="79">
        <v>0</v>
      </c>
      <c r="R246" s="115"/>
    </row>
    <row r="247" spans="1:18" s="93" customFormat="1" ht="15">
      <c r="A247" s="396"/>
      <c r="B247" s="397"/>
      <c r="C247" s="13" t="s">
        <v>177</v>
      </c>
      <c r="D247" s="37"/>
      <c r="E247" s="37"/>
      <c r="F247" s="79">
        <f t="shared" si="17"/>
        <v>0</v>
      </c>
      <c r="G247" s="79">
        <v>0</v>
      </c>
      <c r="H247" s="79">
        <v>0</v>
      </c>
      <c r="I247" s="79">
        <v>0</v>
      </c>
      <c r="J247" s="79">
        <v>0</v>
      </c>
      <c r="K247" s="79">
        <v>0</v>
      </c>
      <c r="R247" s="115"/>
    </row>
    <row r="248" spans="1:18" s="93" customFormat="1" ht="51" customHeight="1">
      <c r="A248" s="396"/>
      <c r="B248" s="397"/>
      <c r="C248" s="13" t="s">
        <v>186</v>
      </c>
      <c r="D248" s="37"/>
      <c r="E248" s="37"/>
      <c r="F248" s="79"/>
      <c r="G248" s="79"/>
      <c r="H248" s="79"/>
      <c r="I248" s="79"/>
      <c r="J248" s="79"/>
      <c r="K248" s="79"/>
      <c r="R248" s="115"/>
    </row>
    <row r="249" spans="1:18" s="93" customFormat="1" ht="15">
      <c r="A249" s="396" t="s">
        <v>542</v>
      </c>
      <c r="B249" s="397" t="s">
        <v>543</v>
      </c>
      <c r="C249" s="13" t="s">
        <v>205</v>
      </c>
      <c r="D249" s="37"/>
      <c r="E249" s="37"/>
      <c r="F249" s="79">
        <f aca="true" t="shared" si="20" ref="F249:F254">G249+H249+I249+J249+K249</f>
        <v>20000</v>
      </c>
      <c r="G249" s="79">
        <f>SUM(G250:G255)</f>
        <v>20000</v>
      </c>
      <c r="H249" s="79">
        <f>SUM(H250:H255)</f>
        <v>0</v>
      </c>
      <c r="I249" s="79">
        <f>SUM(I250:I255)</f>
        <v>0</v>
      </c>
      <c r="J249" s="79">
        <f>SUM(J250:J255)</f>
        <v>0</v>
      </c>
      <c r="K249" s="79">
        <f>SUM(K250:K255)</f>
        <v>0</v>
      </c>
      <c r="R249" s="115"/>
    </row>
    <row r="250" spans="1:18" s="93" customFormat="1" ht="15.75" customHeight="1">
      <c r="A250" s="396"/>
      <c r="B250" s="397"/>
      <c r="C250" s="13" t="s">
        <v>172</v>
      </c>
      <c r="D250" s="37" t="s">
        <v>386</v>
      </c>
      <c r="E250" s="37" t="s">
        <v>384</v>
      </c>
      <c r="F250" s="79">
        <f t="shared" si="20"/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R250" s="115"/>
    </row>
    <row r="251" spans="1:18" s="93" customFormat="1" ht="15">
      <c r="A251" s="396"/>
      <c r="B251" s="397"/>
      <c r="C251" s="13" t="s">
        <v>173</v>
      </c>
      <c r="D251" s="37" t="s">
        <v>386</v>
      </c>
      <c r="E251" s="37" t="s">
        <v>385</v>
      </c>
      <c r="F251" s="79">
        <f t="shared" si="20"/>
        <v>20000</v>
      </c>
      <c r="G251" s="79">
        <v>20000</v>
      </c>
      <c r="H251" s="80">
        <v>0</v>
      </c>
      <c r="I251" s="79">
        <v>0</v>
      </c>
      <c r="J251" s="79">
        <f>J258+J265+J272+J279+J293+J286</f>
        <v>0</v>
      </c>
      <c r="K251" s="79">
        <f>K258+K265+K272+K279+K293+K286</f>
        <v>0</v>
      </c>
      <c r="R251" s="115"/>
    </row>
    <row r="252" spans="1:18" s="93" customFormat="1" ht="15">
      <c r="A252" s="396"/>
      <c r="B252" s="397"/>
      <c r="C252" s="13" t="s">
        <v>174</v>
      </c>
      <c r="D252" s="37"/>
      <c r="E252" s="37"/>
      <c r="F252" s="79">
        <f t="shared" si="20"/>
        <v>0</v>
      </c>
      <c r="G252" s="79">
        <f>G259+G266+G273+G280+G294+G287</f>
        <v>0</v>
      </c>
      <c r="H252" s="80">
        <f>H259+H266+H273+H280+H294+H287</f>
        <v>0</v>
      </c>
      <c r="I252" s="79">
        <f>I259+I266+I273+I280+I294+I287</f>
        <v>0</v>
      </c>
      <c r="J252" s="79">
        <f>J259+J266+J273+J280+J294+J287</f>
        <v>0</v>
      </c>
      <c r="K252" s="79">
        <f>K259+K266+K273+K280+K294+K287</f>
        <v>0</v>
      </c>
      <c r="R252" s="115"/>
    </row>
    <row r="253" spans="1:18" s="93" customFormat="1" ht="15">
      <c r="A253" s="396"/>
      <c r="B253" s="397"/>
      <c r="C253" s="13" t="s">
        <v>169</v>
      </c>
      <c r="D253" s="37"/>
      <c r="E253" s="37"/>
      <c r="F253" s="79">
        <f t="shared" si="20"/>
        <v>0</v>
      </c>
      <c r="G253" s="79">
        <v>0</v>
      </c>
      <c r="H253" s="80">
        <v>0</v>
      </c>
      <c r="I253" s="79">
        <v>0</v>
      </c>
      <c r="J253" s="79">
        <v>0</v>
      </c>
      <c r="K253" s="79">
        <v>0</v>
      </c>
      <c r="R253" s="115"/>
    </row>
    <row r="254" spans="1:18" s="93" customFormat="1" ht="15">
      <c r="A254" s="396"/>
      <c r="B254" s="397"/>
      <c r="C254" s="13" t="s">
        <v>177</v>
      </c>
      <c r="D254" s="37"/>
      <c r="E254" s="37"/>
      <c r="F254" s="79">
        <f t="shared" si="20"/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R254" s="115"/>
    </row>
    <row r="255" spans="1:18" s="93" customFormat="1" ht="51" customHeight="1">
      <c r="A255" s="396"/>
      <c r="B255" s="397"/>
      <c r="C255" s="13" t="s">
        <v>186</v>
      </c>
      <c r="D255" s="37"/>
      <c r="E255" s="37"/>
      <c r="F255" s="79"/>
      <c r="G255" s="79"/>
      <c r="H255" s="79"/>
      <c r="I255" s="79"/>
      <c r="J255" s="79"/>
      <c r="K255" s="79"/>
      <c r="R255" s="115"/>
    </row>
    <row r="256" spans="1:12" ht="18.75">
      <c r="A256" s="121"/>
      <c r="B256" s="121"/>
      <c r="C256" s="121"/>
      <c r="D256" s="121"/>
      <c r="E256" s="121"/>
      <c r="F256" s="121"/>
      <c r="G256" s="121"/>
      <c r="H256" s="121"/>
      <c r="I256" s="121"/>
      <c r="J256" s="121"/>
      <c r="K256" s="122"/>
      <c r="L256" s="117"/>
    </row>
    <row r="257" spans="1:12" ht="18.75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20" t="s">
        <v>557</v>
      </c>
      <c r="L257" s="117"/>
    </row>
    <row r="258" spans="1:11" ht="12.75">
      <c r="A258" s="118"/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</row>
  </sheetData>
  <sheetProtection/>
  <mergeCells count="75">
    <mergeCell ref="I1:K1"/>
    <mergeCell ref="A3:J3"/>
    <mergeCell ref="A5:A6"/>
    <mergeCell ref="B5:B6"/>
    <mergeCell ref="C5:C6"/>
    <mergeCell ref="D5:E5"/>
    <mergeCell ref="F5:K5"/>
    <mergeCell ref="B8:B14"/>
    <mergeCell ref="A15:A21"/>
    <mergeCell ref="B15:B21"/>
    <mergeCell ref="A22:A31"/>
    <mergeCell ref="B22:B31"/>
    <mergeCell ref="A32:A38"/>
    <mergeCell ref="B32:B38"/>
    <mergeCell ref="A8:A14"/>
    <mergeCell ref="A89:A95"/>
    <mergeCell ref="B89:B95"/>
    <mergeCell ref="A53:A59"/>
    <mergeCell ref="B53:B59"/>
    <mergeCell ref="A60:A66"/>
    <mergeCell ref="B60:B66"/>
    <mergeCell ref="A68:A74"/>
    <mergeCell ref="B68:B74"/>
    <mergeCell ref="A75:A81"/>
    <mergeCell ref="B75:B81"/>
    <mergeCell ref="A82:A88"/>
    <mergeCell ref="B82:B88"/>
    <mergeCell ref="A39:A45"/>
    <mergeCell ref="B39:B45"/>
    <mergeCell ref="A46:A52"/>
    <mergeCell ref="B46:B52"/>
    <mergeCell ref="A110:A116"/>
    <mergeCell ref="B110:B116"/>
    <mergeCell ref="A117:A123"/>
    <mergeCell ref="B117:B123"/>
    <mergeCell ref="A96:A102"/>
    <mergeCell ref="B96:B102"/>
    <mergeCell ref="A103:A109"/>
    <mergeCell ref="B103:B109"/>
    <mergeCell ref="A166:A175"/>
    <mergeCell ref="B166:B175"/>
    <mergeCell ref="A124:A130"/>
    <mergeCell ref="B124:B130"/>
    <mergeCell ref="A145:A151"/>
    <mergeCell ref="B145:B151"/>
    <mergeCell ref="A138:A144"/>
    <mergeCell ref="B138:B144"/>
    <mergeCell ref="A131:A137"/>
    <mergeCell ref="B131:B137"/>
    <mergeCell ref="A214:A220"/>
    <mergeCell ref="B214:B220"/>
    <mergeCell ref="A152:A158"/>
    <mergeCell ref="B152:B158"/>
    <mergeCell ref="A200:A206"/>
    <mergeCell ref="B200:B206"/>
    <mergeCell ref="A176:A185"/>
    <mergeCell ref="B176:B185"/>
    <mergeCell ref="A159:A165"/>
    <mergeCell ref="B159:B165"/>
    <mergeCell ref="A249:A255"/>
    <mergeCell ref="B249:B255"/>
    <mergeCell ref="A221:A227"/>
    <mergeCell ref="B221:B227"/>
    <mergeCell ref="A186:A192"/>
    <mergeCell ref="B186:B192"/>
    <mergeCell ref="A193:A199"/>
    <mergeCell ref="B193:B199"/>
    <mergeCell ref="A207:A213"/>
    <mergeCell ref="B207:B213"/>
    <mergeCell ref="A228:A234"/>
    <mergeCell ref="B228:B234"/>
    <mergeCell ref="A235:A241"/>
    <mergeCell ref="B235:B241"/>
    <mergeCell ref="A242:A248"/>
    <mergeCell ref="B242:B248"/>
  </mergeCells>
  <printOptions/>
  <pageMargins left="0.7" right="0.7" top="0.75" bottom="0.75" header="0.3" footer="0.3"/>
  <pageSetup fitToHeight="0" fitToWidth="1" horizontalDpi="600" verticalDpi="600" orientation="landscape" paperSize="9" scale="63" r:id="rId1"/>
  <rowBreaks count="5" manualBreakCount="5">
    <brk id="44" max="10" man="1"/>
    <brk id="88" max="10" man="1"/>
    <brk id="130" max="10" man="1"/>
    <brk id="175" max="10" man="1"/>
    <brk id="220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08"/>
  <sheetViews>
    <sheetView view="pageBreakPreview" zoomScale="120" zoomScaleNormal="130" zoomScaleSheetLayoutView="120" zoomScalePageLayoutView="0" workbookViewId="0" topLeftCell="A4">
      <pane ySplit="4" topLeftCell="A21" activePane="bottomLeft" state="frozen"/>
      <selection pane="topLeft" activeCell="A4" sqref="A4"/>
      <selection pane="bottomLeft" activeCell="H99" sqref="H99"/>
    </sheetView>
  </sheetViews>
  <sheetFormatPr defaultColWidth="9.00390625" defaultRowHeight="12.75"/>
  <cols>
    <col min="1" max="1" width="5.375" style="14" customWidth="1"/>
    <col min="2" max="2" width="21.625" style="14" customWidth="1"/>
    <col min="3" max="3" width="12.875" style="14" customWidth="1"/>
    <col min="4" max="6" width="11.75390625" style="14" customWidth="1"/>
    <col min="7" max="7" width="16.00390625" style="14" customWidth="1"/>
    <col min="8" max="8" width="18.75390625" style="14" customWidth="1"/>
    <col min="9" max="9" width="14.25390625" style="14" customWidth="1"/>
    <col min="10" max="10" width="17.125" style="14" customWidth="1"/>
    <col min="11" max="16384" width="9.125" style="14" customWidth="1"/>
  </cols>
  <sheetData>
    <row r="1" spans="9:10" s="8" customFormat="1" ht="15">
      <c r="I1" s="383" t="s">
        <v>23</v>
      </c>
      <c r="J1" s="383"/>
    </row>
    <row r="2" s="8" customFormat="1" ht="15"/>
    <row r="3" spans="1:10" ht="39" customHeight="1">
      <c r="A3" s="365" t="s">
        <v>837</v>
      </c>
      <c r="B3" s="365"/>
      <c r="C3" s="365"/>
      <c r="D3" s="365"/>
      <c r="E3" s="365"/>
      <c r="F3" s="365"/>
      <c r="G3" s="365"/>
      <c r="H3" s="365"/>
      <c r="I3" s="365"/>
      <c r="J3" s="365"/>
    </row>
    <row r="4" s="8" customFormat="1" ht="15"/>
    <row r="5" spans="1:10" s="101" customFormat="1" ht="18" customHeight="1">
      <c r="A5" s="308" t="s">
        <v>415</v>
      </c>
      <c r="B5" s="308" t="s">
        <v>25</v>
      </c>
      <c r="C5" s="359" t="s">
        <v>421</v>
      </c>
      <c r="D5" s="360"/>
      <c r="E5" s="360"/>
      <c r="F5" s="361"/>
      <c r="G5" s="308" t="s">
        <v>405</v>
      </c>
      <c r="H5" s="308" t="s">
        <v>235</v>
      </c>
      <c r="I5" s="308" t="s">
        <v>344</v>
      </c>
      <c r="J5" s="308" t="s">
        <v>26</v>
      </c>
    </row>
    <row r="6" spans="1:25" s="101" customFormat="1" ht="18" customHeight="1">
      <c r="A6" s="308"/>
      <c r="B6" s="308"/>
      <c r="C6" s="362"/>
      <c r="D6" s="363"/>
      <c r="E6" s="363"/>
      <c r="F6" s="364"/>
      <c r="G6" s="308"/>
      <c r="H6" s="308"/>
      <c r="I6" s="308"/>
      <c r="J6" s="308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</row>
    <row r="7" spans="1:50" s="101" customFormat="1" ht="51.75" customHeight="1">
      <c r="A7" s="308"/>
      <c r="B7" s="308"/>
      <c r="C7" s="42" t="s">
        <v>413</v>
      </c>
      <c r="D7" s="42">
        <v>2017</v>
      </c>
      <c r="E7" s="42">
        <v>2018</v>
      </c>
      <c r="F7" s="42">
        <v>2019</v>
      </c>
      <c r="G7" s="308"/>
      <c r="H7" s="308"/>
      <c r="I7" s="308"/>
      <c r="J7" s="308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</row>
    <row r="8" spans="1:50" s="101" customFormat="1" ht="9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</row>
    <row r="9" spans="1:50" s="101" customFormat="1" ht="54" customHeight="1">
      <c r="A9" s="378" t="s">
        <v>141</v>
      </c>
      <c r="B9" s="378"/>
      <c r="C9" s="43"/>
      <c r="D9" s="43"/>
      <c r="E9" s="43"/>
      <c r="F9" s="43"/>
      <c r="G9" s="43"/>
      <c r="H9" s="43"/>
      <c r="I9" s="43"/>
      <c r="J9" s="43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</row>
    <row r="10" spans="1:50" s="101" customFormat="1" ht="15" customHeight="1">
      <c r="A10" s="378" t="s">
        <v>167</v>
      </c>
      <c r="B10" s="378"/>
      <c r="C10" s="133">
        <f aca="true" t="shared" si="0" ref="C10:C16">D10+E10+F10</f>
        <v>3865985.6216200003</v>
      </c>
      <c r="D10" s="133">
        <f>D11+D12+D13+D14+D15</f>
        <v>1923738.7356200002</v>
      </c>
      <c r="E10" s="133">
        <f>E11+E12+E13+E14+E15</f>
        <v>1085876.386</v>
      </c>
      <c r="F10" s="133">
        <f>F11+F12+F13+F14+F15</f>
        <v>856370.5</v>
      </c>
      <c r="G10" s="43"/>
      <c r="H10" s="43"/>
      <c r="I10" s="43"/>
      <c r="J10" s="43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</row>
    <row r="11" spans="1:50" s="101" customFormat="1" ht="18" customHeight="1">
      <c r="A11" s="378" t="s">
        <v>416</v>
      </c>
      <c r="B11" s="378"/>
      <c r="C11" s="133">
        <f t="shared" si="0"/>
        <v>263287.2</v>
      </c>
      <c r="D11" s="133">
        <f aca="true" t="shared" si="1" ref="D11:F12">D19+D133+D334+D351+D361+D398+D441+D455</f>
        <v>263287.2</v>
      </c>
      <c r="E11" s="133">
        <f t="shared" si="1"/>
        <v>0</v>
      </c>
      <c r="F11" s="133">
        <f t="shared" si="1"/>
        <v>0</v>
      </c>
      <c r="G11" s="43"/>
      <c r="H11" s="43"/>
      <c r="I11" s="43"/>
      <c r="J11" s="43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</row>
    <row r="12" spans="1:50" s="101" customFormat="1" ht="15" customHeight="1">
      <c r="A12" s="378" t="s">
        <v>424</v>
      </c>
      <c r="B12" s="378"/>
      <c r="C12" s="133">
        <f t="shared" si="0"/>
        <v>2993062.54185</v>
      </c>
      <c r="D12" s="133">
        <f t="shared" si="1"/>
        <v>1301926.6558500002</v>
      </c>
      <c r="E12" s="133">
        <f t="shared" si="1"/>
        <v>935219.8859999999</v>
      </c>
      <c r="F12" s="133">
        <f t="shared" si="1"/>
        <v>755916</v>
      </c>
      <c r="G12" s="43"/>
      <c r="H12" s="43"/>
      <c r="I12" s="43"/>
      <c r="J12" s="43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</row>
    <row r="13" spans="1:50" s="101" customFormat="1" ht="12" customHeight="1">
      <c r="A13" s="378" t="s">
        <v>425</v>
      </c>
      <c r="B13" s="378"/>
      <c r="C13" s="133">
        <f t="shared" si="0"/>
        <v>74336.59732999999</v>
      </c>
      <c r="D13" s="133">
        <f>D21+D135+D336+D353+D363+D400+D443+D457</f>
        <v>23225.597329999997</v>
      </c>
      <c r="E13" s="133">
        <f>E21+E135+E336+E353+E362+E400+E443+E457</f>
        <v>50656.5</v>
      </c>
      <c r="F13" s="133">
        <f>F21+F135+F336+F353+F362+F400+F443+F457</f>
        <v>454.5</v>
      </c>
      <c r="G13" s="43"/>
      <c r="H13" s="43"/>
      <c r="I13" s="43"/>
      <c r="J13" s="43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</row>
    <row r="14" spans="1:50" s="101" customFormat="1" ht="15" customHeight="1">
      <c r="A14" s="378" t="s">
        <v>607</v>
      </c>
      <c r="B14" s="378"/>
      <c r="C14" s="133">
        <f t="shared" si="0"/>
        <v>235299.28244</v>
      </c>
      <c r="D14" s="133">
        <f>D337</f>
        <v>235299.28244</v>
      </c>
      <c r="E14" s="133">
        <f>E337</f>
        <v>0</v>
      </c>
      <c r="F14" s="133">
        <f>F337</f>
        <v>0</v>
      </c>
      <c r="G14" s="43"/>
      <c r="H14" s="43"/>
      <c r="I14" s="43"/>
      <c r="J14" s="43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</row>
    <row r="15" spans="1:50" s="101" customFormat="1" ht="13.5" customHeight="1">
      <c r="A15" s="378" t="s">
        <v>76</v>
      </c>
      <c r="B15" s="378"/>
      <c r="C15" s="133">
        <f t="shared" si="0"/>
        <v>300000</v>
      </c>
      <c r="D15" s="133">
        <f>D22+D136+D354+D401+D444++D458</f>
        <v>100000</v>
      </c>
      <c r="E15" s="133">
        <f>E22+E136+E354+E401+E444++E458</f>
        <v>100000</v>
      </c>
      <c r="F15" s="133">
        <f>F22+F136+F354+F401+F444++F458</f>
        <v>100000</v>
      </c>
      <c r="G15" s="43"/>
      <c r="H15" s="43"/>
      <c r="I15" s="43"/>
      <c r="J15" s="43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</row>
    <row r="16" spans="1:50" s="101" customFormat="1" ht="13.5" customHeight="1">
      <c r="A16" s="392" t="s">
        <v>77</v>
      </c>
      <c r="B16" s="393"/>
      <c r="C16" s="133">
        <f t="shared" si="0"/>
        <v>360000</v>
      </c>
      <c r="D16" s="133">
        <f>D364</f>
        <v>180000</v>
      </c>
      <c r="E16" s="133">
        <f>E364</f>
        <v>180000</v>
      </c>
      <c r="F16" s="133">
        <f>F364</f>
        <v>0</v>
      </c>
      <c r="G16" s="43"/>
      <c r="H16" s="43"/>
      <c r="I16" s="43"/>
      <c r="J16" s="43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</row>
    <row r="17" spans="1:50" s="101" customFormat="1" ht="43.5" customHeight="1">
      <c r="A17" s="55" t="s">
        <v>176</v>
      </c>
      <c r="B17" s="135" t="s">
        <v>838</v>
      </c>
      <c r="C17" s="56"/>
      <c r="D17" s="56"/>
      <c r="E17" s="56"/>
      <c r="F17" s="56"/>
      <c r="G17" s="322" t="s">
        <v>584</v>
      </c>
      <c r="H17" s="331"/>
      <c r="I17" s="331"/>
      <c r="J17" s="331"/>
      <c r="K17" s="103"/>
      <c r="L17" s="103"/>
      <c r="M17" s="103"/>
      <c r="N17" s="103"/>
      <c r="O17" s="103"/>
      <c r="P17" s="103"/>
      <c r="Q17" s="103"/>
      <c r="R17" s="103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</row>
    <row r="18" spans="1:25" s="35" customFormat="1" ht="10.5" customHeight="1">
      <c r="A18" s="313" t="s">
        <v>167</v>
      </c>
      <c r="B18" s="313"/>
      <c r="C18" s="81">
        <f>D18+E18+F18</f>
        <v>234403.29227</v>
      </c>
      <c r="D18" s="81">
        <f>D19+D20+D21+D22+D23</f>
        <v>113292.29227</v>
      </c>
      <c r="E18" s="81">
        <f>E19+E20+E21+E22+E23</f>
        <v>70656.5</v>
      </c>
      <c r="F18" s="81">
        <f>F19+F20+F21+F22+F23</f>
        <v>50454.5</v>
      </c>
      <c r="G18" s="322"/>
      <c r="H18" s="331"/>
      <c r="I18" s="331"/>
      <c r="J18" s="331"/>
      <c r="K18" s="49"/>
      <c r="L18" s="49"/>
      <c r="M18" s="49"/>
      <c r="N18" s="49"/>
      <c r="O18" s="103"/>
      <c r="P18" s="103"/>
      <c r="Q18" s="103"/>
      <c r="R18" s="103"/>
      <c r="S18" s="48"/>
      <c r="T18" s="48"/>
      <c r="U18" s="48"/>
      <c r="V18" s="48"/>
      <c r="W18" s="48"/>
      <c r="X18" s="48"/>
      <c r="Y18" s="48"/>
    </row>
    <row r="19" spans="1:25" s="35" customFormat="1" ht="10.5" customHeight="1">
      <c r="A19" s="313" t="s">
        <v>416</v>
      </c>
      <c r="B19" s="313"/>
      <c r="C19" s="81">
        <f>SUM(D19:F19)</f>
        <v>0</v>
      </c>
      <c r="D19" s="81">
        <f>D26+D76+D102</f>
        <v>0</v>
      </c>
      <c r="E19" s="81">
        <f>E26+E76+E102</f>
        <v>0</v>
      </c>
      <c r="F19" s="81">
        <f>F26+F76+F102</f>
        <v>0</v>
      </c>
      <c r="G19" s="322"/>
      <c r="H19" s="331"/>
      <c r="I19" s="331"/>
      <c r="J19" s="331"/>
      <c r="K19" s="49"/>
      <c r="L19" s="49"/>
      <c r="M19" s="49"/>
      <c r="N19" s="49"/>
      <c r="O19" s="103"/>
      <c r="P19" s="103"/>
      <c r="Q19" s="103"/>
      <c r="R19" s="103"/>
      <c r="S19" s="48"/>
      <c r="T19" s="48"/>
      <c r="U19" s="48"/>
      <c r="V19" s="48"/>
      <c r="W19" s="48"/>
      <c r="X19" s="48"/>
      <c r="Y19" s="48"/>
    </row>
    <row r="20" spans="1:25" s="35" customFormat="1" ht="10.5" customHeight="1">
      <c r="A20" s="313" t="s">
        <v>424</v>
      </c>
      <c r="B20" s="313"/>
      <c r="C20" s="81">
        <f>SUM(D20:F20)</f>
        <v>231516.22203</v>
      </c>
      <c r="D20" s="81">
        <f aca="true" t="shared" si="2" ref="D20:F21">D27+D77+D103+D70+D127</f>
        <v>111516.22203</v>
      </c>
      <c r="E20" s="81">
        <f t="shared" si="2"/>
        <v>70000</v>
      </c>
      <c r="F20" s="81">
        <f t="shared" si="2"/>
        <v>50000</v>
      </c>
      <c r="G20" s="322"/>
      <c r="H20" s="331"/>
      <c r="I20" s="331"/>
      <c r="J20" s="331"/>
      <c r="K20" s="49"/>
      <c r="L20" s="49"/>
      <c r="M20" s="49"/>
      <c r="N20" s="49"/>
      <c r="O20" s="103"/>
      <c r="P20" s="103"/>
      <c r="Q20" s="103"/>
      <c r="R20" s="103"/>
      <c r="S20" s="48"/>
      <c r="T20" s="48"/>
      <c r="U20" s="48"/>
      <c r="V20" s="48"/>
      <c r="W20" s="48"/>
      <c r="X20" s="48"/>
      <c r="Y20" s="48"/>
    </row>
    <row r="21" spans="1:25" s="35" customFormat="1" ht="10.5" customHeight="1">
      <c r="A21" s="313" t="s">
        <v>425</v>
      </c>
      <c r="B21" s="313"/>
      <c r="C21" s="81">
        <f>SUM(D21:F21)</f>
        <v>2887.0702399999996</v>
      </c>
      <c r="D21" s="81">
        <f t="shared" si="2"/>
        <v>1776.0702399999996</v>
      </c>
      <c r="E21" s="81">
        <f t="shared" si="2"/>
        <v>656.5</v>
      </c>
      <c r="F21" s="81">
        <f t="shared" si="2"/>
        <v>454.5</v>
      </c>
      <c r="G21" s="322"/>
      <c r="H21" s="331"/>
      <c r="I21" s="331"/>
      <c r="J21" s="331"/>
      <c r="K21" s="49"/>
      <c r="L21" s="49"/>
      <c r="M21" s="49"/>
      <c r="N21" s="49"/>
      <c r="O21" s="103"/>
      <c r="P21" s="103"/>
      <c r="Q21" s="103"/>
      <c r="R21" s="103"/>
      <c r="S21" s="48"/>
      <c r="T21" s="48"/>
      <c r="U21" s="48"/>
      <c r="V21" s="48"/>
      <c r="W21" s="48"/>
      <c r="X21" s="48"/>
      <c r="Y21" s="48"/>
    </row>
    <row r="22" spans="1:25" s="35" customFormat="1" ht="9.75">
      <c r="A22" s="313" t="s">
        <v>426</v>
      </c>
      <c r="B22" s="313"/>
      <c r="C22" s="81">
        <f>SUM(D22:F22)</f>
        <v>0</v>
      </c>
      <c r="D22" s="81">
        <f aca="true" t="shared" si="3" ref="D22:F23">D29+D79+D105</f>
        <v>0</v>
      </c>
      <c r="E22" s="81">
        <f t="shared" si="3"/>
        <v>0</v>
      </c>
      <c r="F22" s="81">
        <f t="shared" si="3"/>
        <v>0</v>
      </c>
      <c r="G22" s="322"/>
      <c r="H22" s="331"/>
      <c r="I22" s="331"/>
      <c r="J22" s="331"/>
      <c r="K22" s="49"/>
      <c r="L22" s="49"/>
      <c r="M22" s="49"/>
      <c r="N22" s="49"/>
      <c r="O22" s="103"/>
      <c r="P22" s="103"/>
      <c r="Q22" s="103"/>
      <c r="R22" s="103"/>
      <c r="S22" s="48"/>
      <c r="T22" s="48"/>
      <c r="U22" s="48"/>
      <c r="V22" s="48"/>
      <c r="W22" s="48"/>
      <c r="X22" s="48"/>
      <c r="Y22" s="48"/>
    </row>
    <row r="23" spans="1:25" s="35" customFormat="1" ht="10.5" customHeight="1">
      <c r="A23" s="313" t="s">
        <v>414</v>
      </c>
      <c r="B23" s="313"/>
      <c r="C23" s="81">
        <f>SUM(D23:F23)</f>
        <v>0</v>
      </c>
      <c r="D23" s="81">
        <f t="shared" si="3"/>
        <v>0</v>
      </c>
      <c r="E23" s="81">
        <f t="shared" si="3"/>
        <v>0</v>
      </c>
      <c r="F23" s="81">
        <f t="shared" si="3"/>
        <v>0</v>
      </c>
      <c r="G23" s="322"/>
      <c r="H23" s="331"/>
      <c r="I23" s="331"/>
      <c r="J23" s="331"/>
      <c r="K23" s="49"/>
      <c r="L23" s="49"/>
      <c r="M23" s="49"/>
      <c r="N23" s="49"/>
      <c r="O23" s="103"/>
      <c r="P23" s="103"/>
      <c r="Q23" s="103"/>
      <c r="R23" s="103"/>
      <c r="S23" s="48"/>
      <c r="T23" s="48"/>
      <c r="U23" s="48"/>
      <c r="V23" s="48"/>
      <c r="W23" s="48"/>
      <c r="X23" s="48"/>
      <c r="Y23" s="48"/>
    </row>
    <row r="24" spans="1:25" s="35" customFormat="1" ht="49.5" customHeight="1">
      <c r="A24" s="44" t="s">
        <v>423</v>
      </c>
      <c r="B24" s="100" t="s">
        <v>779</v>
      </c>
      <c r="C24" s="82"/>
      <c r="D24" s="82"/>
      <c r="E24" s="82"/>
      <c r="F24" s="82"/>
      <c r="G24" s="370" t="s">
        <v>306</v>
      </c>
      <c r="H24" s="308" t="s">
        <v>349</v>
      </c>
      <c r="I24" s="333" t="s">
        <v>287</v>
      </c>
      <c r="J24" s="333" t="s">
        <v>839</v>
      </c>
      <c r="K24" s="49"/>
      <c r="L24" s="49"/>
      <c r="M24" s="49"/>
      <c r="N24" s="49"/>
      <c r="O24" s="352"/>
      <c r="P24" s="352"/>
      <c r="Q24" s="352"/>
      <c r="R24" s="352"/>
      <c r="S24" s="48"/>
      <c r="T24" s="48"/>
      <c r="U24" s="48"/>
      <c r="V24" s="48"/>
      <c r="W24" s="48"/>
      <c r="X24" s="48"/>
      <c r="Y24" s="48"/>
    </row>
    <row r="25" spans="1:25" s="35" customFormat="1" ht="10.5" customHeight="1">
      <c r="A25" s="313" t="s">
        <v>167</v>
      </c>
      <c r="B25" s="313"/>
      <c r="C25" s="83">
        <f>C26+C27+C28+C29+C30</f>
        <v>89376.33</v>
      </c>
      <c r="D25" s="91">
        <f>D26+D27+D28+D29+D30</f>
        <v>28770.33</v>
      </c>
      <c r="E25" s="91">
        <f>E26+E27+E28+E29+E30</f>
        <v>35353.5</v>
      </c>
      <c r="F25" s="91">
        <f>F26+F27+F28+F29+F30</f>
        <v>25252.5</v>
      </c>
      <c r="G25" s="370"/>
      <c r="H25" s="308"/>
      <c r="I25" s="333"/>
      <c r="J25" s="333"/>
      <c r="K25" s="49"/>
      <c r="L25" s="49"/>
      <c r="M25" s="49"/>
      <c r="N25" s="49"/>
      <c r="O25" s="352"/>
      <c r="P25" s="352"/>
      <c r="Q25" s="352"/>
      <c r="R25" s="352"/>
      <c r="S25" s="48"/>
      <c r="T25" s="48"/>
      <c r="U25" s="48"/>
      <c r="V25" s="48"/>
      <c r="W25" s="48"/>
      <c r="X25" s="48"/>
      <c r="Y25" s="48"/>
    </row>
    <row r="26" spans="1:25" s="35" customFormat="1" ht="10.5" customHeight="1">
      <c r="A26" s="313" t="s">
        <v>416</v>
      </c>
      <c r="B26" s="313"/>
      <c r="C26" s="83">
        <f>D26+E26+F26</f>
        <v>0</v>
      </c>
      <c r="D26" s="83">
        <f>'[1]5'!I57</f>
        <v>0</v>
      </c>
      <c r="E26" s="83">
        <f>'[1]5'!J57</f>
        <v>0</v>
      </c>
      <c r="F26" s="83">
        <f>'[1]5'!K57</f>
        <v>0</v>
      </c>
      <c r="G26" s="370"/>
      <c r="H26" s="308"/>
      <c r="I26" s="333"/>
      <c r="J26" s="333"/>
      <c r="K26" s="49"/>
      <c r="L26" s="49"/>
      <c r="M26" s="49"/>
      <c r="N26" s="49"/>
      <c r="O26" s="352"/>
      <c r="P26" s="352"/>
      <c r="Q26" s="352"/>
      <c r="R26" s="352"/>
      <c r="S26" s="48"/>
      <c r="T26" s="48"/>
      <c r="U26" s="48"/>
      <c r="V26" s="48"/>
      <c r="W26" s="48"/>
      <c r="X26" s="48"/>
      <c r="Y26" s="48"/>
    </row>
    <row r="27" spans="1:25" s="35" customFormat="1" ht="10.5" customHeight="1">
      <c r="A27" s="313" t="s">
        <v>424</v>
      </c>
      <c r="B27" s="313"/>
      <c r="C27" s="83">
        <f>D27+E27+F27</f>
        <v>88500</v>
      </c>
      <c r="D27" s="83">
        <v>28500</v>
      </c>
      <c r="E27" s="83">
        <v>35000</v>
      </c>
      <c r="F27" s="83">
        <v>25000</v>
      </c>
      <c r="G27" s="370"/>
      <c r="H27" s="308"/>
      <c r="I27" s="333"/>
      <c r="J27" s="333"/>
      <c r="K27" s="49"/>
      <c r="L27" s="49"/>
      <c r="M27" s="49"/>
      <c r="N27" s="49"/>
      <c r="O27" s="352"/>
      <c r="P27" s="352"/>
      <c r="Q27" s="352"/>
      <c r="R27" s="352"/>
      <c r="S27" s="48"/>
      <c r="T27" s="48"/>
      <c r="U27" s="48"/>
      <c r="V27" s="48"/>
      <c r="W27" s="48"/>
      <c r="X27" s="48"/>
      <c r="Y27" s="48"/>
    </row>
    <row r="28" spans="1:25" s="35" customFormat="1" ht="10.5" customHeight="1">
      <c r="A28" s="313" t="s">
        <v>425</v>
      </c>
      <c r="B28" s="313"/>
      <c r="C28" s="83">
        <f>D28+E28+F28</f>
        <v>876.3299999999999</v>
      </c>
      <c r="D28" s="83">
        <v>270.33</v>
      </c>
      <c r="E28" s="83">
        <v>353.5</v>
      </c>
      <c r="F28" s="83">
        <v>252.5</v>
      </c>
      <c r="G28" s="370"/>
      <c r="H28" s="308"/>
      <c r="I28" s="333"/>
      <c r="J28" s="333"/>
      <c r="K28" s="49"/>
      <c r="L28" s="49"/>
      <c r="M28" s="49"/>
      <c r="N28" s="49"/>
      <c r="O28" s="352"/>
      <c r="P28" s="352"/>
      <c r="Q28" s="352"/>
      <c r="R28" s="352"/>
      <c r="S28" s="48"/>
      <c r="T28" s="48"/>
      <c r="U28" s="48"/>
      <c r="V28" s="48"/>
      <c r="W28" s="48"/>
      <c r="X28" s="48"/>
      <c r="Y28" s="48"/>
    </row>
    <row r="29" spans="1:25" s="35" customFormat="1" ht="9.75">
      <c r="A29" s="313" t="s">
        <v>426</v>
      </c>
      <c r="B29" s="313"/>
      <c r="C29" s="83">
        <f>D29+E29+F29</f>
        <v>0</v>
      </c>
      <c r="D29" s="83">
        <f>'[1]5'!I60</f>
        <v>0</v>
      </c>
      <c r="E29" s="83">
        <f>'[1]5'!J60</f>
        <v>0</v>
      </c>
      <c r="F29" s="83">
        <f>'[1]5'!K60</f>
        <v>0</v>
      </c>
      <c r="G29" s="370"/>
      <c r="H29" s="308"/>
      <c r="I29" s="333"/>
      <c r="J29" s="333"/>
      <c r="K29" s="49"/>
      <c r="L29" s="49"/>
      <c r="M29" s="49"/>
      <c r="N29" s="49"/>
      <c r="O29" s="352"/>
      <c r="P29" s="352"/>
      <c r="Q29" s="352"/>
      <c r="R29" s="352"/>
      <c r="S29" s="48"/>
      <c r="T29" s="48"/>
      <c r="U29" s="48"/>
      <c r="V29" s="48"/>
      <c r="W29" s="48"/>
      <c r="X29" s="48"/>
      <c r="Y29" s="48"/>
    </row>
    <row r="30" spans="1:25" s="35" customFormat="1" ht="10.5" customHeight="1">
      <c r="A30" s="313" t="s">
        <v>414</v>
      </c>
      <c r="B30" s="313"/>
      <c r="C30" s="83">
        <f>D30+E30+F30</f>
        <v>0</v>
      </c>
      <c r="D30" s="83">
        <f>'[1]5'!I61</f>
        <v>0</v>
      </c>
      <c r="E30" s="83">
        <f>'[1]5'!J61</f>
        <v>0</v>
      </c>
      <c r="F30" s="83">
        <f>'[1]5'!K61</f>
        <v>0</v>
      </c>
      <c r="G30" s="370"/>
      <c r="H30" s="308"/>
      <c r="I30" s="333"/>
      <c r="J30" s="333"/>
      <c r="K30" s="49"/>
      <c r="L30" s="49"/>
      <c r="M30" s="49"/>
      <c r="N30" s="49"/>
      <c r="O30" s="352"/>
      <c r="P30" s="352"/>
      <c r="Q30" s="352"/>
      <c r="R30" s="352"/>
      <c r="S30" s="48"/>
      <c r="T30" s="48"/>
      <c r="U30" s="48"/>
      <c r="V30" s="48"/>
      <c r="W30" s="48"/>
      <c r="X30" s="48"/>
      <c r="Y30" s="48"/>
    </row>
    <row r="31" spans="1:25" s="35" customFormat="1" ht="30.75" customHeight="1" hidden="1">
      <c r="A31" s="44" t="s">
        <v>180</v>
      </c>
      <c r="B31" s="60" t="s">
        <v>307</v>
      </c>
      <c r="C31" s="83"/>
      <c r="D31" s="83"/>
      <c r="E31" s="83"/>
      <c r="F31" s="83"/>
      <c r="G31" s="370" t="s">
        <v>306</v>
      </c>
      <c r="H31" s="308" t="s">
        <v>349</v>
      </c>
      <c r="I31" s="333" t="s">
        <v>287</v>
      </c>
      <c r="J31" s="333" t="s">
        <v>288</v>
      </c>
      <c r="K31" s="49"/>
      <c r="L31" s="49"/>
      <c r="M31" s="49"/>
      <c r="N31" s="49"/>
      <c r="O31" s="49"/>
      <c r="P31" s="49"/>
      <c r="Q31" s="49"/>
      <c r="R31" s="49"/>
      <c r="S31" s="48"/>
      <c r="T31" s="48"/>
      <c r="U31" s="48"/>
      <c r="V31" s="48"/>
      <c r="W31" s="48"/>
      <c r="X31" s="48"/>
      <c r="Y31" s="48"/>
    </row>
    <row r="32" spans="1:25" s="35" customFormat="1" ht="10.5" customHeight="1" hidden="1">
      <c r="A32" s="313" t="s">
        <v>167</v>
      </c>
      <c r="B32" s="313"/>
      <c r="C32" s="83">
        <f>C33+C34+C35+C36+C37</f>
        <v>0</v>
      </c>
      <c r="D32" s="83">
        <f>D34/99%</f>
        <v>0</v>
      </c>
      <c r="E32" s="83">
        <f>E34/99%</f>
        <v>0</v>
      </c>
      <c r="F32" s="83">
        <f>F34/99%</f>
        <v>0</v>
      </c>
      <c r="G32" s="370"/>
      <c r="H32" s="308"/>
      <c r="I32" s="333"/>
      <c r="J32" s="333"/>
      <c r="K32" s="49"/>
      <c r="L32" s="49"/>
      <c r="M32" s="49"/>
      <c r="N32" s="49"/>
      <c r="O32" s="49"/>
      <c r="P32" s="49"/>
      <c r="Q32" s="49"/>
      <c r="R32" s="49"/>
      <c r="S32" s="48"/>
      <c r="T32" s="48"/>
      <c r="U32" s="48"/>
      <c r="V32" s="48"/>
      <c r="W32" s="48"/>
      <c r="X32" s="48"/>
      <c r="Y32" s="48"/>
    </row>
    <row r="33" spans="1:25" s="35" customFormat="1" ht="12.75" customHeight="1" hidden="1">
      <c r="A33" s="313" t="s">
        <v>416</v>
      </c>
      <c r="B33" s="313"/>
      <c r="C33" s="83">
        <f>+D33+E33+F33</f>
        <v>0</v>
      </c>
      <c r="D33" s="83">
        <f>'[1]8'!F32</f>
        <v>0</v>
      </c>
      <c r="E33" s="83">
        <f>'[1]8'!G32</f>
        <v>0</v>
      </c>
      <c r="F33" s="83">
        <f>'[1]8'!H32</f>
        <v>0</v>
      </c>
      <c r="G33" s="370"/>
      <c r="H33" s="308"/>
      <c r="I33" s="333"/>
      <c r="J33" s="333"/>
      <c r="K33" s="49"/>
      <c r="L33" s="49"/>
      <c r="M33" s="49"/>
      <c r="N33" s="49"/>
      <c r="O33" s="49"/>
      <c r="P33" s="49"/>
      <c r="Q33" s="49"/>
      <c r="R33" s="49"/>
      <c r="S33" s="48"/>
      <c r="T33" s="48"/>
      <c r="U33" s="48"/>
      <c r="V33" s="48"/>
      <c r="W33" s="48"/>
      <c r="X33" s="48"/>
      <c r="Y33" s="48"/>
    </row>
    <row r="34" spans="1:25" s="35" customFormat="1" ht="12.75" customHeight="1" hidden="1">
      <c r="A34" s="313" t="s">
        <v>424</v>
      </c>
      <c r="B34" s="313"/>
      <c r="C34" s="83">
        <f>+D34+E34+F34</f>
        <v>0</v>
      </c>
      <c r="D34" s="83">
        <f>'[1]8'!F33</f>
        <v>0</v>
      </c>
      <c r="E34" s="83">
        <f>'[1]8'!G33</f>
        <v>0</v>
      </c>
      <c r="F34" s="83">
        <f>'[1]8'!H33</f>
        <v>0</v>
      </c>
      <c r="G34" s="370"/>
      <c r="H34" s="308"/>
      <c r="I34" s="333"/>
      <c r="J34" s="333"/>
      <c r="K34" s="49"/>
      <c r="L34" s="49"/>
      <c r="M34" s="49"/>
      <c r="N34" s="49"/>
      <c r="O34" s="49"/>
      <c r="P34" s="49"/>
      <c r="Q34" s="49"/>
      <c r="R34" s="49"/>
      <c r="S34" s="48"/>
      <c r="T34" s="48"/>
      <c r="U34" s="48"/>
      <c r="V34" s="48"/>
      <c r="W34" s="48"/>
      <c r="X34" s="48"/>
      <c r="Y34" s="48"/>
    </row>
    <row r="35" spans="1:25" s="35" customFormat="1" ht="12.75" customHeight="1" hidden="1">
      <c r="A35" s="313" t="s">
        <v>425</v>
      </c>
      <c r="B35" s="313"/>
      <c r="C35" s="83">
        <f>+D35+E35+F35</f>
        <v>0</v>
      </c>
      <c r="D35" s="83">
        <f>'[1]8'!F34</f>
        <v>0</v>
      </c>
      <c r="E35" s="83">
        <f>'[1]8'!G34</f>
        <v>0</v>
      </c>
      <c r="F35" s="83">
        <f>'[1]8'!H34</f>
        <v>0</v>
      </c>
      <c r="G35" s="370"/>
      <c r="H35" s="308"/>
      <c r="I35" s="333"/>
      <c r="J35" s="333"/>
      <c r="K35" s="49"/>
      <c r="L35" s="49"/>
      <c r="M35" s="49"/>
      <c r="N35" s="49"/>
      <c r="O35" s="49"/>
      <c r="P35" s="49"/>
      <c r="Q35" s="49"/>
      <c r="R35" s="49"/>
      <c r="S35" s="48"/>
      <c r="T35" s="48"/>
      <c r="U35" s="48"/>
      <c r="V35" s="48"/>
      <c r="W35" s="48"/>
      <c r="X35" s="48"/>
      <c r="Y35" s="48"/>
    </row>
    <row r="36" spans="1:25" s="35" customFormat="1" ht="9.75" hidden="1">
      <c r="A36" s="313" t="s">
        <v>426</v>
      </c>
      <c r="B36" s="313"/>
      <c r="C36" s="83">
        <f>+D36+E36+F36</f>
        <v>0</v>
      </c>
      <c r="D36" s="83">
        <f>'[1]8'!F35</f>
        <v>0</v>
      </c>
      <c r="E36" s="83">
        <f>'[1]8'!G35</f>
        <v>0</v>
      </c>
      <c r="F36" s="83">
        <f>'[1]8'!H35</f>
        <v>0</v>
      </c>
      <c r="G36" s="370"/>
      <c r="H36" s="308"/>
      <c r="I36" s="333"/>
      <c r="J36" s="333"/>
      <c r="K36" s="49"/>
      <c r="L36" s="49"/>
      <c r="M36" s="49"/>
      <c r="N36" s="49"/>
      <c r="O36" s="49"/>
      <c r="P36" s="49"/>
      <c r="Q36" s="49"/>
      <c r="R36" s="49"/>
      <c r="S36" s="48"/>
      <c r="T36" s="48"/>
      <c r="U36" s="48"/>
      <c r="V36" s="48"/>
      <c r="W36" s="48"/>
      <c r="X36" s="48"/>
      <c r="Y36" s="48"/>
    </row>
    <row r="37" spans="1:25" s="35" customFormat="1" ht="12" customHeight="1" hidden="1">
      <c r="A37" s="313" t="s">
        <v>414</v>
      </c>
      <c r="B37" s="313"/>
      <c r="C37" s="83">
        <f>+D37+E37+F37</f>
        <v>0</v>
      </c>
      <c r="D37" s="83">
        <f>'[1]8'!F36</f>
        <v>0</v>
      </c>
      <c r="E37" s="83">
        <f>'[1]8'!G36</f>
        <v>0</v>
      </c>
      <c r="F37" s="83">
        <f>'[1]8'!H36</f>
        <v>0</v>
      </c>
      <c r="G37" s="370"/>
      <c r="H37" s="308"/>
      <c r="I37" s="333"/>
      <c r="J37" s="333"/>
      <c r="K37" s="49"/>
      <c r="L37" s="49"/>
      <c r="M37" s="49"/>
      <c r="N37" s="49"/>
      <c r="O37" s="49"/>
      <c r="P37" s="49"/>
      <c r="Q37" s="49"/>
      <c r="R37" s="49"/>
      <c r="S37" s="48"/>
      <c r="T37" s="48"/>
      <c r="U37" s="48"/>
      <c r="V37" s="48"/>
      <c r="W37" s="48"/>
      <c r="X37" s="48"/>
      <c r="Y37" s="48"/>
    </row>
    <row r="38" spans="1:10" s="35" customFormat="1" ht="57" customHeight="1" hidden="1">
      <c r="A38" s="59"/>
      <c r="B38" s="64" t="s">
        <v>70</v>
      </c>
      <c r="C38" s="69"/>
      <c r="D38" s="69"/>
      <c r="E38" s="69"/>
      <c r="F38" s="69"/>
      <c r="G38" s="76" t="s">
        <v>341</v>
      </c>
      <c r="H38" s="42" t="s">
        <v>412</v>
      </c>
      <c r="I38" s="42" t="s">
        <v>412</v>
      </c>
      <c r="J38" s="62" t="s">
        <v>428</v>
      </c>
    </row>
    <row r="39" spans="1:10" s="35" customFormat="1" ht="57" customHeight="1" hidden="1">
      <c r="A39" s="44"/>
      <c r="B39" s="64" t="s">
        <v>71</v>
      </c>
      <c r="C39" s="69"/>
      <c r="D39" s="69"/>
      <c r="E39" s="69"/>
      <c r="F39" s="69"/>
      <c r="G39" s="76" t="s">
        <v>341</v>
      </c>
      <c r="H39" s="42" t="s">
        <v>412</v>
      </c>
      <c r="I39" s="42" t="s">
        <v>412</v>
      </c>
      <c r="J39" s="62" t="s">
        <v>438</v>
      </c>
    </row>
    <row r="40" spans="1:25" s="35" customFormat="1" ht="42.75" customHeight="1" hidden="1">
      <c r="A40" s="44" t="s">
        <v>308</v>
      </c>
      <c r="B40" s="60" t="s">
        <v>580</v>
      </c>
      <c r="C40" s="82"/>
      <c r="D40" s="82"/>
      <c r="E40" s="82"/>
      <c r="F40" s="82"/>
      <c r="G40" s="370" t="s">
        <v>306</v>
      </c>
      <c r="H40" s="308" t="s">
        <v>309</v>
      </c>
      <c r="I40" s="333" t="s">
        <v>287</v>
      </c>
      <c r="J40" s="333" t="s">
        <v>288</v>
      </c>
      <c r="K40" s="49"/>
      <c r="L40" s="49"/>
      <c r="M40" s="49"/>
      <c r="N40" s="49"/>
      <c r="O40" s="49"/>
      <c r="P40" s="49"/>
      <c r="Q40" s="49"/>
      <c r="R40" s="49"/>
      <c r="S40" s="48"/>
      <c r="T40" s="48"/>
      <c r="U40" s="48"/>
      <c r="V40" s="48"/>
      <c r="W40" s="48"/>
      <c r="X40" s="48"/>
      <c r="Y40" s="48"/>
    </row>
    <row r="41" spans="1:25" s="35" customFormat="1" ht="12" customHeight="1" hidden="1">
      <c r="A41" s="313" t="s">
        <v>167</v>
      </c>
      <c r="B41" s="313"/>
      <c r="C41" s="83">
        <f aca="true" t="shared" si="4" ref="C41:C46">D41+E41+F41</f>
        <v>21595.554676767675</v>
      </c>
      <c r="D41" s="83">
        <f>D42+D43+D44+D45+D46</f>
        <v>21595.554676767675</v>
      </c>
      <c r="E41" s="83">
        <f>E42+E43+E44+E45+E46</f>
        <v>0</v>
      </c>
      <c r="F41" s="83">
        <f>F42+F43+F44+F45+F46</f>
        <v>0</v>
      </c>
      <c r="G41" s="370"/>
      <c r="H41" s="308"/>
      <c r="I41" s="333"/>
      <c r="J41" s="333"/>
      <c r="K41" s="49"/>
      <c r="L41" s="49"/>
      <c r="M41" s="49"/>
      <c r="N41" s="49"/>
      <c r="O41" s="49"/>
      <c r="P41" s="49"/>
      <c r="Q41" s="49"/>
      <c r="R41" s="49"/>
      <c r="S41" s="48"/>
      <c r="T41" s="48"/>
      <c r="U41" s="48"/>
      <c r="V41" s="48"/>
      <c r="W41" s="48"/>
      <c r="X41" s="48"/>
      <c r="Y41" s="48"/>
    </row>
    <row r="42" spans="1:25" s="35" customFormat="1" ht="9.75" hidden="1">
      <c r="A42" s="313" t="s">
        <v>416</v>
      </c>
      <c r="B42" s="313"/>
      <c r="C42" s="83">
        <f t="shared" si="4"/>
        <v>0</v>
      </c>
      <c r="D42" s="83">
        <f>'[1]8'!F41</f>
        <v>0</v>
      </c>
      <c r="E42" s="83">
        <f>'[1]8'!G41</f>
        <v>0</v>
      </c>
      <c r="F42" s="83">
        <f>'[1]8'!H41</f>
        <v>0</v>
      </c>
      <c r="G42" s="370"/>
      <c r="H42" s="308"/>
      <c r="I42" s="333"/>
      <c r="J42" s="333"/>
      <c r="K42" s="49"/>
      <c r="L42" s="49"/>
      <c r="M42" s="49"/>
      <c r="N42" s="49"/>
      <c r="O42" s="49"/>
      <c r="P42" s="49"/>
      <c r="Q42" s="49"/>
      <c r="R42" s="49"/>
      <c r="S42" s="48"/>
      <c r="T42" s="48"/>
      <c r="U42" s="48"/>
      <c r="V42" s="48"/>
      <c r="W42" s="48"/>
      <c r="X42" s="48"/>
      <c r="Y42" s="48"/>
    </row>
    <row r="43" spans="1:25" s="35" customFormat="1" ht="9.75" hidden="1">
      <c r="A43" s="313" t="s">
        <v>424</v>
      </c>
      <c r="B43" s="313"/>
      <c r="C43" s="83">
        <f t="shared" si="4"/>
        <v>21379.59913</v>
      </c>
      <c r="D43" s="83">
        <f>'[1]8'!F42</f>
        <v>21379.59913</v>
      </c>
      <c r="E43" s="83">
        <f>'[1]8'!G42</f>
        <v>0</v>
      </c>
      <c r="F43" s="83">
        <f>'[1]8'!H42</f>
        <v>0</v>
      </c>
      <c r="G43" s="370"/>
      <c r="H43" s="308"/>
      <c r="I43" s="333"/>
      <c r="J43" s="333"/>
      <c r="K43" s="49"/>
      <c r="L43" s="49"/>
      <c r="M43" s="49"/>
      <c r="N43" s="49"/>
      <c r="O43" s="49"/>
      <c r="P43" s="49"/>
      <c r="Q43" s="49"/>
      <c r="R43" s="49"/>
      <c r="S43" s="48"/>
      <c r="T43" s="48"/>
      <c r="U43" s="48"/>
      <c r="V43" s="48"/>
      <c r="W43" s="48"/>
      <c r="X43" s="48"/>
      <c r="Y43" s="48"/>
    </row>
    <row r="44" spans="1:25" s="35" customFormat="1" ht="9.75" hidden="1">
      <c r="A44" s="313" t="s">
        <v>425</v>
      </c>
      <c r="B44" s="313"/>
      <c r="C44" s="83">
        <f t="shared" si="4"/>
        <v>215.95554676767676</v>
      </c>
      <c r="D44" s="83">
        <f>'[1]8'!F43</f>
        <v>215.95554676767676</v>
      </c>
      <c r="E44" s="83">
        <f>'[1]8'!G43</f>
        <v>0</v>
      </c>
      <c r="F44" s="83">
        <f>'[1]8'!H43</f>
        <v>0</v>
      </c>
      <c r="G44" s="370"/>
      <c r="H44" s="308"/>
      <c r="I44" s="333"/>
      <c r="J44" s="333"/>
      <c r="K44" s="49"/>
      <c r="L44" s="49"/>
      <c r="M44" s="49"/>
      <c r="N44" s="49"/>
      <c r="O44" s="49"/>
      <c r="P44" s="49"/>
      <c r="Q44" s="49"/>
      <c r="R44" s="49"/>
      <c r="S44" s="48"/>
      <c r="T44" s="48"/>
      <c r="U44" s="48"/>
      <c r="V44" s="48"/>
      <c r="W44" s="48"/>
      <c r="X44" s="48"/>
      <c r="Y44" s="48"/>
    </row>
    <row r="45" spans="1:25" s="35" customFormat="1" ht="9.75" hidden="1">
      <c r="A45" s="313" t="s">
        <v>426</v>
      </c>
      <c r="B45" s="313"/>
      <c r="C45" s="83">
        <f t="shared" si="4"/>
        <v>0</v>
      </c>
      <c r="D45" s="83">
        <f>'[1]8'!F44</f>
        <v>0</v>
      </c>
      <c r="E45" s="83">
        <f>'[1]8'!G44</f>
        <v>0</v>
      </c>
      <c r="F45" s="83">
        <f>'[1]8'!H44</f>
        <v>0</v>
      </c>
      <c r="G45" s="370"/>
      <c r="H45" s="308"/>
      <c r="I45" s="333"/>
      <c r="J45" s="333"/>
      <c r="K45" s="49"/>
      <c r="L45" s="49"/>
      <c r="M45" s="49"/>
      <c r="N45" s="49"/>
      <c r="O45" s="49"/>
      <c r="P45" s="49"/>
      <c r="Q45" s="49"/>
      <c r="R45" s="49"/>
      <c r="S45" s="48"/>
      <c r="T45" s="48"/>
      <c r="U45" s="48"/>
      <c r="V45" s="48"/>
      <c r="W45" s="48"/>
      <c r="X45" s="48"/>
      <c r="Y45" s="48"/>
    </row>
    <row r="46" spans="1:25" s="35" customFormat="1" ht="9.75" hidden="1">
      <c r="A46" s="313" t="s">
        <v>414</v>
      </c>
      <c r="B46" s="313"/>
      <c r="C46" s="83">
        <f t="shared" si="4"/>
        <v>0</v>
      </c>
      <c r="D46" s="83">
        <f>'[1]8'!F45</f>
        <v>0</v>
      </c>
      <c r="E46" s="83">
        <f>'[1]8'!G45</f>
        <v>0</v>
      </c>
      <c r="F46" s="83">
        <f>'[1]8'!H45</f>
        <v>0</v>
      </c>
      <c r="G46" s="370"/>
      <c r="H46" s="308"/>
      <c r="I46" s="333"/>
      <c r="J46" s="333"/>
      <c r="K46" s="49"/>
      <c r="L46" s="49"/>
      <c r="M46" s="49"/>
      <c r="N46" s="49"/>
      <c r="O46" s="49"/>
      <c r="P46" s="49"/>
      <c r="Q46" s="49"/>
      <c r="R46" s="49"/>
      <c r="S46" s="48"/>
      <c r="T46" s="48"/>
      <c r="U46" s="48"/>
      <c r="V46" s="48"/>
      <c r="W46" s="48"/>
      <c r="X46" s="48"/>
      <c r="Y46" s="48"/>
    </row>
    <row r="47" spans="1:10" s="35" customFormat="1" ht="57" customHeight="1" hidden="1">
      <c r="A47" s="59"/>
      <c r="B47" s="64" t="s">
        <v>72</v>
      </c>
      <c r="C47" s="69"/>
      <c r="D47" s="69"/>
      <c r="E47" s="69"/>
      <c r="F47" s="69"/>
      <c r="G47" s="76" t="s">
        <v>341</v>
      </c>
      <c r="H47" s="42" t="s">
        <v>412</v>
      </c>
      <c r="I47" s="42" t="s">
        <v>412</v>
      </c>
      <c r="J47" s="62" t="s">
        <v>428</v>
      </c>
    </row>
    <row r="48" spans="1:10" s="35" customFormat="1" ht="57" customHeight="1" hidden="1">
      <c r="A48" s="44"/>
      <c r="B48" s="64" t="s">
        <v>347</v>
      </c>
      <c r="C48" s="69"/>
      <c r="D48" s="69"/>
      <c r="E48" s="69"/>
      <c r="F48" s="69"/>
      <c r="G48" s="76" t="s">
        <v>341</v>
      </c>
      <c r="H48" s="42" t="s">
        <v>412</v>
      </c>
      <c r="I48" s="42" t="s">
        <v>412</v>
      </c>
      <c r="J48" s="62" t="s">
        <v>438</v>
      </c>
    </row>
    <row r="49" spans="1:25" s="35" customFormat="1" ht="33" customHeight="1" hidden="1">
      <c r="A49" s="44" t="s">
        <v>310</v>
      </c>
      <c r="B49" s="61" t="s">
        <v>553</v>
      </c>
      <c r="C49" s="82"/>
      <c r="D49" s="82"/>
      <c r="E49" s="82"/>
      <c r="F49" s="82"/>
      <c r="G49" s="370" t="s">
        <v>306</v>
      </c>
      <c r="H49" s="308" t="s">
        <v>311</v>
      </c>
      <c r="I49" s="333" t="s">
        <v>287</v>
      </c>
      <c r="J49" s="333" t="s">
        <v>288</v>
      </c>
      <c r="K49" s="49"/>
      <c r="L49" s="49"/>
      <c r="M49" s="49"/>
      <c r="N49" s="49"/>
      <c r="O49" s="49"/>
      <c r="P49" s="49"/>
      <c r="Q49" s="49"/>
      <c r="R49" s="49"/>
      <c r="S49" s="48"/>
      <c r="T49" s="48"/>
      <c r="U49" s="48"/>
      <c r="V49" s="48"/>
      <c r="W49" s="48"/>
      <c r="X49" s="48"/>
      <c r="Y49" s="48"/>
    </row>
    <row r="50" spans="1:25" s="35" customFormat="1" ht="9.75" customHeight="1" hidden="1">
      <c r="A50" s="313" t="s">
        <v>167</v>
      </c>
      <c r="B50" s="313"/>
      <c r="C50" s="83">
        <f aca="true" t="shared" si="5" ref="C50:C55">E50+F51+D51</f>
        <v>0</v>
      </c>
      <c r="D50" s="83">
        <f>D52/99%</f>
        <v>0</v>
      </c>
      <c r="E50" s="83">
        <f>E52/99%</f>
        <v>0</v>
      </c>
      <c r="F50" s="83">
        <f>F52/99%</f>
        <v>0</v>
      </c>
      <c r="G50" s="370"/>
      <c r="H50" s="308"/>
      <c r="I50" s="333"/>
      <c r="J50" s="333"/>
      <c r="K50" s="49"/>
      <c r="L50" s="49"/>
      <c r="M50" s="49"/>
      <c r="N50" s="49"/>
      <c r="O50" s="49"/>
      <c r="P50" s="49"/>
      <c r="Q50" s="49"/>
      <c r="R50" s="49"/>
      <c r="S50" s="48"/>
      <c r="T50" s="48"/>
      <c r="U50" s="48"/>
      <c r="V50" s="48"/>
      <c r="W50" s="48"/>
      <c r="X50" s="48"/>
      <c r="Y50" s="48"/>
    </row>
    <row r="51" spans="1:25" s="35" customFormat="1" ht="11.25" customHeight="1" hidden="1">
      <c r="A51" s="313" t="s">
        <v>416</v>
      </c>
      <c r="B51" s="313"/>
      <c r="C51" s="83">
        <f t="shared" si="5"/>
        <v>0</v>
      </c>
      <c r="D51" s="83">
        <f>'[1]8'!F50</f>
        <v>0</v>
      </c>
      <c r="E51" s="83">
        <f>'[1]8'!G50</f>
        <v>0</v>
      </c>
      <c r="F51" s="83">
        <f>'[1]8'!H50</f>
        <v>0</v>
      </c>
      <c r="G51" s="370"/>
      <c r="H51" s="308"/>
      <c r="I51" s="333"/>
      <c r="J51" s="333"/>
      <c r="K51" s="49"/>
      <c r="L51" s="49"/>
      <c r="M51" s="49"/>
      <c r="N51" s="49"/>
      <c r="O51" s="49"/>
      <c r="P51" s="49"/>
      <c r="Q51" s="49"/>
      <c r="R51" s="49"/>
      <c r="S51" s="48"/>
      <c r="T51" s="48"/>
      <c r="U51" s="48"/>
      <c r="V51" s="48"/>
      <c r="W51" s="48"/>
      <c r="X51" s="48"/>
      <c r="Y51" s="48"/>
    </row>
    <row r="52" spans="1:25" s="35" customFormat="1" ht="12" customHeight="1" hidden="1">
      <c r="A52" s="313" t="s">
        <v>424</v>
      </c>
      <c r="B52" s="313"/>
      <c r="C52" s="83">
        <f t="shared" si="5"/>
        <v>0</v>
      </c>
      <c r="D52" s="83">
        <f>'[1]8'!F51</f>
        <v>0</v>
      </c>
      <c r="E52" s="83">
        <f>'[1]8'!G51</f>
        <v>0</v>
      </c>
      <c r="F52" s="83">
        <f>'[1]8'!H51</f>
        <v>0</v>
      </c>
      <c r="G52" s="370"/>
      <c r="H52" s="308"/>
      <c r="I52" s="333"/>
      <c r="J52" s="333"/>
      <c r="K52" s="49"/>
      <c r="L52" s="49"/>
      <c r="M52" s="49"/>
      <c r="N52" s="49"/>
      <c r="O52" s="49"/>
      <c r="P52" s="49"/>
      <c r="Q52" s="49"/>
      <c r="R52" s="49"/>
      <c r="S52" s="48"/>
      <c r="T52" s="48"/>
      <c r="U52" s="48"/>
      <c r="V52" s="48"/>
      <c r="W52" s="48"/>
      <c r="X52" s="48"/>
      <c r="Y52" s="48"/>
    </row>
    <row r="53" spans="1:25" s="35" customFormat="1" ht="12" customHeight="1" hidden="1">
      <c r="A53" s="313" t="s">
        <v>425</v>
      </c>
      <c r="B53" s="313"/>
      <c r="C53" s="83">
        <f t="shared" si="5"/>
        <v>0</v>
      </c>
      <c r="D53" s="83">
        <f>'[1]8'!F52</f>
        <v>0</v>
      </c>
      <c r="E53" s="83">
        <f>'[1]8'!G52</f>
        <v>0</v>
      </c>
      <c r="F53" s="83">
        <f>'[1]8'!H52</f>
        <v>0</v>
      </c>
      <c r="G53" s="370"/>
      <c r="H53" s="308"/>
      <c r="I53" s="333"/>
      <c r="J53" s="333"/>
      <c r="K53" s="49"/>
      <c r="L53" s="49"/>
      <c r="M53" s="49"/>
      <c r="N53" s="49"/>
      <c r="O53" s="49"/>
      <c r="P53" s="49"/>
      <c r="Q53" s="49"/>
      <c r="R53" s="49"/>
      <c r="S53" s="48"/>
      <c r="T53" s="48"/>
      <c r="U53" s="48"/>
      <c r="V53" s="48"/>
      <c r="W53" s="48"/>
      <c r="X53" s="48"/>
      <c r="Y53" s="48"/>
    </row>
    <row r="54" spans="1:25" s="35" customFormat="1" ht="9.75" hidden="1">
      <c r="A54" s="313" t="s">
        <v>426</v>
      </c>
      <c r="B54" s="313"/>
      <c r="C54" s="83">
        <f t="shared" si="5"/>
        <v>0</v>
      </c>
      <c r="D54" s="83">
        <f>'[1]8'!F53</f>
        <v>0</v>
      </c>
      <c r="E54" s="83">
        <f>'[1]8'!G53</f>
        <v>0</v>
      </c>
      <c r="F54" s="83">
        <f>'[1]8'!H53</f>
        <v>0</v>
      </c>
      <c r="G54" s="370"/>
      <c r="H54" s="308"/>
      <c r="I54" s="333"/>
      <c r="J54" s="333"/>
      <c r="K54" s="49"/>
      <c r="L54" s="49"/>
      <c r="M54" s="49"/>
      <c r="N54" s="49"/>
      <c r="O54" s="49"/>
      <c r="P54" s="49"/>
      <c r="Q54" s="49"/>
      <c r="R54" s="49"/>
      <c r="S54" s="48"/>
      <c r="T54" s="48"/>
      <c r="U54" s="48"/>
      <c r="V54" s="48"/>
      <c r="W54" s="48"/>
      <c r="X54" s="48"/>
      <c r="Y54" s="48"/>
    </row>
    <row r="55" spans="1:25" s="35" customFormat="1" ht="9.75" hidden="1">
      <c r="A55" s="313" t="s">
        <v>414</v>
      </c>
      <c r="B55" s="313"/>
      <c r="C55" s="83">
        <f t="shared" si="5"/>
        <v>0</v>
      </c>
      <c r="D55" s="83">
        <f>'[1]8'!F54</f>
        <v>0</v>
      </c>
      <c r="E55" s="83">
        <f>'[1]8'!G54</f>
        <v>0</v>
      </c>
      <c r="F55" s="83">
        <f>'[1]8'!H54</f>
        <v>0</v>
      </c>
      <c r="G55" s="370"/>
      <c r="H55" s="308"/>
      <c r="I55" s="333"/>
      <c r="J55" s="333"/>
      <c r="K55" s="49"/>
      <c r="L55" s="49"/>
      <c r="M55" s="49"/>
      <c r="N55" s="49"/>
      <c r="O55" s="49"/>
      <c r="P55" s="49"/>
      <c r="Q55" s="49"/>
      <c r="R55" s="49"/>
      <c r="S55" s="48"/>
      <c r="T55" s="48"/>
      <c r="U55" s="48"/>
      <c r="V55" s="48"/>
      <c r="W55" s="48"/>
      <c r="X55" s="48"/>
      <c r="Y55" s="48"/>
    </row>
    <row r="56" spans="1:10" s="35" customFormat="1" ht="54" customHeight="1" hidden="1">
      <c r="A56" s="59"/>
      <c r="B56" s="64" t="s">
        <v>348</v>
      </c>
      <c r="C56" s="69"/>
      <c r="D56" s="69"/>
      <c r="E56" s="69"/>
      <c r="F56" s="69"/>
      <c r="G56" s="76" t="s">
        <v>341</v>
      </c>
      <c r="H56" s="42" t="s">
        <v>412</v>
      </c>
      <c r="I56" s="42" t="s">
        <v>412</v>
      </c>
      <c r="J56" s="62" t="s">
        <v>428</v>
      </c>
    </row>
    <row r="57" spans="1:10" s="35" customFormat="1" ht="52.5" customHeight="1" hidden="1">
      <c r="A57" s="44"/>
      <c r="B57" s="64" t="s">
        <v>347</v>
      </c>
      <c r="C57" s="69"/>
      <c r="D57" s="69"/>
      <c r="E57" s="69"/>
      <c r="F57" s="69"/>
      <c r="G57" s="76" t="s">
        <v>341</v>
      </c>
      <c r="H57" s="42" t="s">
        <v>412</v>
      </c>
      <c r="I57" s="42" t="s">
        <v>412</v>
      </c>
      <c r="J57" s="62" t="s">
        <v>438</v>
      </c>
    </row>
    <row r="58" spans="1:25" s="35" customFormat="1" ht="45" customHeight="1" hidden="1">
      <c r="A58" s="44" t="s">
        <v>510</v>
      </c>
      <c r="B58" s="61" t="s">
        <v>587</v>
      </c>
      <c r="C58" s="82"/>
      <c r="D58" s="82"/>
      <c r="E58" s="82"/>
      <c r="F58" s="82"/>
      <c r="G58" s="370" t="s">
        <v>306</v>
      </c>
      <c r="H58" s="308" t="s">
        <v>511</v>
      </c>
      <c r="I58" s="333" t="s">
        <v>688</v>
      </c>
      <c r="J58" s="333" t="s">
        <v>714</v>
      </c>
      <c r="K58" s="49"/>
      <c r="L58" s="49"/>
      <c r="M58" s="49"/>
      <c r="N58" s="49"/>
      <c r="O58" s="49"/>
      <c r="P58" s="49"/>
      <c r="Q58" s="49"/>
      <c r="R58" s="49"/>
      <c r="S58" s="48"/>
      <c r="T58" s="48"/>
      <c r="U58" s="48"/>
      <c r="V58" s="48"/>
      <c r="W58" s="48"/>
      <c r="X58" s="48"/>
      <c r="Y58" s="48"/>
    </row>
    <row r="59" spans="1:25" s="35" customFormat="1" ht="9.75" customHeight="1" hidden="1">
      <c r="A59" s="313" t="s">
        <v>167</v>
      </c>
      <c r="B59" s="313"/>
      <c r="C59" s="83">
        <f aca="true" t="shared" si="6" ref="C59:C64">D59+E59+F59</f>
        <v>0</v>
      </c>
      <c r="D59" s="83">
        <f>D60+D61+D62+D63+D412</f>
        <v>0</v>
      </c>
      <c r="E59" s="83">
        <f>E60+E61+E62+E63+E412</f>
        <v>0</v>
      </c>
      <c r="F59" s="83">
        <f>F60+F61+F62+F63+F412</f>
        <v>0</v>
      </c>
      <c r="G59" s="370"/>
      <c r="H59" s="308"/>
      <c r="I59" s="333"/>
      <c r="J59" s="333"/>
      <c r="K59" s="49"/>
      <c r="L59" s="49"/>
      <c r="M59" s="49"/>
      <c r="N59" s="49"/>
      <c r="O59" s="49"/>
      <c r="P59" s="49"/>
      <c r="Q59" s="49"/>
      <c r="R59" s="49"/>
      <c r="S59" s="48"/>
      <c r="T59" s="48"/>
      <c r="U59" s="48"/>
      <c r="V59" s="48"/>
      <c r="W59" s="48"/>
      <c r="X59" s="48"/>
      <c r="Y59" s="48"/>
    </row>
    <row r="60" spans="1:25" s="35" customFormat="1" ht="11.25" customHeight="1" hidden="1">
      <c r="A60" s="313" t="s">
        <v>416</v>
      </c>
      <c r="B60" s="313"/>
      <c r="C60" s="83">
        <f t="shared" si="6"/>
        <v>0</v>
      </c>
      <c r="D60" s="83">
        <f>'[1]8А'!F60</f>
        <v>0</v>
      </c>
      <c r="E60" s="83">
        <f>'[1]8А'!G60</f>
        <v>0</v>
      </c>
      <c r="F60" s="83">
        <f>'[1]8А'!H60</f>
        <v>0</v>
      </c>
      <c r="G60" s="370"/>
      <c r="H60" s="308"/>
      <c r="I60" s="333"/>
      <c r="J60" s="333"/>
      <c r="K60" s="49"/>
      <c r="L60" s="49"/>
      <c r="M60" s="49"/>
      <c r="N60" s="49"/>
      <c r="O60" s="49"/>
      <c r="P60" s="49"/>
      <c r="Q60" s="49"/>
      <c r="R60" s="49"/>
      <c r="S60" s="48"/>
      <c r="T60" s="48"/>
      <c r="U60" s="48"/>
      <c r="V60" s="48"/>
      <c r="W60" s="48"/>
      <c r="X60" s="48"/>
      <c r="Y60" s="48"/>
    </row>
    <row r="61" spans="1:25" s="35" customFormat="1" ht="12" customHeight="1" hidden="1">
      <c r="A61" s="313" t="s">
        <v>424</v>
      </c>
      <c r="B61" s="313"/>
      <c r="C61" s="83">
        <f t="shared" si="6"/>
        <v>0</v>
      </c>
      <c r="D61" s="83">
        <f>'[1]8А'!F61</f>
        <v>0</v>
      </c>
      <c r="E61" s="83">
        <f>'[1]8А'!G61</f>
        <v>0</v>
      </c>
      <c r="F61" s="83">
        <f>'[1]8А'!H61</f>
        <v>0</v>
      </c>
      <c r="G61" s="370"/>
      <c r="H61" s="308"/>
      <c r="I61" s="333"/>
      <c r="J61" s="333"/>
      <c r="K61" s="49"/>
      <c r="L61" s="49"/>
      <c r="M61" s="49"/>
      <c r="N61" s="49"/>
      <c r="O61" s="49"/>
      <c r="P61" s="49"/>
      <c r="Q61" s="49"/>
      <c r="R61" s="49"/>
      <c r="S61" s="48"/>
      <c r="T61" s="48"/>
      <c r="U61" s="48"/>
      <c r="V61" s="48"/>
      <c r="W61" s="48"/>
      <c r="X61" s="48"/>
      <c r="Y61" s="48"/>
    </row>
    <row r="62" spans="1:25" s="35" customFormat="1" ht="12" customHeight="1" hidden="1">
      <c r="A62" s="313" t="s">
        <v>425</v>
      </c>
      <c r="B62" s="313"/>
      <c r="C62" s="83">
        <f t="shared" si="6"/>
        <v>0</v>
      </c>
      <c r="D62" s="83">
        <f>'[1]8А'!F62</f>
        <v>0</v>
      </c>
      <c r="E62" s="83">
        <f>'[1]8А'!G62</f>
        <v>0</v>
      </c>
      <c r="F62" s="83">
        <f>'[1]8А'!H62</f>
        <v>0</v>
      </c>
      <c r="G62" s="370"/>
      <c r="H62" s="308"/>
      <c r="I62" s="333"/>
      <c r="J62" s="333"/>
      <c r="K62" s="49"/>
      <c r="L62" s="49"/>
      <c r="M62" s="49"/>
      <c r="N62" s="49"/>
      <c r="O62" s="49"/>
      <c r="P62" s="49"/>
      <c r="Q62" s="49"/>
      <c r="R62" s="49"/>
      <c r="S62" s="48"/>
      <c r="T62" s="48"/>
      <c r="U62" s="48"/>
      <c r="V62" s="48"/>
      <c r="W62" s="48"/>
      <c r="X62" s="48"/>
      <c r="Y62" s="48"/>
    </row>
    <row r="63" spans="1:25" s="35" customFormat="1" ht="12" customHeight="1" hidden="1">
      <c r="A63" s="313" t="s">
        <v>426</v>
      </c>
      <c r="B63" s="313"/>
      <c r="C63" s="83">
        <f t="shared" si="6"/>
        <v>0</v>
      </c>
      <c r="D63" s="83">
        <f>'[1]8А'!F63</f>
        <v>0</v>
      </c>
      <c r="E63" s="83">
        <f>'[1]8А'!G63</f>
        <v>0</v>
      </c>
      <c r="F63" s="83">
        <f>'[1]8А'!H63</f>
        <v>0</v>
      </c>
      <c r="G63" s="370"/>
      <c r="H63" s="308"/>
      <c r="I63" s="333"/>
      <c r="J63" s="333"/>
      <c r="K63" s="49"/>
      <c r="L63" s="49"/>
      <c r="M63" s="49"/>
      <c r="N63" s="49"/>
      <c r="O63" s="49"/>
      <c r="P63" s="49"/>
      <c r="Q63" s="49"/>
      <c r="R63" s="49"/>
      <c r="S63" s="48"/>
      <c r="T63" s="48"/>
      <c r="U63" s="48"/>
      <c r="V63" s="48"/>
      <c r="W63" s="48"/>
      <c r="X63" s="48"/>
      <c r="Y63" s="48"/>
    </row>
    <row r="64" spans="1:25" s="35" customFormat="1" ht="12" customHeight="1" hidden="1">
      <c r="A64" s="313" t="s">
        <v>414</v>
      </c>
      <c r="B64" s="313"/>
      <c r="C64" s="83">
        <f t="shared" si="6"/>
        <v>0</v>
      </c>
      <c r="D64" s="83">
        <f>'[1]8А'!F64</f>
        <v>0</v>
      </c>
      <c r="E64" s="83">
        <f>'[1]8А'!G64</f>
        <v>0</v>
      </c>
      <c r="F64" s="83">
        <f>'[1]8А'!H64</f>
        <v>0</v>
      </c>
      <c r="G64" s="370"/>
      <c r="H64" s="308"/>
      <c r="I64" s="333"/>
      <c r="J64" s="333"/>
      <c r="K64" s="49"/>
      <c r="L64" s="49"/>
      <c r="M64" s="49"/>
      <c r="N64" s="49"/>
      <c r="O64" s="49"/>
      <c r="P64" s="49"/>
      <c r="Q64" s="49"/>
      <c r="R64" s="49"/>
      <c r="S64" s="48"/>
      <c r="T64" s="48"/>
      <c r="U64" s="48"/>
      <c r="V64" s="48"/>
      <c r="W64" s="48"/>
      <c r="X64" s="48"/>
      <c r="Y64" s="48"/>
    </row>
    <row r="65" spans="1:10" s="35" customFormat="1" ht="59.25" customHeight="1" hidden="1">
      <c r="A65" s="59"/>
      <c r="B65" s="64" t="s">
        <v>348</v>
      </c>
      <c r="C65" s="69"/>
      <c r="D65" s="69"/>
      <c r="E65" s="69"/>
      <c r="F65" s="69"/>
      <c r="G65" s="76" t="s">
        <v>341</v>
      </c>
      <c r="H65" s="42" t="s">
        <v>412</v>
      </c>
      <c r="I65" s="42" t="s">
        <v>412</v>
      </c>
      <c r="J65" s="62" t="s">
        <v>428</v>
      </c>
    </row>
    <row r="66" spans="1:10" s="35" customFormat="1" ht="54" customHeight="1" hidden="1">
      <c r="A66" s="44"/>
      <c r="B66" s="64" t="s">
        <v>347</v>
      </c>
      <c r="C66" s="69"/>
      <c r="D66" s="69"/>
      <c r="E66" s="69"/>
      <c r="F66" s="69"/>
      <c r="G66" s="76" t="s">
        <v>341</v>
      </c>
      <c r="H66" s="42" t="s">
        <v>412</v>
      </c>
      <c r="I66" s="42" t="s">
        <v>412</v>
      </c>
      <c r="J66" s="62" t="s">
        <v>438</v>
      </c>
    </row>
    <row r="67" spans="1:25" s="35" customFormat="1" ht="90.75" customHeight="1">
      <c r="A67" s="65" t="s">
        <v>181</v>
      </c>
      <c r="B67" s="100" t="s">
        <v>790</v>
      </c>
      <c r="C67" s="82"/>
      <c r="D67" s="82"/>
      <c r="E67" s="82"/>
      <c r="F67" s="82"/>
      <c r="G67" s="403" t="s">
        <v>306</v>
      </c>
      <c r="H67" s="334"/>
      <c r="I67" s="333" t="s">
        <v>287</v>
      </c>
      <c r="J67" s="333" t="s">
        <v>839</v>
      </c>
      <c r="K67" s="49"/>
      <c r="L67" s="49"/>
      <c r="M67" s="49"/>
      <c r="N67" s="49"/>
      <c r="O67" s="49"/>
      <c r="P67" s="49"/>
      <c r="Q67" s="49"/>
      <c r="R67" s="49"/>
      <c r="S67" s="48"/>
      <c r="T67" s="48"/>
      <c r="U67" s="48"/>
      <c r="V67" s="48"/>
      <c r="W67" s="48"/>
      <c r="X67" s="48"/>
      <c r="Y67" s="48"/>
    </row>
    <row r="68" spans="1:25" s="35" customFormat="1" ht="12.75" customHeight="1">
      <c r="A68" s="313" t="s">
        <v>167</v>
      </c>
      <c r="B68" s="313"/>
      <c r="C68" s="81">
        <f aca="true" t="shared" si="7" ref="C68:C73">SUM(D68:F68)</f>
        <v>82304.59</v>
      </c>
      <c r="D68" s="81">
        <f>D69+D70+D71+D72+D73</f>
        <v>31799.59</v>
      </c>
      <c r="E68" s="81">
        <f>E69+E70+E71+E72+E73</f>
        <v>30303</v>
      </c>
      <c r="F68" s="81">
        <f>F69+F70+F71+F72+F73</f>
        <v>20202</v>
      </c>
      <c r="G68" s="403"/>
      <c r="H68" s="308"/>
      <c r="I68" s="333"/>
      <c r="J68" s="333"/>
      <c r="K68" s="49"/>
      <c r="L68" s="49"/>
      <c r="M68" s="49"/>
      <c r="N68" s="49"/>
      <c r="O68" s="49"/>
      <c r="P68" s="49"/>
      <c r="Q68" s="49"/>
      <c r="R68" s="49"/>
      <c r="S68" s="48"/>
      <c r="T68" s="48"/>
      <c r="U68" s="48"/>
      <c r="V68" s="48"/>
      <c r="W68" s="48"/>
      <c r="X68" s="48"/>
      <c r="Y68" s="48"/>
    </row>
    <row r="69" spans="1:25" s="35" customFormat="1" ht="11.25" customHeight="1">
      <c r="A69" s="313" t="s">
        <v>416</v>
      </c>
      <c r="B69" s="313"/>
      <c r="C69" s="81">
        <f t="shared" si="7"/>
        <v>0</v>
      </c>
      <c r="D69" s="81">
        <f>'[1]5'!I63</f>
        <v>0</v>
      </c>
      <c r="E69" s="81">
        <f>'[1]5'!J63</f>
        <v>0</v>
      </c>
      <c r="F69" s="81">
        <f>'[1]5'!K63</f>
        <v>0</v>
      </c>
      <c r="G69" s="403"/>
      <c r="H69" s="308"/>
      <c r="I69" s="333"/>
      <c r="J69" s="333"/>
      <c r="K69" s="49"/>
      <c r="L69" s="49"/>
      <c r="M69" s="49"/>
      <c r="N69" s="49"/>
      <c r="O69" s="49"/>
      <c r="P69" s="49"/>
      <c r="Q69" s="49"/>
      <c r="R69" s="49"/>
      <c r="S69" s="48"/>
      <c r="T69" s="48"/>
      <c r="U69" s="48"/>
      <c r="V69" s="48"/>
      <c r="W69" s="48"/>
      <c r="X69" s="48"/>
      <c r="Y69" s="48"/>
    </row>
    <row r="70" spans="1:25" s="35" customFormat="1" ht="11.25" customHeight="1">
      <c r="A70" s="313" t="s">
        <v>424</v>
      </c>
      <c r="B70" s="313"/>
      <c r="C70" s="81">
        <f t="shared" si="7"/>
        <v>81500</v>
      </c>
      <c r="D70" s="81">
        <v>31500</v>
      </c>
      <c r="E70" s="81">
        <f>'[1]5'!J64</f>
        <v>30000</v>
      </c>
      <c r="F70" s="81">
        <f>'[1]5'!K64</f>
        <v>20000</v>
      </c>
      <c r="G70" s="403"/>
      <c r="H70" s="308"/>
      <c r="I70" s="333"/>
      <c r="J70" s="333"/>
      <c r="K70" s="49"/>
      <c r="L70" s="49"/>
      <c r="M70" s="49"/>
      <c r="N70" s="49"/>
      <c r="O70" s="49"/>
      <c r="P70" s="49"/>
      <c r="Q70" s="49"/>
      <c r="R70" s="49"/>
      <c r="S70" s="48"/>
      <c r="T70" s="48"/>
      <c r="U70" s="48"/>
      <c r="V70" s="48"/>
      <c r="W70" s="48"/>
      <c r="X70" s="48"/>
      <c r="Y70" s="48"/>
    </row>
    <row r="71" spans="1:25" s="35" customFormat="1" ht="9.75" customHeight="1">
      <c r="A71" s="313" t="s">
        <v>425</v>
      </c>
      <c r="B71" s="313"/>
      <c r="C71" s="81">
        <f t="shared" si="7"/>
        <v>804.5899999999999</v>
      </c>
      <c r="D71" s="81">
        <v>299.59</v>
      </c>
      <c r="E71" s="81">
        <f>'[1]5'!J65</f>
        <v>303</v>
      </c>
      <c r="F71" s="81">
        <f>'[1]5'!K65</f>
        <v>202</v>
      </c>
      <c r="G71" s="403"/>
      <c r="H71" s="308"/>
      <c r="I71" s="333"/>
      <c r="J71" s="333"/>
      <c r="K71" s="49"/>
      <c r="L71" s="49"/>
      <c r="M71" s="49"/>
      <c r="N71" s="49"/>
      <c r="O71" s="49"/>
      <c r="P71" s="49"/>
      <c r="Q71" s="49"/>
      <c r="R71" s="49"/>
      <c r="S71" s="48"/>
      <c r="T71" s="48"/>
      <c r="U71" s="48"/>
      <c r="V71" s="48"/>
      <c r="W71" s="48"/>
      <c r="X71" s="48"/>
      <c r="Y71" s="48"/>
    </row>
    <row r="72" spans="1:25" s="35" customFormat="1" ht="9.75">
      <c r="A72" s="313" t="s">
        <v>426</v>
      </c>
      <c r="B72" s="313"/>
      <c r="C72" s="81">
        <f t="shared" si="7"/>
        <v>0</v>
      </c>
      <c r="D72" s="81">
        <f>'[1]5'!I66</f>
        <v>0</v>
      </c>
      <c r="E72" s="81">
        <f>'[1]5'!J66</f>
        <v>0</v>
      </c>
      <c r="F72" s="81">
        <f>'[1]5'!K66</f>
        <v>0</v>
      </c>
      <c r="G72" s="403"/>
      <c r="H72" s="308"/>
      <c r="I72" s="333"/>
      <c r="J72" s="333"/>
      <c r="K72" s="49"/>
      <c r="L72" s="49"/>
      <c r="M72" s="49"/>
      <c r="N72" s="49"/>
      <c r="O72" s="49"/>
      <c r="P72" s="49"/>
      <c r="Q72" s="49"/>
      <c r="R72" s="49"/>
      <c r="S72" s="48"/>
      <c r="T72" s="48"/>
      <c r="U72" s="48"/>
      <c r="V72" s="48"/>
      <c r="W72" s="48"/>
      <c r="X72" s="48"/>
      <c r="Y72" s="48"/>
    </row>
    <row r="73" spans="1:25" s="35" customFormat="1" ht="13.5" customHeight="1">
      <c r="A73" s="313" t="s">
        <v>414</v>
      </c>
      <c r="B73" s="313"/>
      <c r="C73" s="81">
        <f t="shared" si="7"/>
        <v>0</v>
      </c>
      <c r="D73" s="81">
        <f>'[1]5'!I67</f>
        <v>0</v>
      </c>
      <c r="E73" s="81">
        <f>'[1]5'!J67</f>
        <v>0</v>
      </c>
      <c r="F73" s="81">
        <f>'[1]5'!K67</f>
        <v>0</v>
      </c>
      <c r="G73" s="403"/>
      <c r="H73" s="308"/>
      <c r="I73" s="333"/>
      <c r="J73" s="333"/>
      <c r="K73" s="49"/>
      <c r="L73" s="49"/>
      <c r="M73" s="49"/>
      <c r="N73" s="49"/>
      <c r="O73" s="49"/>
      <c r="P73" s="49"/>
      <c r="Q73" s="49"/>
      <c r="R73" s="49"/>
      <c r="S73" s="48"/>
      <c r="T73" s="48"/>
      <c r="U73" s="48"/>
      <c r="V73" s="48"/>
      <c r="W73" s="48"/>
      <c r="X73" s="48"/>
      <c r="Y73" s="48"/>
    </row>
    <row r="74" spans="1:25" s="35" customFormat="1" ht="66" customHeight="1">
      <c r="A74" s="65" t="s">
        <v>182</v>
      </c>
      <c r="B74" s="100" t="s">
        <v>780</v>
      </c>
      <c r="C74" s="82"/>
      <c r="D74" s="82"/>
      <c r="E74" s="82"/>
      <c r="F74" s="82"/>
      <c r="G74" s="341" t="s">
        <v>551</v>
      </c>
      <c r="H74" s="334"/>
      <c r="I74" s="333" t="s">
        <v>287</v>
      </c>
      <c r="J74" s="333" t="s">
        <v>839</v>
      </c>
      <c r="K74" s="49"/>
      <c r="L74" s="49"/>
      <c r="M74" s="49"/>
      <c r="N74" s="49"/>
      <c r="O74" s="49"/>
      <c r="P74" s="49"/>
      <c r="Q74" s="49"/>
      <c r="R74" s="49"/>
      <c r="S74" s="48"/>
      <c r="T74" s="48"/>
      <c r="U74" s="48"/>
      <c r="V74" s="48"/>
      <c r="W74" s="48"/>
      <c r="X74" s="48"/>
      <c r="Y74" s="48"/>
    </row>
    <row r="75" spans="1:25" s="35" customFormat="1" ht="12.75" customHeight="1">
      <c r="A75" s="313" t="s">
        <v>167</v>
      </c>
      <c r="B75" s="313"/>
      <c r="C75" s="81">
        <f aca="true" t="shared" si="8" ref="C75:C80">SUM(D75:F75)</f>
        <v>24597.41515</v>
      </c>
      <c r="D75" s="81">
        <f>D76+D77+D78+D79+D80</f>
        <v>24597.41515</v>
      </c>
      <c r="E75" s="81">
        <f>E76+E77+E78+E79+E80</f>
        <v>0</v>
      </c>
      <c r="F75" s="81">
        <f>F76+F77+F78+F79+F80</f>
        <v>0</v>
      </c>
      <c r="G75" s="342"/>
      <c r="H75" s="308"/>
      <c r="I75" s="333"/>
      <c r="J75" s="333"/>
      <c r="K75" s="49"/>
      <c r="L75" s="49"/>
      <c r="M75" s="49"/>
      <c r="N75" s="49"/>
      <c r="O75" s="49"/>
      <c r="P75" s="49"/>
      <c r="Q75" s="49"/>
      <c r="R75" s="49"/>
      <c r="S75" s="48"/>
      <c r="T75" s="48"/>
      <c r="U75" s="48"/>
      <c r="V75" s="48"/>
      <c r="W75" s="48"/>
      <c r="X75" s="48"/>
      <c r="Y75" s="48"/>
    </row>
    <row r="76" spans="1:25" s="35" customFormat="1" ht="11.25" customHeight="1">
      <c r="A76" s="313" t="s">
        <v>416</v>
      </c>
      <c r="B76" s="313"/>
      <c r="C76" s="81">
        <f t="shared" si="8"/>
        <v>0</v>
      </c>
      <c r="D76" s="81">
        <f>D83+D94</f>
        <v>0</v>
      </c>
      <c r="E76" s="81">
        <f>E83+E94</f>
        <v>0</v>
      </c>
      <c r="F76" s="81">
        <f>F83+F94</f>
        <v>0</v>
      </c>
      <c r="G76" s="342"/>
      <c r="H76" s="308"/>
      <c r="I76" s="333"/>
      <c r="J76" s="333"/>
      <c r="K76" s="49"/>
      <c r="L76" s="49"/>
      <c r="M76" s="49"/>
      <c r="N76" s="49"/>
      <c r="O76" s="49"/>
      <c r="P76" s="49"/>
      <c r="Q76" s="49"/>
      <c r="R76" s="49"/>
      <c r="S76" s="48"/>
      <c r="T76" s="48"/>
      <c r="U76" s="48"/>
      <c r="V76" s="48"/>
      <c r="W76" s="48"/>
      <c r="X76" s="48"/>
      <c r="Y76" s="48"/>
    </row>
    <row r="77" spans="1:25" s="35" customFormat="1" ht="11.25" customHeight="1">
      <c r="A77" s="313" t="s">
        <v>424</v>
      </c>
      <c r="B77" s="313"/>
      <c r="C77" s="81">
        <f t="shared" si="8"/>
        <v>23406.17003</v>
      </c>
      <c r="D77" s="81">
        <f>D84+D95</f>
        <v>23406.17003</v>
      </c>
      <c r="E77" s="81">
        <f aca="true" t="shared" si="9" ref="E77:F80">E84+E95+E119</f>
        <v>0</v>
      </c>
      <c r="F77" s="81">
        <f t="shared" si="9"/>
        <v>0</v>
      </c>
      <c r="G77" s="342"/>
      <c r="H77" s="308"/>
      <c r="I77" s="333"/>
      <c r="J77" s="333"/>
      <c r="K77" s="49"/>
      <c r="L77" s="49"/>
      <c r="M77" s="49"/>
      <c r="N77" s="49"/>
      <c r="O77" s="49"/>
      <c r="P77" s="49"/>
      <c r="Q77" s="49"/>
      <c r="R77" s="49"/>
      <c r="S77" s="48"/>
      <c r="T77" s="48"/>
      <c r="U77" s="48"/>
      <c r="V77" s="48"/>
      <c r="W77" s="48"/>
      <c r="X77" s="48"/>
      <c r="Y77" s="48"/>
    </row>
    <row r="78" spans="1:25" s="35" customFormat="1" ht="9.75" customHeight="1">
      <c r="A78" s="374" t="s">
        <v>425</v>
      </c>
      <c r="B78" s="375"/>
      <c r="C78" s="81">
        <f t="shared" si="8"/>
        <v>1191.2451199999998</v>
      </c>
      <c r="D78" s="81">
        <f>D85+D96+D120</f>
        <v>1191.2451199999998</v>
      </c>
      <c r="E78" s="81">
        <f t="shared" si="9"/>
        <v>0</v>
      </c>
      <c r="F78" s="81">
        <f t="shared" si="9"/>
        <v>0</v>
      </c>
      <c r="G78" s="342"/>
      <c r="H78" s="308"/>
      <c r="I78" s="333"/>
      <c r="J78" s="333"/>
      <c r="K78" s="49"/>
      <c r="L78" s="49"/>
      <c r="M78" s="49"/>
      <c r="N78" s="49"/>
      <c r="O78" s="49"/>
      <c r="P78" s="49"/>
      <c r="Q78" s="49"/>
      <c r="R78" s="49"/>
      <c r="S78" s="48"/>
      <c r="T78" s="48"/>
      <c r="U78" s="48"/>
      <c r="V78" s="48"/>
      <c r="W78" s="48"/>
      <c r="X78" s="48"/>
      <c r="Y78" s="48"/>
    </row>
    <row r="79" spans="1:25" s="35" customFormat="1" ht="9.75">
      <c r="A79" s="404" t="s">
        <v>426</v>
      </c>
      <c r="B79" s="405"/>
      <c r="C79" s="81">
        <f t="shared" si="8"/>
        <v>0</v>
      </c>
      <c r="D79" s="81">
        <f>D86+D97+D121</f>
        <v>0</v>
      </c>
      <c r="E79" s="81">
        <f t="shared" si="9"/>
        <v>0</v>
      </c>
      <c r="F79" s="81">
        <f t="shared" si="9"/>
        <v>0</v>
      </c>
      <c r="G79" s="342"/>
      <c r="H79" s="308"/>
      <c r="I79" s="333"/>
      <c r="J79" s="333"/>
      <c r="K79" s="49"/>
      <c r="L79" s="49"/>
      <c r="M79" s="49"/>
      <c r="N79" s="49"/>
      <c r="O79" s="49"/>
      <c r="P79" s="49"/>
      <c r="Q79" s="49"/>
      <c r="R79" s="49"/>
      <c r="S79" s="48"/>
      <c r="T79" s="48"/>
      <c r="U79" s="48"/>
      <c r="V79" s="48"/>
      <c r="W79" s="48"/>
      <c r="X79" s="48"/>
      <c r="Y79" s="48"/>
    </row>
    <row r="80" spans="1:25" s="35" customFormat="1" ht="13.5" customHeight="1">
      <c r="A80" s="374" t="s">
        <v>414</v>
      </c>
      <c r="B80" s="375"/>
      <c r="C80" s="81">
        <f t="shared" si="8"/>
        <v>0</v>
      </c>
      <c r="D80" s="81">
        <f>D87+D98+D122</f>
        <v>0</v>
      </c>
      <c r="E80" s="81">
        <f t="shared" si="9"/>
        <v>0</v>
      </c>
      <c r="F80" s="81">
        <f t="shared" si="9"/>
        <v>0</v>
      </c>
      <c r="G80" s="343"/>
      <c r="H80" s="308"/>
      <c r="I80" s="333"/>
      <c r="J80" s="333"/>
      <c r="K80" s="49"/>
      <c r="L80" s="49"/>
      <c r="M80" s="49"/>
      <c r="N80" s="49"/>
      <c r="O80" s="49"/>
      <c r="P80" s="49"/>
      <c r="Q80" s="49"/>
      <c r="R80" s="49"/>
      <c r="S80" s="48"/>
      <c r="T80" s="48"/>
      <c r="U80" s="48"/>
      <c r="V80" s="48"/>
      <c r="W80" s="48"/>
      <c r="X80" s="48"/>
      <c r="Y80" s="48"/>
    </row>
    <row r="81" spans="1:25" s="35" customFormat="1" ht="111.75" customHeight="1">
      <c r="A81" s="44"/>
      <c r="B81" s="59" t="s">
        <v>463</v>
      </c>
      <c r="C81" s="82"/>
      <c r="D81" s="82"/>
      <c r="E81" s="82"/>
      <c r="F81" s="82"/>
      <c r="G81" s="341" t="s">
        <v>547</v>
      </c>
      <c r="H81" s="317" t="s">
        <v>313</v>
      </c>
      <c r="I81" s="353" t="s">
        <v>315</v>
      </c>
      <c r="J81" s="353" t="s">
        <v>688</v>
      </c>
      <c r="K81" s="49"/>
      <c r="L81" s="49"/>
      <c r="M81" s="49"/>
      <c r="N81" s="49"/>
      <c r="O81" s="49"/>
      <c r="P81" s="49"/>
      <c r="Q81" s="49"/>
      <c r="R81" s="49"/>
      <c r="S81" s="48"/>
      <c r="T81" s="48"/>
      <c r="U81" s="48"/>
      <c r="V81" s="48"/>
      <c r="W81" s="48"/>
      <c r="X81" s="48"/>
      <c r="Y81" s="48"/>
    </row>
    <row r="82" spans="1:25" s="35" customFormat="1" ht="9.75" customHeight="1">
      <c r="A82" s="374" t="s">
        <v>167</v>
      </c>
      <c r="B82" s="375"/>
      <c r="C82" s="83">
        <f aca="true" t="shared" si="10" ref="C82:C87">SUM(D82:F82)</f>
        <v>9797.98</v>
      </c>
      <c r="D82" s="83">
        <f>D83+D84+D85+D86+D87</f>
        <v>9797.98</v>
      </c>
      <c r="E82" s="83">
        <f>E83+E84+E85+E86+E87</f>
        <v>0</v>
      </c>
      <c r="F82" s="83">
        <f>F83+F84+F85+F86+F87</f>
        <v>0</v>
      </c>
      <c r="G82" s="342"/>
      <c r="H82" s="318"/>
      <c r="I82" s="354"/>
      <c r="J82" s="354"/>
      <c r="K82" s="49"/>
      <c r="L82" s="49"/>
      <c r="M82" s="49"/>
      <c r="N82" s="49"/>
      <c r="O82" s="49"/>
      <c r="P82" s="49"/>
      <c r="Q82" s="49"/>
      <c r="R82" s="49"/>
      <c r="S82" s="48"/>
      <c r="T82" s="48"/>
      <c r="U82" s="48"/>
      <c r="V82" s="48"/>
      <c r="W82" s="48"/>
      <c r="X82" s="48"/>
      <c r="Y82" s="48"/>
    </row>
    <row r="83" spans="1:25" s="35" customFormat="1" ht="10.5" customHeight="1">
      <c r="A83" s="374" t="s">
        <v>416</v>
      </c>
      <c r="B83" s="375"/>
      <c r="C83" s="83">
        <f t="shared" si="10"/>
        <v>0</v>
      </c>
      <c r="D83" s="83">
        <v>0</v>
      </c>
      <c r="E83" s="83">
        <f>'[1]8'!G89</f>
        <v>0</v>
      </c>
      <c r="F83" s="83">
        <f>'[1]8'!H89</f>
        <v>0</v>
      </c>
      <c r="G83" s="342"/>
      <c r="H83" s="318"/>
      <c r="I83" s="354"/>
      <c r="J83" s="354"/>
      <c r="K83" s="49"/>
      <c r="L83" s="49"/>
      <c r="M83" s="49"/>
      <c r="N83" s="49"/>
      <c r="O83" s="49"/>
      <c r="P83" s="49"/>
      <c r="Q83" s="49"/>
      <c r="R83" s="49"/>
      <c r="S83" s="48"/>
      <c r="T83" s="48"/>
      <c r="U83" s="48"/>
      <c r="V83" s="48"/>
      <c r="W83" s="48"/>
      <c r="X83" s="48"/>
      <c r="Y83" s="48"/>
    </row>
    <row r="84" spans="1:25" s="35" customFormat="1" ht="10.5" customHeight="1">
      <c r="A84" s="374" t="s">
        <v>424</v>
      </c>
      <c r="B84" s="375"/>
      <c r="C84" s="83">
        <f t="shared" si="10"/>
        <v>9700</v>
      </c>
      <c r="D84" s="180">
        <v>9700</v>
      </c>
      <c r="E84" s="83">
        <f>'[1]8'!G90</f>
        <v>0</v>
      </c>
      <c r="F84" s="83">
        <f>'[1]8'!H90</f>
        <v>0</v>
      </c>
      <c r="G84" s="342"/>
      <c r="H84" s="318"/>
      <c r="I84" s="354"/>
      <c r="J84" s="354"/>
      <c r="K84" s="49"/>
      <c r="L84" s="49"/>
      <c r="M84" s="49"/>
      <c r="N84" s="49"/>
      <c r="O84" s="49"/>
      <c r="P84" s="49"/>
      <c r="Q84" s="49"/>
      <c r="R84" s="49"/>
      <c r="S84" s="48"/>
      <c r="T84" s="48"/>
      <c r="U84" s="48"/>
      <c r="V84" s="48"/>
      <c r="W84" s="48"/>
      <c r="X84" s="48"/>
      <c r="Y84" s="48"/>
    </row>
    <row r="85" spans="1:25" s="35" customFormat="1" ht="10.5" customHeight="1">
      <c r="A85" s="374" t="s">
        <v>425</v>
      </c>
      <c r="B85" s="375"/>
      <c r="C85" s="83">
        <f t="shared" si="10"/>
        <v>97.98</v>
      </c>
      <c r="D85" s="83">
        <v>97.98</v>
      </c>
      <c r="E85" s="83">
        <f>'[1]8'!G91</f>
        <v>0</v>
      </c>
      <c r="F85" s="83">
        <f>'[1]8'!H91</f>
        <v>0</v>
      </c>
      <c r="G85" s="342"/>
      <c r="H85" s="318"/>
      <c r="I85" s="354"/>
      <c r="J85" s="354"/>
      <c r="K85" s="49"/>
      <c r="L85" s="49"/>
      <c r="M85" s="49"/>
      <c r="N85" s="49"/>
      <c r="O85" s="49"/>
      <c r="P85" s="49"/>
      <c r="Q85" s="49"/>
      <c r="R85" s="49"/>
      <c r="S85" s="48"/>
      <c r="T85" s="48"/>
      <c r="U85" s="48"/>
      <c r="V85" s="48"/>
      <c r="W85" s="48"/>
      <c r="X85" s="48"/>
      <c r="Y85" s="48"/>
    </row>
    <row r="86" spans="1:25" s="35" customFormat="1" ht="10.5" customHeight="1">
      <c r="A86" s="374" t="s">
        <v>426</v>
      </c>
      <c r="B86" s="375"/>
      <c r="C86" s="83">
        <f t="shared" si="10"/>
        <v>0</v>
      </c>
      <c r="D86" s="83">
        <f>'[1]8'!F92</f>
        <v>0</v>
      </c>
      <c r="E86" s="83">
        <f>'[1]8'!G92</f>
        <v>0</v>
      </c>
      <c r="F86" s="83">
        <f>'[1]8'!H92</f>
        <v>0</v>
      </c>
      <c r="G86" s="342"/>
      <c r="H86" s="318"/>
      <c r="I86" s="354"/>
      <c r="J86" s="354"/>
      <c r="K86" s="49"/>
      <c r="L86" s="49"/>
      <c r="M86" s="49"/>
      <c r="N86" s="49"/>
      <c r="O86" s="49"/>
      <c r="P86" s="49"/>
      <c r="Q86" s="49"/>
      <c r="R86" s="49"/>
      <c r="S86" s="48"/>
      <c r="T86" s="48"/>
      <c r="U86" s="48"/>
      <c r="V86" s="48"/>
      <c r="W86" s="48"/>
      <c r="X86" s="48"/>
      <c r="Y86" s="48"/>
    </row>
    <row r="87" spans="1:25" s="35" customFormat="1" ht="10.5" customHeight="1">
      <c r="A87" s="374" t="s">
        <v>414</v>
      </c>
      <c r="B87" s="375"/>
      <c r="C87" s="83">
        <f t="shared" si="10"/>
        <v>0</v>
      </c>
      <c r="D87" s="83">
        <f>'[1]8'!F93</f>
        <v>0</v>
      </c>
      <c r="E87" s="83">
        <f>'[1]8'!G93</f>
        <v>0</v>
      </c>
      <c r="F87" s="83">
        <f>'[1]8'!H93</f>
        <v>0</v>
      </c>
      <c r="G87" s="343"/>
      <c r="H87" s="324"/>
      <c r="I87" s="355"/>
      <c r="J87" s="355"/>
      <c r="K87" s="49"/>
      <c r="L87" s="49"/>
      <c r="M87" s="49"/>
      <c r="N87" s="49"/>
      <c r="O87" s="49"/>
      <c r="P87" s="49"/>
      <c r="Q87" s="49"/>
      <c r="R87" s="49"/>
      <c r="S87" s="48"/>
      <c r="T87" s="48"/>
      <c r="U87" s="48"/>
      <c r="V87" s="48"/>
      <c r="W87" s="48"/>
      <c r="X87" s="48"/>
      <c r="Y87" s="48"/>
    </row>
    <row r="88" spans="1:25" s="35" customFormat="1" ht="60" customHeight="1">
      <c r="A88" s="59"/>
      <c r="B88" s="59" t="s">
        <v>142</v>
      </c>
      <c r="C88" s="83"/>
      <c r="D88" s="83"/>
      <c r="E88" s="83"/>
      <c r="F88" s="83"/>
      <c r="G88" s="51" t="s">
        <v>341</v>
      </c>
      <c r="H88" s="42" t="s">
        <v>412</v>
      </c>
      <c r="I88" s="42" t="s">
        <v>412</v>
      </c>
      <c r="J88" s="62" t="s">
        <v>516</v>
      </c>
      <c r="K88" s="49"/>
      <c r="L88" s="49"/>
      <c r="M88" s="49"/>
      <c r="N88" s="49"/>
      <c r="O88" s="49"/>
      <c r="P88" s="49"/>
      <c r="Q88" s="49"/>
      <c r="R88" s="49"/>
      <c r="S88" s="48"/>
      <c r="T88" s="48"/>
      <c r="U88" s="48"/>
      <c r="V88" s="48"/>
      <c r="W88" s="48"/>
      <c r="X88" s="48"/>
      <c r="Y88" s="48"/>
    </row>
    <row r="89" spans="1:25" s="35" customFormat="1" ht="48.75">
      <c r="A89" s="59"/>
      <c r="B89" s="59" t="s">
        <v>143</v>
      </c>
      <c r="C89" s="83"/>
      <c r="D89" s="83"/>
      <c r="E89" s="83"/>
      <c r="F89" s="83"/>
      <c r="G89" s="51" t="s">
        <v>341</v>
      </c>
      <c r="H89" s="42" t="s">
        <v>412</v>
      </c>
      <c r="I89" s="42" t="s">
        <v>412</v>
      </c>
      <c r="J89" s="62" t="s">
        <v>464</v>
      </c>
      <c r="K89" s="49"/>
      <c r="L89" s="49"/>
      <c r="M89" s="49"/>
      <c r="N89" s="49"/>
      <c r="O89" s="49"/>
      <c r="P89" s="49"/>
      <c r="Q89" s="49"/>
      <c r="R89" s="49"/>
      <c r="S89" s="48"/>
      <c r="T89" s="48"/>
      <c r="U89" s="48"/>
      <c r="V89" s="48"/>
      <c r="W89" s="48"/>
      <c r="X89" s="48"/>
      <c r="Y89" s="48"/>
    </row>
    <row r="90" spans="1:25" s="35" customFormat="1" ht="57" customHeight="1">
      <c r="A90" s="59"/>
      <c r="B90" s="59" t="s">
        <v>144</v>
      </c>
      <c r="C90" s="83"/>
      <c r="D90" s="83"/>
      <c r="E90" s="83"/>
      <c r="F90" s="83"/>
      <c r="G90" s="51" t="s">
        <v>341</v>
      </c>
      <c r="H90" s="42" t="s">
        <v>412</v>
      </c>
      <c r="I90" s="42" t="s">
        <v>412</v>
      </c>
      <c r="J90" s="62" t="s">
        <v>600</v>
      </c>
      <c r="K90" s="49"/>
      <c r="L90" s="49"/>
      <c r="M90" s="49"/>
      <c r="N90" s="49"/>
      <c r="O90" s="49"/>
      <c r="P90" s="49"/>
      <c r="Q90" s="49"/>
      <c r="R90" s="49"/>
      <c r="S90" s="48"/>
      <c r="T90" s="48"/>
      <c r="U90" s="48"/>
      <c r="V90" s="48"/>
      <c r="W90" s="48"/>
      <c r="X90" s="48"/>
      <c r="Y90" s="48"/>
    </row>
    <row r="91" spans="1:25" s="35" customFormat="1" ht="57" customHeight="1">
      <c r="A91" s="59"/>
      <c r="B91" s="59" t="s">
        <v>518</v>
      </c>
      <c r="C91" s="83"/>
      <c r="D91" s="83"/>
      <c r="E91" s="83"/>
      <c r="F91" s="83"/>
      <c r="G91" s="51" t="s">
        <v>341</v>
      </c>
      <c r="H91" s="42" t="s">
        <v>412</v>
      </c>
      <c r="I91" s="42" t="s">
        <v>412</v>
      </c>
      <c r="J91" s="62" t="s">
        <v>638</v>
      </c>
      <c r="K91" s="49"/>
      <c r="L91" s="49"/>
      <c r="M91" s="49"/>
      <c r="N91" s="49"/>
      <c r="O91" s="49"/>
      <c r="P91" s="49"/>
      <c r="Q91" s="49"/>
      <c r="R91" s="49"/>
      <c r="S91" s="48"/>
      <c r="T91" s="48"/>
      <c r="U91" s="48"/>
      <c r="V91" s="48"/>
      <c r="W91" s="48"/>
      <c r="X91" s="48"/>
      <c r="Y91" s="48"/>
    </row>
    <row r="92" spans="1:25" s="35" customFormat="1" ht="37.5" customHeight="1">
      <c r="A92" s="59"/>
      <c r="B92" s="59" t="s">
        <v>462</v>
      </c>
      <c r="C92" s="83"/>
      <c r="D92" s="83"/>
      <c r="E92" s="83"/>
      <c r="F92" s="83"/>
      <c r="G92" s="322" t="s">
        <v>547</v>
      </c>
      <c r="H92" s="308" t="s">
        <v>519</v>
      </c>
      <c r="I92" s="308">
        <v>2013</v>
      </c>
      <c r="J92" s="333" t="s">
        <v>688</v>
      </c>
      <c r="K92" s="49"/>
      <c r="L92" s="49"/>
      <c r="M92" s="49"/>
      <c r="N92" s="49"/>
      <c r="O92" s="49"/>
      <c r="P92" s="49"/>
      <c r="Q92" s="49"/>
      <c r="R92" s="49"/>
      <c r="S92" s="48"/>
      <c r="T92" s="48"/>
      <c r="U92" s="48"/>
      <c r="V92" s="48"/>
      <c r="W92" s="48"/>
      <c r="X92" s="48"/>
      <c r="Y92" s="48"/>
    </row>
    <row r="93" spans="1:25" s="35" customFormat="1" ht="9.75">
      <c r="A93" s="313" t="s">
        <v>167</v>
      </c>
      <c r="B93" s="313"/>
      <c r="C93" s="83">
        <f aca="true" t="shared" si="11" ref="C93:C98">E93+F93+D93</f>
        <v>14784.53003</v>
      </c>
      <c r="D93" s="83">
        <f>D94+D95+D96+D97+D98</f>
        <v>14784.53003</v>
      </c>
      <c r="E93" s="83">
        <f>E94+E95+E96+E97+E98</f>
        <v>0</v>
      </c>
      <c r="F93" s="83">
        <f>F94+F95+F96+F97+F98</f>
        <v>0</v>
      </c>
      <c r="G93" s="322"/>
      <c r="H93" s="308"/>
      <c r="I93" s="308"/>
      <c r="J93" s="333"/>
      <c r="K93" s="49"/>
      <c r="L93" s="49"/>
      <c r="M93" s="49"/>
      <c r="N93" s="49"/>
      <c r="O93" s="49"/>
      <c r="P93" s="49"/>
      <c r="Q93" s="49"/>
      <c r="R93" s="49"/>
      <c r="S93" s="48"/>
      <c r="T93" s="48"/>
      <c r="U93" s="48"/>
      <c r="V93" s="48"/>
      <c r="W93" s="48"/>
      <c r="X93" s="48"/>
      <c r="Y93" s="48"/>
    </row>
    <row r="94" spans="1:25" s="35" customFormat="1" ht="9.75">
      <c r="A94" s="313" t="s">
        <v>416</v>
      </c>
      <c r="B94" s="313"/>
      <c r="C94" s="83">
        <f t="shared" si="11"/>
        <v>0</v>
      </c>
      <c r="D94" s="83">
        <v>0</v>
      </c>
      <c r="E94" s="83">
        <f>'[1]8'!G137</f>
        <v>0</v>
      </c>
      <c r="F94" s="83">
        <f>'[1]8'!H137</f>
        <v>0</v>
      </c>
      <c r="G94" s="322"/>
      <c r="H94" s="308"/>
      <c r="I94" s="308"/>
      <c r="J94" s="333"/>
      <c r="K94" s="49"/>
      <c r="L94" s="49"/>
      <c r="M94" s="49"/>
      <c r="N94" s="49"/>
      <c r="O94" s="49"/>
      <c r="P94" s="49"/>
      <c r="Q94" s="49"/>
      <c r="R94" s="49"/>
      <c r="S94" s="48"/>
      <c r="T94" s="48"/>
      <c r="U94" s="48"/>
      <c r="V94" s="48"/>
      <c r="W94" s="48"/>
      <c r="X94" s="48"/>
      <c r="Y94" s="48"/>
    </row>
    <row r="95" spans="1:25" s="35" customFormat="1" ht="9.75">
      <c r="A95" s="313" t="s">
        <v>424</v>
      </c>
      <c r="B95" s="313"/>
      <c r="C95" s="83">
        <f t="shared" si="11"/>
        <v>13706.17003</v>
      </c>
      <c r="D95" s="83">
        <v>13706.17003</v>
      </c>
      <c r="E95" s="83">
        <f>'[1]8'!G138</f>
        <v>0</v>
      </c>
      <c r="F95" s="83">
        <f>'[1]8'!H138</f>
        <v>0</v>
      </c>
      <c r="G95" s="322"/>
      <c r="H95" s="308"/>
      <c r="I95" s="308"/>
      <c r="J95" s="333"/>
      <c r="K95" s="49"/>
      <c r="L95" s="49"/>
      <c r="M95" s="49"/>
      <c r="N95" s="49"/>
      <c r="O95" s="49"/>
      <c r="P95" s="49"/>
      <c r="Q95" s="49"/>
      <c r="R95" s="49"/>
      <c r="S95" s="48"/>
      <c r="T95" s="48"/>
      <c r="U95" s="48"/>
      <c r="V95" s="48"/>
      <c r="W95" s="48"/>
      <c r="X95" s="48"/>
      <c r="Y95" s="48"/>
    </row>
    <row r="96" spans="1:25" s="35" customFormat="1" ht="9.75">
      <c r="A96" s="313" t="s">
        <v>425</v>
      </c>
      <c r="B96" s="313"/>
      <c r="C96" s="83">
        <f t="shared" si="11"/>
        <v>1078.36</v>
      </c>
      <c r="D96" s="83">
        <v>1078.36</v>
      </c>
      <c r="E96" s="83">
        <f>'[1]8'!G139</f>
        <v>0</v>
      </c>
      <c r="F96" s="83">
        <f>'[1]8'!H139</f>
        <v>0</v>
      </c>
      <c r="G96" s="322"/>
      <c r="H96" s="308"/>
      <c r="I96" s="308"/>
      <c r="J96" s="333"/>
      <c r="K96" s="49"/>
      <c r="L96" s="49"/>
      <c r="M96" s="49"/>
      <c r="N96" s="49"/>
      <c r="O96" s="49"/>
      <c r="P96" s="49"/>
      <c r="Q96" s="49"/>
      <c r="R96" s="49"/>
      <c r="S96" s="48"/>
      <c r="T96" s="48"/>
      <c r="U96" s="48"/>
      <c r="V96" s="48"/>
      <c r="W96" s="48"/>
      <c r="X96" s="48"/>
      <c r="Y96" s="48"/>
    </row>
    <row r="97" spans="1:25" s="35" customFormat="1" ht="9.75">
      <c r="A97" s="313" t="s">
        <v>426</v>
      </c>
      <c r="B97" s="313"/>
      <c r="C97" s="83">
        <f t="shared" si="11"/>
        <v>0</v>
      </c>
      <c r="D97" s="83">
        <f>'[1]8'!F140</f>
        <v>0</v>
      </c>
      <c r="E97" s="83">
        <f>'[1]8'!G140</f>
        <v>0</v>
      </c>
      <c r="F97" s="83">
        <f>'[1]8'!H140</f>
        <v>0</v>
      </c>
      <c r="G97" s="322"/>
      <c r="H97" s="308"/>
      <c r="I97" s="308"/>
      <c r="J97" s="333"/>
      <c r="K97" s="49"/>
      <c r="L97" s="49"/>
      <c r="M97" s="49"/>
      <c r="N97" s="49"/>
      <c r="O97" s="49"/>
      <c r="P97" s="49"/>
      <c r="Q97" s="49"/>
      <c r="R97" s="49"/>
      <c r="S97" s="48"/>
      <c r="T97" s="48"/>
      <c r="U97" s="48"/>
      <c r="V97" s="48"/>
      <c r="W97" s="48"/>
      <c r="X97" s="48"/>
      <c r="Y97" s="48"/>
    </row>
    <row r="98" spans="1:25" s="35" customFormat="1" ht="9.75">
      <c r="A98" s="313" t="s">
        <v>414</v>
      </c>
      <c r="B98" s="313"/>
      <c r="C98" s="83">
        <f t="shared" si="11"/>
        <v>0</v>
      </c>
      <c r="D98" s="83">
        <f>'[1]8'!F141</f>
        <v>0</v>
      </c>
      <c r="E98" s="83">
        <f>'[1]8'!G141</f>
        <v>0</v>
      </c>
      <c r="F98" s="83">
        <f>'[1]8'!H141</f>
        <v>0</v>
      </c>
      <c r="G98" s="322"/>
      <c r="H98" s="308"/>
      <c r="I98" s="308"/>
      <c r="J98" s="333"/>
      <c r="K98" s="49"/>
      <c r="L98" s="49"/>
      <c r="M98" s="49"/>
      <c r="N98" s="49"/>
      <c r="O98" s="49"/>
      <c r="P98" s="49"/>
      <c r="Q98" s="49"/>
      <c r="R98" s="49"/>
      <c r="S98" s="48"/>
      <c r="T98" s="48"/>
      <c r="U98" s="48"/>
      <c r="V98" s="48"/>
      <c r="W98" s="48"/>
      <c r="X98" s="48"/>
      <c r="Y98" s="48"/>
    </row>
    <row r="99" spans="1:10" s="35" customFormat="1" ht="58.5" customHeight="1">
      <c r="A99" s="42"/>
      <c r="B99" s="59" t="s">
        <v>518</v>
      </c>
      <c r="C99" s="83"/>
      <c r="D99" s="83"/>
      <c r="E99" s="83"/>
      <c r="F99" s="83"/>
      <c r="G99" s="51" t="s">
        <v>341</v>
      </c>
      <c r="H99" s="42"/>
      <c r="I99" s="42"/>
      <c r="J99" s="62" t="s">
        <v>638</v>
      </c>
    </row>
    <row r="100" spans="1:25" s="35" customFormat="1" ht="64.5" customHeight="1">
      <c r="A100" s="67" t="s">
        <v>266</v>
      </c>
      <c r="B100" s="100" t="s">
        <v>674</v>
      </c>
      <c r="C100" s="82"/>
      <c r="D100" s="82"/>
      <c r="E100" s="82"/>
      <c r="F100" s="82"/>
      <c r="G100" s="322" t="s">
        <v>551</v>
      </c>
      <c r="H100" s="334" t="s">
        <v>350</v>
      </c>
      <c r="I100" s="333" t="s">
        <v>287</v>
      </c>
      <c r="J100" s="333" t="s">
        <v>714</v>
      </c>
      <c r="K100" s="49"/>
      <c r="L100" s="49"/>
      <c r="M100" s="49"/>
      <c r="N100" s="49"/>
      <c r="O100" s="49"/>
      <c r="P100" s="49"/>
      <c r="Q100" s="49"/>
      <c r="R100" s="49"/>
      <c r="S100" s="48"/>
      <c r="T100" s="48"/>
      <c r="U100" s="48"/>
      <c r="V100" s="48"/>
      <c r="W100" s="48"/>
      <c r="X100" s="48"/>
      <c r="Y100" s="48"/>
    </row>
    <row r="101" spans="1:25" s="35" customFormat="1" ht="9.75">
      <c r="A101" s="374" t="s">
        <v>167</v>
      </c>
      <c r="B101" s="375"/>
      <c r="C101" s="81">
        <f aca="true" t="shared" si="12" ref="C101:C106">SUM(D101:F101)</f>
        <v>18124.95712</v>
      </c>
      <c r="D101" s="81">
        <f>D102+D103+D104+D105+D106</f>
        <v>18124.95712</v>
      </c>
      <c r="E101" s="81">
        <f>E102+E103+E104+E105+E106</f>
        <v>0</v>
      </c>
      <c r="F101" s="81">
        <f>F102+F103+F104+F105+F106</f>
        <v>0</v>
      </c>
      <c r="G101" s="322"/>
      <c r="H101" s="308"/>
      <c r="I101" s="333"/>
      <c r="J101" s="333"/>
      <c r="K101" s="49"/>
      <c r="L101" s="49"/>
      <c r="M101" s="49"/>
      <c r="N101" s="49"/>
      <c r="O101" s="49"/>
      <c r="P101" s="49"/>
      <c r="Q101" s="49"/>
      <c r="R101" s="49"/>
      <c r="S101" s="48"/>
      <c r="T101" s="48"/>
      <c r="U101" s="48"/>
      <c r="V101" s="48"/>
      <c r="W101" s="48"/>
      <c r="X101" s="48"/>
      <c r="Y101" s="48"/>
    </row>
    <row r="102" spans="1:25" s="35" customFormat="1" ht="9.75" customHeight="1">
      <c r="A102" s="313" t="s">
        <v>416</v>
      </c>
      <c r="B102" s="313"/>
      <c r="C102" s="81">
        <f t="shared" si="12"/>
        <v>0</v>
      </c>
      <c r="D102" s="81">
        <f aca="true" t="shared" si="13" ref="D102:F106">D111</f>
        <v>0</v>
      </c>
      <c r="E102" s="81">
        <f t="shared" si="13"/>
        <v>0</v>
      </c>
      <c r="F102" s="81">
        <f t="shared" si="13"/>
        <v>0</v>
      </c>
      <c r="G102" s="322"/>
      <c r="H102" s="308"/>
      <c r="I102" s="333"/>
      <c r="J102" s="333"/>
      <c r="K102" s="49"/>
      <c r="L102" s="49"/>
      <c r="M102" s="49"/>
      <c r="N102" s="49"/>
      <c r="O102" s="49"/>
      <c r="P102" s="49"/>
      <c r="Q102" s="49"/>
      <c r="R102" s="49"/>
      <c r="S102" s="48"/>
      <c r="T102" s="48"/>
      <c r="U102" s="48"/>
      <c r="V102" s="48"/>
      <c r="W102" s="48"/>
      <c r="X102" s="48"/>
      <c r="Y102" s="48"/>
    </row>
    <row r="103" spans="1:25" s="35" customFormat="1" ht="9.75">
      <c r="A103" s="313" t="s">
        <v>424</v>
      </c>
      <c r="B103" s="313"/>
      <c r="C103" s="81">
        <f t="shared" si="12"/>
        <v>18110.052</v>
      </c>
      <c r="D103" s="81">
        <f aca="true" t="shared" si="14" ref="D103:F104">D112+D119</f>
        <v>18110.052</v>
      </c>
      <c r="E103" s="81">
        <f t="shared" si="14"/>
        <v>0</v>
      </c>
      <c r="F103" s="81">
        <f t="shared" si="14"/>
        <v>0</v>
      </c>
      <c r="G103" s="322"/>
      <c r="H103" s="308"/>
      <c r="I103" s="333"/>
      <c r="J103" s="333"/>
      <c r="K103" s="49"/>
      <c r="L103" s="49"/>
      <c r="M103" s="49"/>
      <c r="N103" s="49"/>
      <c r="O103" s="49"/>
      <c r="P103" s="49"/>
      <c r="Q103" s="49"/>
      <c r="R103" s="49"/>
      <c r="S103" s="48"/>
      <c r="T103" s="48"/>
      <c r="U103" s="48"/>
      <c r="V103" s="48"/>
      <c r="W103" s="48"/>
      <c r="X103" s="48"/>
      <c r="Y103" s="48"/>
    </row>
    <row r="104" spans="1:25" s="35" customFormat="1" ht="9.75">
      <c r="A104" s="313" t="s">
        <v>425</v>
      </c>
      <c r="B104" s="313"/>
      <c r="C104" s="81">
        <f t="shared" si="12"/>
        <v>14.90512</v>
      </c>
      <c r="D104" s="81">
        <f t="shared" si="14"/>
        <v>14.90512</v>
      </c>
      <c r="E104" s="81">
        <f t="shared" si="14"/>
        <v>0</v>
      </c>
      <c r="F104" s="81">
        <f t="shared" si="14"/>
        <v>0</v>
      </c>
      <c r="G104" s="322"/>
      <c r="H104" s="308"/>
      <c r="I104" s="333"/>
      <c r="J104" s="333"/>
      <c r="K104" s="49"/>
      <c r="L104" s="49"/>
      <c r="M104" s="49"/>
      <c r="N104" s="49"/>
      <c r="O104" s="49"/>
      <c r="P104" s="49"/>
      <c r="Q104" s="49"/>
      <c r="R104" s="49"/>
      <c r="S104" s="48"/>
      <c r="T104" s="48"/>
      <c r="U104" s="48"/>
      <c r="V104" s="48"/>
      <c r="W104" s="48"/>
      <c r="X104" s="48"/>
      <c r="Y104" s="48"/>
    </row>
    <row r="105" spans="1:25" s="35" customFormat="1" ht="9.75">
      <c r="A105" s="313" t="s">
        <v>426</v>
      </c>
      <c r="B105" s="313"/>
      <c r="C105" s="81">
        <f t="shared" si="12"/>
        <v>0</v>
      </c>
      <c r="D105" s="81">
        <f t="shared" si="13"/>
        <v>0</v>
      </c>
      <c r="E105" s="81">
        <f t="shared" si="13"/>
        <v>0</v>
      </c>
      <c r="F105" s="81">
        <f t="shared" si="13"/>
        <v>0</v>
      </c>
      <c r="G105" s="322"/>
      <c r="H105" s="308"/>
      <c r="I105" s="333"/>
      <c r="J105" s="333"/>
      <c r="K105" s="49"/>
      <c r="L105" s="49"/>
      <c r="M105" s="49"/>
      <c r="N105" s="49"/>
      <c r="O105" s="49"/>
      <c r="P105" s="49"/>
      <c r="Q105" s="49"/>
      <c r="R105" s="49"/>
      <c r="S105" s="48"/>
      <c r="T105" s="48"/>
      <c r="U105" s="48"/>
      <c r="V105" s="48"/>
      <c r="W105" s="48"/>
      <c r="X105" s="48"/>
      <c r="Y105" s="48"/>
    </row>
    <row r="106" spans="1:25" s="35" customFormat="1" ht="15" customHeight="1">
      <c r="A106" s="313" t="s">
        <v>414</v>
      </c>
      <c r="B106" s="313"/>
      <c r="C106" s="81">
        <f t="shared" si="12"/>
        <v>0</v>
      </c>
      <c r="D106" s="81">
        <f t="shared" si="13"/>
        <v>0</v>
      </c>
      <c r="E106" s="81">
        <f t="shared" si="13"/>
        <v>0</v>
      </c>
      <c r="F106" s="81">
        <f t="shared" si="13"/>
        <v>0</v>
      </c>
      <c r="G106" s="322"/>
      <c r="H106" s="308"/>
      <c r="I106" s="333"/>
      <c r="J106" s="333"/>
      <c r="K106" s="49"/>
      <c r="L106" s="49"/>
      <c r="M106" s="49"/>
      <c r="N106" s="49"/>
      <c r="O106" s="49"/>
      <c r="P106" s="49"/>
      <c r="Q106" s="49"/>
      <c r="R106" s="49"/>
      <c r="S106" s="48"/>
      <c r="T106" s="48"/>
      <c r="U106" s="48"/>
      <c r="V106" s="48"/>
      <c r="W106" s="48"/>
      <c r="X106" s="48"/>
      <c r="Y106" s="48"/>
    </row>
    <row r="107" spans="1:10" s="35" customFormat="1" ht="9.75">
      <c r="A107" s="317"/>
      <c r="B107" s="319" t="s">
        <v>461</v>
      </c>
      <c r="C107" s="310"/>
      <c r="D107" s="310"/>
      <c r="E107" s="310"/>
      <c r="F107" s="310"/>
      <c r="G107" s="310" t="s">
        <v>547</v>
      </c>
      <c r="H107" s="310"/>
      <c r="I107" s="336">
        <v>2017</v>
      </c>
      <c r="J107" s="336">
        <v>2018</v>
      </c>
    </row>
    <row r="108" spans="1:10" s="35" customFormat="1" ht="9.75">
      <c r="A108" s="318"/>
      <c r="B108" s="320"/>
      <c r="C108" s="311"/>
      <c r="D108" s="311"/>
      <c r="E108" s="311"/>
      <c r="F108" s="311"/>
      <c r="G108" s="311"/>
      <c r="H108" s="311"/>
      <c r="I108" s="337"/>
      <c r="J108" s="337"/>
    </row>
    <row r="109" spans="1:10" s="35" customFormat="1" ht="9" customHeight="1">
      <c r="A109" s="318"/>
      <c r="B109" s="320"/>
      <c r="C109" s="312"/>
      <c r="D109" s="312"/>
      <c r="E109" s="312"/>
      <c r="F109" s="312"/>
      <c r="G109" s="311"/>
      <c r="H109" s="311"/>
      <c r="I109" s="337"/>
      <c r="J109" s="337"/>
    </row>
    <row r="110" spans="1:10" s="35" customFormat="1" ht="9.75">
      <c r="A110" s="313" t="s">
        <v>167</v>
      </c>
      <c r="B110" s="313"/>
      <c r="C110" s="83">
        <f>C111+C112+C113+C114+C115</f>
        <v>16639.052</v>
      </c>
      <c r="D110" s="83">
        <f>D111+D112+D113+D114+D115</f>
        <v>16639.052</v>
      </c>
      <c r="E110" s="83">
        <f>E111+E112+E113+E114+E115</f>
        <v>0</v>
      </c>
      <c r="F110" s="83">
        <f>F111+F112+F113+F114+F115</f>
        <v>0</v>
      </c>
      <c r="G110" s="311"/>
      <c r="H110" s="311"/>
      <c r="I110" s="337"/>
      <c r="J110" s="337"/>
    </row>
    <row r="111" spans="1:10" s="35" customFormat="1" ht="9.75">
      <c r="A111" s="313" t="s">
        <v>416</v>
      </c>
      <c r="B111" s="313"/>
      <c r="C111" s="83">
        <f>D111+E111+F111</f>
        <v>0</v>
      </c>
      <c r="D111" s="83">
        <f>'[1]8'!F299</f>
        <v>0</v>
      </c>
      <c r="E111" s="83">
        <f>'[1]8'!G299</f>
        <v>0</v>
      </c>
      <c r="F111" s="83">
        <f>'[1]8'!H299</f>
        <v>0</v>
      </c>
      <c r="G111" s="311"/>
      <c r="H111" s="311"/>
      <c r="I111" s="337"/>
      <c r="J111" s="337"/>
    </row>
    <row r="112" spans="1:10" s="35" customFormat="1" ht="9.75">
      <c r="A112" s="313" t="s">
        <v>424</v>
      </c>
      <c r="B112" s="313"/>
      <c r="C112" s="83">
        <f>D112+E112+F112</f>
        <v>16639.052</v>
      </c>
      <c r="D112" s="180">
        <v>16639.052</v>
      </c>
      <c r="E112" s="83">
        <f>'[1]8'!G300</f>
        <v>0</v>
      </c>
      <c r="F112" s="83">
        <f>'[1]8'!H300</f>
        <v>0</v>
      </c>
      <c r="G112" s="311"/>
      <c r="H112" s="311"/>
      <c r="I112" s="337"/>
      <c r="J112" s="337"/>
    </row>
    <row r="113" spans="1:10" s="35" customFormat="1" ht="9.75">
      <c r="A113" s="313" t="s">
        <v>425</v>
      </c>
      <c r="B113" s="313"/>
      <c r="C113" s="83">
        <f>D113+E113+F113</f>
        <v>0</v>
      </c>
      <c r="D113" s="83">
        <f>'[1]8'!F301</f>
        <v>0</v>
      </c>
      <c r="E113" s="83">
        <f>'[1]8'!G301</f>
        <v>0</v>
      </c>
      <c r="F113" s="83">
        <f>'[1]8'!H301</f>
        <v>0</v>
      </c>
      <c r="G113" s="311"/>
      <c r="H113" s="311"/>
      <c r="I113" s="337"/>
      <c r="J113" s="337"/>
    </row>
    <row r="114" spans="1:10" s="35" customFormat="1" ht="9.75">
      <c r="A114" s="313" t="s">
        <v>426</v>
      </c>
      <c r="B114" s="313"/>
      <c r="C114" s="83">
        <f>D114+E114+F114</f>
        <v>0</v>
      </c>
      <c r="D114" s="83">
        <f>'[1]8'!F302</f>
        <v>0</v>
      </c>
      <c r="E114" s="83">
        <f>'[1]8'!G302</f>
        <v>0</v>
      </c>
      <c r="F114" s="83">
        <f>'[1]8'!H302</f>
        <v>0</v>
      </c>
      <c r="G114" s="311"/>
      <c r="H114" s="311"/>
      <c r="I114" s="337"/>
      <c r="J114" s="337"/>
    </row>
    <row r="115" spans="1:10" s="35" customFormat="1" ht="9.75">
      <c r="A115" s="313" t="s">
        <v>414</v>
      </c>
      <c r="B115" s="313"/>
      <c r="C115" s="83">
        <f>D115+E115+F115</f>
        <v>0</v>
      </c>
      <c r="D115" s="83">
        <f>'[1]8'!F303</f>
        <v>0</v>
      </c>
      <c r="E115" s="83">
        <f>'[1]8'!G303</f>
        <v>0</v>
      </c>
      <c r="F115" s="83">
        <f>'[1]8'!H303</f>
        <v>0</v>
      </c>
      <c r="G115" s="312"/>
      <c r="H115" s="312"/>
      <c r="I115" s="338"/>
      <c r="J115" s="338"/>
    </row>
    <row r="116" spans="1:25" s="35" customFormat="1" ht="68.25">
      <c r="A116" s="59"/>
      <c r="B116" s="59" t="s">
        <v>481</v>
      </c>
      <c r="C116" s="83"/>
      <c r="D116" s="83"/>
      <c r="E116" s="83"/>
      <c r="F116" s="83"/>
      <c r="G116" s="322" t="s">
        <v>547</v>
      </c>
      <c r="H116" s="308" t="s">
        <v>477</v>
      </c>
      <c r="I116" s="308">
        <v>2017</v>
      </c>
      <c r="J116" s="333" t="s">
        <v>714</v>
      </c>
      <c r="K116" s="49"/>
      <c r="L116" s="49"/>
      <c r="M116" s="49"/>
      <c r="N116" s="49"/>
      <c r="O116" s="49"/>
      <c r="P116" s="49"/>
      <c r="Q116" s="49"/>
      <c r="R116" s="49"/>
      <c r="S116" s="48"/>
      <c r="T116" s="48"/>
      <c r="U116" s="48"/>
      <c r="V116" s="48"/>
      <c r="W116" s="48"/>
      <c r="X116" s="48"/>
      <c r="Y116" s="48"/>
    </row>
    <row r="117" spans="1:25" s="35" customFormat="1" ht="9.75">
      <c r="A117" s="313" t="s">
        <v>167</v>
      </c>
      <c r="B117" s="313"/>
      <c r="C117" s="83">
        <f aca="true" t="shared" si="15" ref="C117:C122">E117+F117+D117</f>
        <v>1485.90512</v>
      </c>
      <c r="D117" s="83">
        <f>D118+D119+D120+D121+D122</f>
        <v>1485.90512</v>
      </c>
      <c r="E117" s="83">
        <f>E118+E119+E120+E121+E122</f>
        <v>0</v>
      </c>
      <c r="F117" s="83">
        <f>F118+F119+F120+F121+F122</f>
        <v>0</v>
      </c>
      <c r="G117" s="322"/>
      <c r="H117" s="308"/>
      <c r="I117" s="308"/>
      <c r="J117" s="333"/>
      <c r="K117" s="49"/>
      <c r="L117" s="49"/>
      <c r="M117" s="49"/>
      <c r="N117" s="49"/>
      <c r="O117" s="49"/>
      <c r="P117" s="49"/>
      <c r="Q117" s="49"/>
      <c r="R117" s="49"/>
      <c r="S117" s="48"/>
      <c r="T117" s="48"/>
      <c r="U117" s="48"/>
      <c r="V117" s="48"/>
      <c r="W117" s="48"/>
      <c r="X117" s="48"/>
      <c r="Y117" s="48"/>
    </row>
    <row r="118" spans="1:25" s="35" customFormat="1" ht="9.75">
      <c r="A118" s="313" t="s">
        <v>416</v>
      </c>
      <c r="B118" s="313"/>
      <c r="C118" s="83">
        <f t="shared" si="15"/>
        <v>0</v>
      </c>
      <c r="D118" s="83">
        <v>0</v>
      </c>
      <c r="E118" s="83">
        <f>'[1]8'!G145</f>
        <v>0</v>
      </c>
      <c r="F118" s="83">
        <f>'[1]8'!H145</f>
        <v>0</v>
      </c>
      <c r="G118" s="322"/>
      <c r="H118" s="308"/>
      <c r="I118" s="308"/>
      <c r="J118" s="333"/>
      <c r="K118" s="49"/>
      <c r="L118" s="49"/>
      <c r="M118" s="49"/>
      <c r="N118" s="49"/>
      <c r="O118" s="49"/>
      <c r="P118" s="49"/>
      <c r="Q118" s="49"/>
      <c r="R118" s="49"/>
      <c r="S118" s="48"/>
      <c r="T118" s="48"/>
      <c r="U118" s="48"/>
      <c r="V118" s="48"/>
      <c r="W118" s="48"/>
      <c r="X118" s="48"/>
      <c r="Y118" s="48"/>
    </row>
    <row r="119" spans="1:25" s="35" customFormat="1" ht="9.75">
      <c r="A119" s="313" t="s">
        <v>424</v>
      </c>
      <c r="B119" s="313"/>
      <c r="C119" s="83">
        <f t="shared" si="15"/>
        <v>1471</v>
      </c>
      <c r="D119" s="83">
        <v>1471</v>
      </c>
      <c r="E119" s="83">
        <f>'[1]8'!G146</f>
        <v>0</v>
      </c>
      <c r="F119" s="83">
        <f>'[1]8'!H146</f>
        <v>0</v>
      </c>
      <c r="G119" s="322"/>
      <c r="H119" s="308"/>
      <c r="I119" s="308"/>
      <c r="J119" s="333"/>
      <c r="K119" s="49"/>
      <c r="L119" s="49"/>
      <c r="M119" s="49"/>
      <c r="N119" s="49"/>
      <c r="O119" s="49"/>
      <c r="P119" s="49"/>
      <c r="Q119" s="49"/>
      <c r="R119" s="49"/>
      <c r="S119" s="48"/>
      <c r="T119" s="48"/>
      <c r="U119" s="48"/>
      <c r="V119" s="48"/>
      <c r="W119" s="48"/>
      <c r="X119" s="48"/>
      <c r="Y119" s="48"/>
    </row>
    <row r="120" spans="1:25" s="35" customFormat="1" ht="9.75">
      <c r="A120" s="313" t="s">
        <v>425</v>
      </c>
      <c r="B120" s="313"/>
      <c r="C120" s="83">
        <f t="shared" si="15"/>
        <v>14.90512</v>
      </c>
      <c r="D120" s="83">
        <v>14.90512</v>
      </c>
      <c r="E120" s="83">
        <f>'[1]8'!G147</f>
        <v>0</v>
      </c>
      <c r="F120" s="83">
        <f>'[1]8'!H147</f>
        <v>0</v>
      </c>
      <c r="G120" s="322"/>
      <c r="H120" s="308"/>
      <c r="I120" s="308"/>
      <c r="J120" s="333"/>
      <c r="K120" s="49"/>
      <c r="L120" s="49"/>
      <c r="M120" s="49"/>
      <c r="N120" s="49"/>
      <c r="O120" s="49"/>
      <c r="P120" s="49"/>
      <c r="Q120" s="49"/>
      <c r="R120" s="49"/>
      <c r="S120" s="48"/>
      <c r="T120" s="48"/>
      <c r="U120" s="48"/>
      <c r="V120" s="48"/>
      <c r="W120" s="48"/>
      <c r="X120" s="48"/>
      <c r="Y120" s="48"/>
    </row>
    <row r="121" spans="1:25" s="35" customFormat="1" ht="9.75">
      <c r="A121" s="313" t="s">
        <v>426</v>
      </c>
      <c r="B121" s="313"/>
      <c r="C121" s="83">
        <f t="shared" si="15"/>
        <v>0</v>
      </c>
      <c r="D121" s="83">
        <f>'[1]8'!F148</f>
        <v>0</v>
      </c>
      <c r="E121" s="83">
        <f>'[1]8'!G148</f>
        <v>0</v>
      </c>
      <c r="F121" s="83">
        <f>'[1]8'!H148</f>
        <v>0</v>
      </c>
      <c r="G121" s="322"/>
      <c r="H121" s="308"/>
      <c r="I121" s="308"/>
      <c r="J121" s="333"/>
      <c r="K121" s="49"/>
      <c r="L121" s="49"/>
      <c r="M121" s="49"/>
      <c r="N121" s="49"/>
      <c r="O121" s="49"/>
      <c r="P121" s="49"/>
      <c r="Q121" s="49"/>
      <c r="R121" s="49"/>
      <c r="S121" s="48"/>
      <c r="T121" s="48"/>
      <c r="U121" s="48"/>
      <c r="V121" s="48"/>
      <c r="W121" s="48"/>
      <c r="X121" s="48"/>
      <c r="Y121" s="48"/>
    </row>
    <row r="122" spans="1:25" s="35" customFormat="1" ht="9.75">
      <c r="A122" s="313" t="s">
        <v>414</v>
      </c>
      <c r="B122" s="313"/>
      <c r="C122" s="83">
        <f t="shared" si="15"/>
        <v>0</v>
      </c>
      <c r="D122" s="83">
        <f>'[1]8'!F149</f>
        <v>0</v>
      </c>
      <c r="E122" s="83">
        <f>'[1]8'!G149</f>
        <v>0</v>
      </c>
      <c r="F122" s="83">
        <f>'[1]8'!H149</f>
        <v>0</v>
      </c>
      <c r="G122" s="322"/>
      <c r="H122" s="308"/>
      <c r="I122" s="308"/>
      <c r="J122" s="333"/>
      <c r="K122" s="49"/>
      <c r="L122" s="49"/>
      <c r="M122" s="49"/>
      <c r="N122" s="49"/>
      <c r="O122" s="49"/>
      <c r="P122" s="49"/>
      <c r="Q122" s="49"/>
      <c r="R122" s="49"/>
      <c r="S122" s="48"/>
      <c r="T122" s="48"/>
      <c r="U122" s="48"/>
      <c r="V122" s="48"/>
      <c r="W122" s="48"/>
      <c r="X122" s="48"/>
      <c r="Y122" s="48"/>
    </row>
    <row r="123" spans="1:10" s="35" customFormat="1" ht="58.5" customHeight="1">
      <c r="A123" s="42"/>
      <c r="B123" s="59" t="s">
        <v>482</v>
      </c>
      <c r="C123" s="83"/>
      <c r="D123" s="83"/>
      <c r="E123" s="83"/>
      <c r="F123" s="83"/>
      <c r="G123" s="51" t="s">
        <v>341</v>
      </c>
      <c r="H123" s="42"/>
      <c r="I123" s="42"/>
      <c r="J123" s="62" t="s">
        <v>638</v>
      </c>
    </row>
    <row r="124" spans="1:25" s="35" customFormat="1" ht="39.75" customHeight="1">
      <c r="A124" s="65" t="s">
        <v>214</v>
      </c>
      <c r="B124" s="100" t="s">
        <v>460</v>
      </c>
      <c r="C124" s="82"/>
      <c r="D124" s="82"/>
      <c r="E124" s="82"/>
      <c r="F124" s="82"/>
      <c r="G124" s="403" t="s">
        <v>306</v>
      </c>
      <c r="H124" s="334"/>
      <c r="I124" s="333" t="s">
        <v>688</v>
      </c>
      <c r="J124" s="333" t="s">
        <v>839</v>
      </c>
      <c r="K124" s="49"/>
      <c r="L124" s="49"/>
      <c r="M124" s="49"/>
      <c r="N124" s="49"/>
      <c r="O124" s="49"/>
      <c r="P124" s="49"/>
      <c r="Q124" s="49"/>
      <c r="R124" s="49"/>
      <c r="S124" s="48"/>
      <c r="T124" s="48"/>
      <c r="U124" s="48"/>
      <c r="V124" s="48"/>
      <c r="W124" s="48"/>
      <c r="X124" s="48"/>
      <c r="Y124" s="48"/>
    </row>
    <row r="125" spans="1:25" s="35" customFormat="1" ht="12.75" customHeight="1">
      <c r="A125" s="313" t="s">
        <v>167</v>
      </c>
      <c r="B125" s="313"/>
      <c r="C125" s="81">
        <f aca="true" t="shared" si="16" ref="C125:C130">SUM(D125:F125)</f>
        <v>20000</v>
      </c>
      <c r="D125" s="81">
        <f>D126+D127+D128+D129+D130</f>
        <v>10000</v>
      </c>
      <c r="E125" s="81">
        <f>E126+E127+E128+E129+E130</f>
        <v>5000</v>
      </c>
      <c r="F125" s="81">
        <f>F126+F127+F128+F129+F130</f>
        <v>5000</v>
      </c>
      <c r="G125" s="403"/>
      <c r="H125" s="308"/>
      <c r="I125" s="333"/>
      <c r="J125" s="333"/>
      <c r="K125" s="49"/>
      <c r="L125" s="49"/>
      <c r="M125" s="49"/>
      <c r="N125" s="49"/>
      <c r="O125" s="49"/>
      <c r="P125" s="49"/>
      <c r="Q125" s="49"/>
      <c r="R125" s="49"/>
      <c r="S125" s="48"/>
      <c r="T125" s="48"/>
      <c r="U125" s="48"/>
      <c r="V125" s="48"/>
      <c r="W125" s="48"/>
      <c r="X125" s="48"/>
      <c r="Y125" s="48"/>
    </row>
    <row r="126" spans="1:25" s="35" customFormat="1" ht="11.25" customHeight="1">
      <c r="A126" s="313" t="s">
        <v>416</v>
      </c>
      <c r="B126" s="313"/>
      <c r="C126" s="81">
        <f t="shared" si="16"/>
        <v>0</v>
      </c>
      <c r="D126" s="81">
        <v>0</v>
      </c>
      <c r="E126" s="81">
        <v>0</v>
      </c>
      <c r="F126" s="81">
        <v>0</v>
      </c>
      <c r="G126" s="403"/>
      <c r="H126" s="308"/>
      <c r="I126" s="333"/>
      <c r="J126" s="333"/>
      <c r="K126" s="49"/>
      <c r="L126" s="49"/>
      <c r="M126" s="49"/>
      <c r="N126" s="49"/>
      <c r="O126" s="49"/>
      <c r="P126" s="49"/>
      <c r="Q126" s="49"/>
      <c r="R126" s="49"/>
      <c r="S126" s="48"/>
      <c r="T126" s="48"/>
      <c r="U126" s="48"/>
      <c r="V126" s="48"/>
      <c r="W126" s="48"/>
      <c r="X126" s="48"/>
      <c r="Y126" s="48"/>
    </row>
    <row r="127" spans="1:25" s="35" customFormat="1" ht="11.25" customHeight="1">
      <c r="A127" s="313" t="s">
        <v>424</v>
      </c>
      <c r="B127" s="313"/>
      <c r="C127" s="81">
        <f t="shared" si="16"/>
        <v>20000</v>
      </c>
      <c r="D127" s="81">
        <v>10000</v>
      </c>
      <c r="E127" s="81">
        <v>5000</v>
      </c>
      <c r="F127" s="81">
        <v>5000</v>
      </c>
      <c r="G127" s="403"/>
      <c r="H127" s="308"/>
      <c r="I127" s="333"/>
      <c r="J127" s="333"/>
      <c r="K127" s="49"/>
      <c r="L127" s="49"/>
      <c r="M127" s="49"/>
      <c r="N127" s="49"/>
      <c r="O127" s="49"/>
      <c r="P127" s="49"/>
      <c r="Q127" s="49"/>
      <c r="R127" s="49"/>
      <c r="S127" s="48"/>
      <c r="T127" s="48"/>
      <c r="U127" s="48"/>
      <c r="V127" s="48"/>
      <c r="W127" s="48"/>
      <c r="X127" s="48"/>
      <c r="Y127" s="48"/>
    </row>
    <row r="128" spans="1:25" s="35" customFormat="1" ht="9.75" customHeight="1">
      <c r="A128" s="313" t="s">
        <v>425</v>
      </c>
      <c r="B128" s="313"/>
      <c r="C128" s="81">
        <f t="shared" si="16"/>
        <v>0</v>
      </c>
      <c r="D128" s="81">
        <v>0</v>
      </c>
      <c r="E128" s="81">
        <v>0</v>
      </c>
      <c r="F128" s="81">
        <v>0</v>
      </c>
      <c r="G128" s="403"/>
      <c r="H128" s="308"/>
      <c r="I128" s="333"/>
      <c r="J128" s="333"/>
      <c r="K128" s="49"/>
      <c r="L128" s="49"/>
      <c r="M128" s="49"/>
      <c r="N128" s="49"/>
      <c r="O128" s="49"/>
      <c r="P128" s="49"/>
      <c r="Q128" s="49"/>
      <c r="R128" s="49"/>
      <c r="S128" s="48"/>
      <c r="T128" s="48"/>
      <c r="U128" s="48"/>
      <c r="V128" s="48"/>
      <c r="W128" s="48"/>
      <c r="X128" s="48"/>
      <c r="Y128" s="48"/>
    </row>
    <row r="129" spans="1:25" s="35" customFormat="1" ht="9.75">
      <c r="A129" s="313" t="s">
        <v>426</v>
      </c>
      <c r="B129" s="313"/>
      <c r="C129" s="81">
        <f t="shared" si="16"/>
        <v>0</v>
      </c>
      <c r="D129" s="81">
        <f>'[1]5'!I73</f>
        <v>0</v>
      </c>
      <c r="E129" s="81">
        <f>'[1]5'!J73</f>
        <v>0</v>
      </c>
      <c r="F129" s="81">
        <f>'[1]5'!K73</f>
        <v>0</v>
      </c>
      <c r="G129" s="403"/>
      <c r="H129" s="308"/>
      <c r="I129" s="333"/>
      <c r="J129" s="333"/>
      <c r="K129" s="49"/>
      <c r="L129" s="49"/>
      <c r="M129" s="49"/>
      <c r="N129" s="49"/>
      <c r="O129" s="49"/>
      <c r="P129" s="49"/>
      <c r="Q129" s="49"/>
      <c r="R129" s="49"/>
      <c r="S129" s="48"/>
      <c r="T129" s="48"/>
      <c r="U129" s="48"/>
      <c r="V129" s="48"/>
      <c r="W129" s="48"/>
      <c r="X129" s="48"/>
      <c r="Y129" s="48"/>
    </row>
    <row r="130" spans="1:25" s="35" customFormat="1" ht="13.5" customHeight="1">
      <c r="A130" s="313" t="s">
        <v>414</v>
      </c>
      <c r="B130" s="313"/>
      <c r="C130" s="81">
        <f t="shared" si="16"/>
        <v>0</v>
      </c>
      <c r="D130" s="81">
        <f>'[1]5'!I74</f>
        <v>0</v>
      </c>
      <c r="E130" s="81">
        <f>'[1]5'!J74</f>
        <v>0</v>
      </c>
      <c r="F130" s="81">
        <f>'[1]5'!K74</f>
        <v>0</v>
      </c>
      <c r="G130" s="403"/>
      <c r="H130" s="308"/>
      <c r="I130" s="333"/>
      <c r="J130" s="333"/>
      <c r="K130" s="49"/>
      <c r="L130" s="49"/>
      <c r="M130" s="49"/>
      <c r="N130" s="49"/>
      <c r="O130" s="49"/>
      <c r="P130" s="49"/>
      <c r="Q130" s="49"/>
      <c r="R130" s="49"/>
      <c r="S130" s="48"/>
      <c r="T130" s="48"/>
      <c r="U130" s="48"/>
      <c r="V130" s="48"/>
      <c r="W130" s="48"/>
      <c r="X130" s="48"/>
      <c r="Y130" s="48"/>
    </row>
    <row r="131" spans="1:25" s="101" customFormat="1" ht="51" customHeight="1">
      <c r="A131" s="55" t="s">
        <v>183</v>
      </c>
      <c r="B131" s="141" t="s">
        <v>840</v>
      </c>
      <c r="C131" s="85"/>
      <c r="D131" s="85"/>
      <c r="E131" s="85"/>
      <c r="F131" s="85"/>
      <c r="G131" s="331"/>
      <c r="H131" s="331"/>
      <c r="I131" s="331"/>
      <c r="J131" s="331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</row>
    <row r="132" spans="1:10" s="35" customFormat="1" ht="9.75">
      <c r="A132" s="313" t="s">
        <v>167</v>
      </c>
      <c r="B132" s="313"/>
      <c r="C132" s="69">
        <f aca="true" t="shared" si="17" ref="C132:C137">D132+E132+F132</f>
        <v>750710.41607</v>
      </c>
      <c r="D132" s="69">
        <f>D133+D134+D135+D136+D137</f>
        <v>410718.25607</v>
      </c>
      <c r="E132" s="69">
        <f>E133+E134+E135+E136+E137</f>
        <v>119999</v>
      </c>
      <c r="F132" s="69">
        <f>F133+F134+F135+F136+F137</f>
        <v>219993.16</v>
      </c>
      <c r="G132" s="331"/>
      <c r="H132" s="331"/>
      <c r="I132" s="331"/>
      <c r="J132" s="331"/>
    </row>
    <row r="133" spans="1:10" s="35" customFormat="1" ht="9.75">
      <c r="A133" s="313" t="s">
        <v>416</v>
      </c>
      <c r="B133" s="313"/>
      <c r="C133" s="69">
        <f t="shared" si="17"/>
        <v>238819.8</v>
      </c>
      <c r="D133" s="181">
        <f>D140+D224+D231</f>
        <v>238819.8</v>
      </c>
      <c r="E133" s="69">
        <f>E140+E224+E231</f>
        <v>0</v>
      </c>
      <c r="F133" s="69">
        <f>F140+F224+F231</f>
        <v>0</v>
      </c>
      <c r="G133" s="331"/>
      <c r="H133" s="331"/>
      <c r="I133" s="331"/>
      <c r="J133" s="331"/>
    </row>
    <row r="134" spans="1:10" s="35" customFormat="1" ht="11.25" customHeight="1">
      <c r="A134" s="313" t="s">
        <v>424</v>
      </c>
      <c r="B134" s="313"/>
      <c r="C134" s="69">
        <f t="shared" si="17"/>
        <v>511690.61607</v>
      </c>
      <c r="D134" s="181">
        <f>D141+D225+D232+D328</f>
        <v>171698.45607000001</v>
      </c>
      <c r="E134" s="69">
        <f aca="true" t="shared" si="18" ref="E134:F137">E141+E225+E232</f>
        <v>119999</v>
      </c>
      <c r="F134" s="69">
        <f t="shared" si="18"/>
        <v>219993.16</v>
      </c>
      <c r="G134" s="331"/>
      <c r="H134" s="331"/>
      <c r="I134" s="331"/>
      <c r="J134" s="331"/>
    </row>
    <row r="135" spans="1:10" s="35" customFormat="1" ht="9.75" customHeight="1">
      <c r="A135" s="313" t="s">
        <v>425</v>
      </c>
      <c r="B135" s="313"/>
      <c r="C135" s="69">
        <f t="shared" si="17"/>
        <v>200</v>
      </c>
      <c r="D135" s="69">
        <f>D142+D226+D233</f>
        <v>200</v>
      </c>
      <c r="E135" s="69">
        <f t="shared" si="18"/>
        <v>0</v>
      </c>
      <c r="F135" s="69">
        <f t="shared" si="18"/>
        <v>0</v>
      </c>
      <c r="G135" s="331"/>
      <c r="H135" s="331"/>
      <c r="I135" s="331"/>
      <c r="J135" s="331"/>
    </row>
    <row r="136" spans="1:10" s="35" customFormat="1" ht="9.75">
      <c r="A136" s="313" t="s">
        <v>426</v>
      </c>
      <c r="B136" s="313"/>
      <c r="C136" s="69">
        <f t="shared" si="17"/>
        <v>0</v>
      </c>
      <c r="D136" s="69">
        <f>D143+D227+D234</f>
        <v>0</v>
      </c>
      <c r="E136" s="69">
        <f t="shared" si="18"/>
        <v>0</v>
      </c>
      <c r="F136" s="69">
        <f t="shared" si="18"/>
        <v>0</v>
      </c>
      <c r="G136" s="331"/>
      <c r="H136" s="331"/>
      <c r="I136" s="331"/>
      <c r="J136" s="331"/>
    </row>
    <row r="137" spans="1:10" s="35" customFormat="1" ht="9.75">
      <c r="A137" s="313" t="s">
        <v>414</v>
      </c>
      <c r="B137" s="313"/>
      <c r="C137" s="69">
        <f t="shared" si="17"/>
        <v>0</v>
      </c>
      <c r="D137" s="69">
        <f>D144+D228+D235</f>
        <v>0</v>
      </c>
      <c r="E137" s="69">
        <f t="shared" si="18"/>
        <v>0</v>
      </c>
      <c r="F137" s="69">
        <f t="shared" si="18"/>
        <v>0</v>
      </c>
      <c r="G137" s="331"/>
      <c r="H137" s="331"/>
      <c r="I137" s="331"/>
      <c r="J137" s="331"/>
    </row>
    <row r="138" spans="1:10" s="35" customFormat="1" ht="57" customHeight="1">
      <c r="A138" s="68" t="s">
        <v>418</v>
      </c>
      <c r="B138" s="60" t="s">
        <v>261</v>
      </c>
      <c r="C138" s="69"/>
      <c r="D138" s="69"/>
      <c r="E138" s="69"/>
      <c r="F138" s="69"/>
      <c r="G138" s="323" t="s">
        <v>841</v>
      </c>
      <c r="H138" s="323" t="s">
        <v>395</v>
      </c>
      <c r="I138" s="322" t="s">
        <v>287</v>
      </c>
      <c r="J138" s="322" t="s">
        <v>688</v>
      </c>
    </row>
    <row r="139" spans="1:10" s="35" customFormat="1" ht="9.75">
      <c r="A139" s="313" t="s">
        <v>167</v>
      </c>
      <c r="B139" s="313"/>
      <c r="C139" s="69">
        <f aca="true" t="shared" si="19" ref="C139:C144">D139+E139+F139</f>
        <v>710585.09607</v>
      </c>
      <c r="D139" s="69">
        <f>SUM(D140:D144)</f>
        <v>370592.93607</v>
      </c>
      <c r="E139" s="69">
        <f>SUM(E140:E144)</f>
        <v>119999</v>
      </c>
      <c r="F139" s="69">
        <f>SUM(F140:F144)</f>
        <v>219993.16</v>
      </c>
      <c r="G139" s="323"/>
      <c r="H139" s="323"/>
      <c r="I139" s="322"/>
      <c r="J139" s="322"/>
    </row>
    <row r="140" spans="1:10" s="35" customFormat="1" ht="9.75">
      <c r="A140" s="313" t="s">
        <v>416</v>
      </c>
      <c r="B140" s="313"/>
      <c r="C140" s="69">
        <f t="shared" si="19"/>
        <v>238819.8</v>
      </c>
      <c r="D140" s="69">
        <f aca="true" t="shared" si="20" ref="D140:F144">D163+D195+D210+D217</f>
        <v>238819.8</v>
      </c>
      <c r="E140" s="69">
        <f t="shared" si="20"/>
        <v>0</v>
      </c>
      <c r="F140" s="69">
        <f t="shared" si="20"/>
        <v>0</v>
      </c>
      <c r="G140" s="323"/>
      <c r="H140" s="323"/>
      <c r="I140" s="322"/>
      <c r="J140" s="322"/>
    </row>
    <row r="141" spans="1:10" s="35" customFormat="1" ht="11.25" customHeight="1">
      <c r="A141" s="313" t="s">
        <v>424</v>
      </c>
      <c r="B141" s="313"/>
      <c r="C141" s="69">
        <f t="shared" si="19"/>
        <v>471765.29607000004</v>
      </c>
      <c r="D141" s="69">
        <f t="shared" si="20"/>
        <v>131773.13607</v>
      </c>
      <c r="E141" s="69">
        <f t="shared" si="20"/>
        <v>119999</v>
      </c>
      <c r="F141" s="69">
        <f t="shared" si="20"/>
        <v>219993.16</v>
      </c>
      <c r="G141" s="323"/>
      <c r="H141" s="323"/>
      <c r="I141" s="322"/>
      <c r="J141" s="322"/>
    </row>
    <row r="142" spans="1:10" s="35" customFormat="1" ht="9.75" customHeight="1">
      <c r="A142" s="313" t="s">
        <v>425</v>
      </c>
      <c r="B142" s="313"/>
      <c r="C142" s="69">
        <f t="shared" si="19"/>
        <v>0</v>
      </c>
      <c r="D142" s="69">
        <f t="shared" si="20"/>
        <v>0</v>
      </c>
      <c r="E142" s="69">
        <f t="shared" si="20"/>
        <v>0</v>
      </c>
      <c r="F142" s="69">
        <f t="shared" si="20"/>
        <v>0</v>
      </c>
      <c r="G142" s="323"/>
      <c r="H142" s="323"/>
      <c r="I142" s="322"/>
      <c r="J142" s="322"/>
    </row>
    <row r="143" spans="1:10" s="35" customFormat="1" ht="9.75">
      <c r="A143" s="313" t="s">
        <v>426</v>
      </c>
      <c r="B143" s="313"/>
      <c r="C143" s="69">
        <f t="shared" si="19"/>
        <v>0</v>
      </c>
      <c r="D143" s="69">
        <f t="shared" si="20"/>
        <v>0</v>
      </c>
      <c r="E143" s="69">
        <f t="shared" si="20"/>
        <v>0</v>
      </c>
      <c r="F143" s="69">
        <f t="shared" si="20"/>
        <v>0</v>
      </c>
      <c r="G143" s="323"/>
      <c r="H143" s="323"/>
      <c r="I143" s="322"/>
      <c r="J143" s="322"/>
    </row>
    <row r="144" spans="1:10" s="35" customFormat="1" ht="9.75">
      <c r="A144" s="313" t="s">
        <v>414</v>
      </c>
      <c r="B144" s="313"/>
      <c r="C144" s="69">
        <f t="shared" si="19"/>
        <v>0</v>
      </c>
      <c r="D144" s="69">
        <f t="shared" si="20"/>
        <v>0</v>
      </c>
      <c r="E144" s="69">
        <f t="shared" si="20"/>
        <v>0</v>
      </c>
      <c r="F144" s="69">
        <f t="shared" si="20"/>
        <v>0</v>
      </c>
      <c r="G144" s="323"/>
      <c r="H144" s="323"/>
      <c r="I144" s="322"/>
      <c r="J144" s="322"/>
    </row>
    <row r="145" spans="1:10" s="35" customFormat="1" ht="56.25" customHeight="1" hidden="1">
      <c r="A145" s="68" t="s">
        <v>219</v>
      </c>
      <c r="B145" s="60" t="s">
        <v>605</v>
      </c>
      <c r="C145" s="69"/>
      <c r="D145" s="69"/>
      <c r="E145" s="69"/>
      <c r="F145" s="69"/>
      <c r="G145" s="309" t="s">
        <v>622</v>
      </c>
      <c r="H145" s="308" t="s">
        <v>395</v>
      </c>
      <c r="I145" s="333" t="s">
        <v>597</v>
      </c>
      <c r="J145" s="333" t="s">
        <v>315</v>
      </c>
    </row>
    <row r="146" spans="1:10" s="35" customFormat="1" ht="9.75" customHeight="1" hidden="1">
      <c r="A146" s="313" t="s">
        <v>167</v>
      </c>
      <c r="B146" s="313"/>
      <c r="C146" s="69">
        <f>SUM(C147:C151)</f>
        <v>0</v>
      </c>
      <c r="D146" s="69">
        <f>SUM(D147:D151)</f>
        <v>0</v>
      </c>
      <c r="E146" s="69">
        <f>SUM(E147:E151)</f>
        <v>0</v>
      </c>
      <c r="F146" s="69">
        <f>SUM(F147:F151)</f>
        <v>0</v>
      </c>
      <c r="G146" s="309"/>
      <c r="H146" s="308"/>
      <c r="I146" s="333"/>
      <c r="J146" s="333"/>
    </row>
    <row r="147" spans="1:10" s="35" customFormat="1" ht="9.75" customHeight="1" hidden="1">
      <c r="A147" s="313" t="s">
        <v>416</v>
      </c>
      <c r="B147" s="313"/>
      <c r="C147" s="69">
        <f>SUM(D147:F147)</f>
        <v>0</v>
      </c>
      <c r="D147" s="69">
        <f>'[1]8'!F366</f>
        <v>0</v>
      </c>
      <c r="E147" s="69">
        <f>'[1]8'!G366</f>
        <v>0</v>
      </c>
      <c r="F147" s="69">
        <f>'[1]8'!H366</f>
        <v>0</v>
      </c>
      <c r="G147" s="309"/>
      <c r="H147" s="308"/>
      <c r="I147" s="333"/>
      <c r="J147" s="333"/>
    </row>
    <row r="148" spans="1:10" s="35" customFormat="1" ht="11.25" customHeight="1" hidden="1">
      <c r="A148" s="313" t="s">
        <v>424</v>
      </c>
      <c r="B148" s="313"/>
      <c r="C148" s="69">
        <f>SUM(D148:F148)</f>
        <v>0</v>
      </c>
      <c r="D148" s="69">
        <v>0</v>
      </c>
      <c r="E148" s="69">
        <v>0</v>
      </c>
      <c r="F148" s="69">
        <v>0</v>
      </c>
      <c r="G148" s="309"/>
      <c r="H148" s="308"/>
      <c r="I148" s="333"/>
      <c r="J148" s="333"/>
    </row>
    <row r="149" spans="1:10" s="35" customFormat="1" ht="9.75" customHeight="1" hidden="1">
      <c r="A149" s="313" t="s">
        <v>425</v>
      </c>
      <c r="B149" s="313"/>
      <c r="C149" s="69">
        <f>SUM(D149:F149)</f>
        <v>0</v>
      </c>
      <c r="D149" s="69">
        <f>'[1]8'!F368</f>
        <v>0</v>
      </c>
      <c r="E149" s="69">
        <f>'[1]8'!G368</f>
        <v>0</v>
      </c>
      <c r="F149" s="69">
        <f>'[1]8'!H368</f>
        <v>0</v>
      </c>
      <c r="G149" s="309"/>
      <c r="H149" s="308"/>
      <c r="I149" s="333"/>
      <c r="J149" s="333"/>
    </row>
    <row r="150" spans="1:10" s="35" customFormat="1" ht="9.75" hidden="1">
      <c r="A150" s="313" t="s">
        <v>426</v>
      </c>
      <c r="B150" s="313"/>
      <c r="C150" s="69">
        <f>SUM(D150:F150)</f>
        <v>0</v>
      </c>
      <c r="D150" s="69">
        <f>'[1]8'!F369</f>
        <v>0</v>
      </c>
      <c r="E150" s="69">
        <f>'[1]8'!G369</f>
        <v>0</v>
      </c>
      <c r="F150" s="69">
        <f>'[1]8'!H369</f>
        <v>0</v>
      </c>
      <c r="G150" s="309"/>
      <c r="H150" s="308"/>
      <c r="I150" s="333"/>
      <c r="J150" s="333"/>
    </row>
    <row r="151" spans="1:10" s="35" customFormat="1" ht="9" customHeight="1" hidden="1">
      <c r="A151" s="313" t="s">
        <v>414</v>
      </c>
      <c r="B151" s="313"/>
      <c r="C151" s="69">
        <f>SUM(D151:F151)</f>
        <v>0</v>
      </c>
      <c r="D151" s="69">
        <f>'[1]8'!F370</f>
        <v>0</v>
      </c>
      <c r="E151" s="69">
        <f>'[1]8'!G370</f>
        <v>0</v>
      </c>
      <c r="F151" s="69">
        <f>'[1]8'!H370</f>
        <v>0</v>
      </c>
      <c r="G151" s="309"/>
      <c r="H151" s="308"/>
      <c r="I151" s="333"/>
      <c r="J151" s="333"/>
    </row>
    <row r="152" spans="1:10" s="35" customFormat="1" ht="76.5" customHeight="1" hidden="1">
      <c r="A152" s="44"/>
      <c r="B152" s="64" t="s">
        <v>606</v>
      </c>
      <c r="C152" s="69"/>
      <c r="D152" s="69"/>
      <c r="E152" s="69"/>
      <c r="F152" s="69"/>
      <c r="G152" s="60" t="s">
        <v>622</v>
      </c>
      <c r="H152" s="42" t="s">
        <v>412</v>
      </c>
      <c r="I152" s="42" t="s">
        <v>412</v>
      </c>
      <c r="J152" s="62" t="s">
        <v>430</v>
      </c>
    </row>
    <row r="153" spans="1:10" s="35" customFormat="1" ht="47.25" customHeight="1" hidden="1">
      <c r="A153" s="68" t="s">
        <v>278</v>
      </c>
      <c r="B153" s="60" t="s">
        <v>689</v>
      </c>
      <c r="C153" s="69"/>
      <c r="D153" s="69"/>
      <c r="E153" s="69"/>
      <c r="F153" s="69"/>
      <c r="G153" s="309" t="s">
        <v>622</v>
      </c>
      <c r="H153" s="309" t="s">
        <v>395</v>
      </c>
      <c r="I153" s="333" t="s">
        <v>589</v>
      </c>
      <c r="J153" s="333" t="s">
        <v>315</v>
      </c>
    </row>
    <row r="154" spans="1:10" s="35" customFormat="1" ht="9.75" customHeight="1" hidden="1">
      <c r="A154" s="313" t="s">
        <v>167</v>
      </c>
      <c r="B154" s="313"/>
      <c r="C154" s="69">
        <f>SUM(C155:C159)</f>
        <v>0</v>
      </c>
      <c r="D154" s="69">
        <f>SUM(D155:D159)</f>
        <v>0</v>
      </c>
      <c r="E154" s="69">
        <f>SUM(E155:E159)</f>
        <v>0</v>
      </c>
      <c r="F154" s="69">
        <f>SUM(F155:F159)</f>
        <v>0</v>
      </c>
      <c r="G154" s="309"/>
      <c r="H154" s="309"/>
      <c r="I154" s="333"/>
      <c r="J154" s="333"/>
    </row>
    <row r="155" spans="1:10" s="35" customFormat="1" ht="9.75" customHeight="1" hidden="1">
      <c r="A155" s="313" t="s">
        <v>416</v>
      </c>
      <c r="B155" s="313"/>
      <c r="C155" s="69">
        <f>SUM(D155:F155)</f>
        <v>0</v>
      </c>
      <c r="D155" s="69">
        <v>0</v>
      </c>
      <c r="E155" s="69">
        <f>'[1]8'!G374</f>
        <v>0</v>
      </c>
      <c r="F155" s="69">
        <f>'[1]8'!H374</f>
        <v>0</v>
      </c>
      <c r="G155" s="309"/>
      <c r="H155" s="309"/>
      <c r="I155" s="333"/>
      <c r="J155" s="333"/>
    </row>
    <row r="156" spans="1:10" s="35" customFormat="1" ht="11.25" customHeight="1" hidden="1">
      <c r="A156" s="313" t="s">
        <v>424</v>
      </c>
      <c r="B156" s="313"/>
      <c r="C156" s="69">
        <f>SUM(D156:F156)</f>
        <v>0</v>
      </c>
      <c r="D156" s="69">
        <v>0</v>
      </c>
      <c r="E156" s="69">
        <f>'[1]8'!G375</f>
        <v>0</v>
      </c>
      <c r="F156" s="69">
        <f>'[1]8'!H375</f>
        <v>0</v>
      </c>
      <c r="G156" s="309"/>
      <c r="H156" s="309"/>
      <c r="I156" s="333"/>
      <c r="J156" s="333"/>
    </row>
    <row r="157" spans="1:10" s="35" customFormat="1" ht="9.75" customHeight="1" hidden="1">
      <c r="A157" s="313" t="s">
        <v>425</v>
      </c>
      <c r="B157" s="313"/>
      <c r="C157" s="69">
        <f>SUM(D157:F157)</f>
        <v>0</v>
      </c>
      <c r="D157" s="69">
        <f>'[1]8'!F376</f>
        <v>0</v>
      </c>
      <c r="E157" s="69">
        <f>'[1]8'!G376</f>
        <v>0</v>
      </c>
      <c r="F157" s="69">
        <f>'[1]8'!H376</f>
        <v>0</v>
      </c>
      <c r="G157" s="309"/>
      <c r="H157" s="309"/>
      <c r="I157" s="333"/>
      <c r="J157" s="333"/>
    </row>
    <row r="158" spans="1:10" s="35" customFormat="1" ht="9.75" hidden="1">
      <c r="A158" s="313" t="s">
        <v>426</v>
      </c>
      <c r="B158" s="313"/>
      <c r="C158" s="69">
        <f>SUM(D158:F158)</f>
        <v>0</v>
      </c>
      <c r="D158" s="69">
        <f>'[1]8'!F377</f>
        <v>0</v>
      </c>
      <c r="E158" s="69">
        <f>'[1]8'!G377</f>
        <v>0</v>
      </c>
      <c r="F158" s="69">
        <f>'[1]8'!H377</f>
        <v>0</v>
      </c>
      <c r="G158" s="309"/>
      <c r="H158" s="309"/>
      <c r="I158" s="333"/>
      <c r="J158" s="333"/>
    </row>
    <row r="159" spans="1:10" s="35" customFormat="1" ht="10.5" customHeight="1" hidden="1">
      <c r="A159" s="313" t="s">
        <v>414</v>
      </c>
      <c r="B159" s="313"/>
      <c r="C159" s="69">
        <f>SUM(D159:F159)</f>
        <v>0</v>
      </c>
      <c r="D159" s="69">
        <f>'[1]8'!F378</f>
        <v>0</v>
      </c>
      <c r="E159" s="69">
        <f>'[1]8'!G378</f>
        <v>0</v>
      </c>
      <c r="F159" s="69">
        <f>'[1]8'!H378</f>
        <v>0</v>
      </c>
      <c r="G159" s="309"/>
      <c r="H159" s="309"/>
      <c r="I159" s="333"/>
      <c r="J159" s="333"/>
    </row>
    <row r="160" spans="1:10" s="35" customFormat="1" ht="69" customHeight="1" hidden="1">
      <c r="A160" s="44"/>
      <c r="B160" s="64" t="s">
        <v>623</v>
      </c>
      <c r="C160" s="69"/>
      <c r="D160" s="69"/>
      <c r="E160" s="69"/>
      <c r="F160" s="69"/>
      <c r="G160" s="60" t="s">
        <v>622</v>
      </c>
      <c r="H160" s="42" t="s">
        <v>412</v>
      </c>
      <c r="I160" s="42" t="s">
        <v>412</v>
      </c>
      <c r="J160" s="62" t="s">
        <v>430</v>
      </c>
    </row>
    <row r="161" spans="1:10" s="35" customFormat="1" ht="48.75" customHeight="1">
      <c r="A161" s="68"/>
      <c r="B161" s="60" t="s">
        <v>842</v>
      </c>
      <c r="C161" s="69"/>
      <c r="D161" s="69"/>
      <c r="E161" s="69"/>
      <c r="F161" s="69"/>
      <c r="G161" s="309" t="s">
        <v>841</v>
      </c>
      <c r="H161" s="308" t="s">
        <v>395</v>
      </c>
      <c r="I161" s="333" t="s">
        <v>589</v>
      </c>
      <c r="J161" s="333" t="s">
        <v>839</v>
      </c>
    </row>
    <row r="162" spans="1:10" s="35" customFormat="1" ht="9.75" customHeight="1">
      <c r="A162" s="313" t="s">
        <v>167</v>
      </c>
      <c r="B162" s="313"/>
      <c r="C162" s="69">
        <f>SUM(C163:C167)</f>
        <v>688933.4055900001</v>
      </c>
      <c r="D162" s="69">
        <f>SUM(D163:D167)</f>
        <v>348941.24559</v>
      </c>
      <c r="E162" s="69">
        <f>SUM(E163:E167)</f>
        <v>119999</v>
      </c>
      <c r="F162" s="69">
        <f>SUM(F163:F167)</f>
        <v>219993.16</v>
      </c>
      <c r="G162" s="309"/>
      <c r="H162" s="308"/>
      <c r="I162" s="333"/>
      <c r="J162" s="333"/>
    </row>
    <row r="163" spans="1:10" s="35" customFormat="1" ht="9.75" customHeight="1">
      <c r="A163" s="313" t="s">
        <v>416</v>
      </c>
      <c r="B163" s="313"/>
      <c r="C163" s="69">
        <f>SUM(D163:F163)</f>
        <v>238819.8</v>
      </c>
      <c r="D163" s="181">
        <v>238819.8</v>
      </c>
      <c r="E163" s="69">
        <f>'[1]8'!G382</f>
        <v>0</v>
      </c>
      <c r="F163" s="69">
        <f>'[1]8'!H382</f>
        <v>0</v>
      </c>
      <c r="G163" s="309"/>
      <c r="H163" s="308"/>
      <c r="I163" s="333"/>
      <c r="J163" s="333"/>
    </row>
    <row r="164" spans="1:10" s="35" customFormat="1" ht="11.25" customHeight="1">
      <c r="A164" s="313" t="s">
        <v>424</v>
      </c>
      <c r="B164" s="313"/>
      <c r="C164" s="69">
        <f>SUM(D164:F164)</f>
        <v>450113.60559000005</v>
      </c>
      <c r="D164" s="181">
        <v>110121.44559</v>
      </c>
      <c r="E164" s="69">
        <v>119999</v>
      </c>
      <c r="F164" s="69">
        <v>219993.16</v>
      </c>
      <c r="G164" s="309"/>
      <c r="H164" s="308"/>
      <c r="I164" s="333"/>
      <c r="J164" s="333"/>
    </row>
    <row r="165" spans="1:10" s="35" customFormat="1" ht="9.75" customHeight="1">
      <c r="A165" s="313" t="s">
        <v>425</v>
      </c>
      <c r="B165" s="313"/>
      <c r="C165" s="69">
        <f>SUM(D165:F165)</f>
        <v>0</v>
      </c>
      <c r="D165" s="69">
        <f>'[1]8'!F384</f>
        <v>0</v>
      </c>
      <c r="E165" s="69">
        <f>'[1]8'!G384</f>
        <v>0</v>
      </c>
      <c r="F165" s="69">
        <f>'[1]8'!H384</f>
        <v>0</v>
      </c>
      <c r="G165" s="309"/>
      <c r="H165" s="308"/>
      <c r="I165" s="333"/>
      <c r="J165" s="333"/>
    </row>
    <row r="166" spans="1:10" s="35" customFormat="1" ht="9.75">
      <c r="A166" s="313" t="s">
        <v>426</v>
      </c>
      <c r="B166" s="313"/>
      <c r="C166" s="69">
        <f>SUM(D166:F166)</f>
        <v>0</v>
      </c>
      <c r="D166" s="69">
        <f>'[1]8'!F385</f>
        <v>0</v>
      </c>
      <c r="E166" s="69">
        <f>'[1]8'!G385</f>
        <v>0</v>
      </c>
      <c r="F166" s="69">
        <f>'[1]8'!H385</f>
        <v>0</v>
      </c>
      <c r="G166" s="309"/>
      <c r="H166" s="308"/>
      <c r="I166" s="333"/>
      <c r="J166" s="333"/>
    </row>
    <row r="167" spans="1:10" s="35" customFormat="1" ht="9.75" customHeight="1">
      <c r="A167" s="313" t="s">
        <v>414</v>
      </c>
      <c r="B167" s="313"/>
      <c r="C167" s="69">
        <f>SUM(D167:F167)</f>
        <v>0</v>
      </c>
      <c r="D167" s="69">
        <f>'[1]8'!F386</f>
        <v>0</v>
      </c>
      <c r="E167" s="69">
        <f>'[1]8'!G386</f>
        <v>0</v>
      </c>
      <c r="F167" s="69">
        <f>'[1]8'!H386</f>
        <v>0</v>
      </c>
      <c r="G167" s="309"/>
      <c r="H167" s="308"/>
      <c r="I167" s="333"/>
      <c r="J167" s="333"/>
    </row>
    <row r="168" spans="1:10" s="35" customFormat="1" ht="69" customHeight="1">
      <c r="A168" s="44"/>
      <c r="B168" s="64" t="s">
        <v>843</v>
      </c>
      <c r="C168" s="69"/>
      <c r="D168" s="69"/>
      <c r="E168" s="69"/>
      <c r="F168" s="69"/>
      <c r="G168" s="60" t="s">
        <v>841</v>
      </c>
      <c r="H168" s="42" t="s">
        <v>412</v>
      </c>
      <c r="I168" s="62" t="s">
        <v>412</v>
      </c>
      <c r="J168" s="62" t="s">
        <v>853</v>
      </c>
    </row>
    <row r="169" spans="1:10" s="35" customFormat="1" ht="63.75" customHeight="1" hidden="1">
      <c r="A169" s="68" t="s">
        <v>280</v>
      </c>
      <c r="B169" s="60" t="s">
        <v>628</v>
      </c>
      <c r="C169" s="69"/>
      <c r="D169" s="69"/>
      <c r="E169" s="69"/>
      <c r="F169" s="69"/>
      <c r="G169" s="309" t="s">
        <v>622</v>
      </c>
      <c r="H169" s="308" t="s">
        <v>395</v>
      </c>
      <c r="I169" s="333" t="s">
        <v>314</v>
      </c>
      <c r="J169" s="333" t="s">
        <v>288</v>
      </c>
    </row>
    <row r="170" spans="1:10" s="35" customFormat="1" ht="9.75" customHeight="1" hidden="1">
      <c r="A170" s="313" t="s">
        <v>167</v>
      </c>
      <c r="B170" s="313"/>
      <c r="C170" s="69">
        <f>SUM(C171:C175)</f>
        <v>0</v>
      </c>
      <c r="D170" s="69">
        <f>SUM(D171:D175)</f>
        <v>0</v>
      </c>
      <c r="E170" s="69">
        <f>SUM(E171:E175)</f>
        <v>0</v>
      </c>
      <c r="F170" s="69">
        <f>SUM(F171:F175)</f>
        <v>0</v>
      </c>
      <c r="G170" s="309"/>
      <c r="H170" s="308"/>
      <c r="I170" s="333"/>
      <c r="J170" s="333"/>
    </row>
    <row r="171" spans="1:10" s="35" customFormat="1" ht="9.75" customHeight="1" hidden="1">
      <c r="A171" s="313" t="s">
        <v>416</v>
      </c>
      <c r="B171" s="313"/>
      <c r="C171" s="69">
        <f>SUM(D171:F171)</f>
        <v>0</v>
      </c>
      <c r="D171" s="69">
        <f>'[1]8'!F391</f>
        <v>0</v>
      </c>
      <c r="E171" s="69">
        <f>'[1]8'!G391</f>
        <v>0</v>
      </c>
      <c r="F171" s="69">
        <f>'[1]8'!H391</f>
        <v>0</v>
      </c>
      <c r="G171" s="309"/>
      <c r="H171" s="308"/>
      <c r="I171" s="333"/>
      <c r="J171" s="333"/>
    </row>
    <row r="172" spans="1:10" s="35" customFormat="1" ht="11.25" customHeight="1" hidden="1">
      <c r="A172" s="313" t="s">
        <v>424</v>
      </c>
      <c r="B172" s="313"/>
      <c r="C172" s="69">
        <f>SUM(D172:F172)</f>
        <v>0</v>
      </c>
      <c r="D172" s="69">
        <f>'[1]8'!F392</f>
        <v>0</v>
      </c>
      <c r="E172" s="69">
        <f>'[1]8'!G392</f>
        <v>0</v>
      </c>
      <c r="F172" s="69">
        <f>'[1]8'!H392</f>
        <v>0</v>
      </c>
      <c r="G172" s="309"/>
      <c r="H172" s="308"/>
      <c r="I172" s="333"/>
      <c r="J172" s="333"/>
    </row>
    <row r="173" spans="1:10" s="35" customFormat="1" ht="9.75" customHeight="1" hidden="1">
      <c r="A173" s="313" t="s">
        <v>425</v>
      </c>
      <c r="B173" s="313"/>
      <c r="C173" s="69">
        <f>SUM(D173:F173)</f>
        <v>0</v>
      </c>
      <c r="D173" s="69">
        <f>'[1]8'!F393</f>
        <v>0</v>
      </c>
      <c r="E173" s="69">
        <f>'[1]8'!G393</f>
        <v>0</v>
      </c>
      <c r="F173" s="69">
        <f>'[1]8'!H393</f>
        <v>0</v>
      </c>
      <c r="G173" s="309"/>
      <c r="H173" s="308"/>
      <c r="I173" s="333"/>
      <c r="J173" s="333"/>
    </row>
    <row r="174" spans="1:10" s="35" customFormat="1" ht="9.75" hidden="1">
      <c r="A174" s="313" t="s">
        <v>426</v>
      </c>
      <c r="B174" s="313"/>
      <c r="C174" s="69">
        <f>SUM(D174:F174)</f>
        <v>0</v>
      </c>
      <c r="D174" s="69">
        <f>'[1]8'!F394</f>
        <v>0</v>
      </c>
      <c r="E174" s="69">
        <f>'[1]8'!G394</f>
        <v>0</v>
      </c>
      <c r="F174" s="69">
        <f>'[1]8'!H394</f>
        <v>0</v>
      </c>
      <c r="G174" s="309"/>
      <c r="H174" s="308"/>
      <c r="I174" s="333"/>
      <c r="J174" s="333"/>
    </row>
    <row r="175" spans="1:10" s="35" customFormat="1" ht="9.75" customHeight="1" hidden="1">
      <c r="A175" s="313" t="s">
        <v>414</v>
      </c>
      <c r="B175" s="313"/>
      <c r="C175" s="69">
        <f>SUM(D175:F175)</f>
        <v>0</v>
      </c>
      <c r="D175" s="69">
        <f>'[1]8'!F395</f>
        <v>0</v>
      </c>
      <c r="E175" s="69">
        <f>'[1]8'!G395</f>
        <v>0</v>
      </c>
      <c r="F175" s="69">
        <f>'[1]8'!H395</f>
        <v>0</v>
      </c>
      <c r="G175" s="309"/>
      <c r="H175" s="308"/>
      <c r="I175" s="333"/>
      <c r="J175" s="333"/>
    </row>
    <row r="176" spans="1:10" s="35" customFormat="1" ht="81" customHeight="1" hidden="1">
      <c r="A176" s="44"/>
      <c r="B176" s="64" t="s">
        <v>629</v>
      </c>
      <c r="C176" s="69"/>
      <c r="D176" s="69"/>
      <c r="E176" s="69"/>
      <c r="F176" s="69"/>
      <c r="G176" s="60" t="s">
        <v>622</v>
      </c>
      <c r="H176" s="42" t="s">
        <v>412</v>
      </c>
      <c r="I176" s="62" t="s">
        <v>412</v>
      </c>
      <c r="J176" s="62" t="s">
        <v>438</v>
      </c>
    </row>
    <row r="177" spans="1:13" s="35" customFormat="1" ht="68.25" customHeight="1" hidden="1">
      <c r="A177" s="68" t="s">
        <v>627</v>
      </c>
      <c r="B177" s="60" t="s">
        <v>691</v>
      </c>
      <c r="C177" s="69"/>
      <c r="D177" s="69"/>
      <c r="E177" s="69"/>
      <c r="F177" s="69"/>
      <c r="G177" s="309" t="s">
        <v>622</v>
      </c>
      <c r="H177" s="308" t="s">
        <v>395</v>
      </c>
      <c r="I177" s="333" t="s">
        <v>314</v>
      </c>
      <c r="J177" s="333" t="s">
        <v>288</v>
      </c>
      <c r="L177" s="153"/>
      <c r="M177" s="153"/>
    </row>
    <row r="178" spans="1:13" s="35" customFormat="1" ht="9.75" customHeight="1" hidden="1">
      <c r="A178" s="313" t="s">
        <v>167</v>
      </c>
      <c r="B178" s="313"/>
      <c r="C178" s="69">
        <f aca="true" t="shared" si="21" ref="C178:C183">SUM(D178:F178)</f>
        <v>0</v>
      </c>
      <c r="D178" s="69">
        <f>SUM(D179:D183)</f>
        <v>0</v>
      </c>
      <c r="E178" s="69">
        <f>SUM(E179:E183)</f>
        <v>0</v>
      </c>
      <c r="F178" s="69">
        <f>SUM(F179:F183)</f>
        <v>0</v>
      </c>
      <c r="G178" s="309"/>
      <c r="H178" s="308"/>
      <c r="I178" s="333"/>
      <c r="J178" s="333"/>
      <c r="L178" s="153"/>
      <c r="M178" s="153"/>
    </row>
    <row r="179" spans="1:13" s="35" customFormat="1" ht="9.75" customHeight="1" hidden="1">
      <c r="A179" s="313" t="s">
        <v>416</v>
      </c>
      <c r="B179" s="313"/>
      <c r="C179" s="69">
        <f t="shared" si="21"/>
        <v>0</v>
      </c>
      <c r="D179" s="69">
        <f>'[1]8'!F399</f>
        <v>0</v>
      </c>
      <c r="E179" s="69">
        <f>'[1]8'!G399</f>
        <v>0</v>
      </c>
      <c r="F179" s="69">
        <f>'[1]8'!H399</f>
        <v>0</v>
      </c>
      <c r="G179" s="309"/>
      <c r="H179" s="308"/>
      <c r="I179" s="333"/>
      <c r="J179" s="333"/>
      <c r="L179" s="153"/>
      <c r="M179" s="153"/>
    </row>
    <row r="180" spans="1:13" s="35" customFormat="1" ht="11.25" customHeight="1" hidden="1">
      <c r="A180" s="313" t="s">
        <v>424</v>
      </c>
      <c r="B180" s="313"/>
      <c r="C180" s="69">
        <f t="shared" si="21"/>
        <v>0</v>
      </c>
      <c r="D180" s="69">
        <f>'[1]8'!F400</f>
        <v>0</v>
      </c>
      <c r="E180" s="69">
        <f>'[1]8'!G400</f>
        <v>0</v>
      </c>
      <c r="F180" s="69">
        <f>'[1]8'!H400</f>
        <v>0</v>
      </c>
      <c r="G180" s="309"/>
      <c r="H180" s="308"/>
      <c r="I180" s="333"/>
      <c r="J180" s="333"/>
      <c r="L180" s="153"/>
      <c r="M180" s="153"/>
    </row>
    <row r="181" spans="1:13" s="35" customFormat="1" ht="9.75" customHeight="1" hidden="1">
      <c r="A181" s="313" t="s">
        <v>425</v>
      </c>
      <c r="B181" s="313"/>
      <c r="C181" s="69">
        <f t="shared" si="21"/>
        <v>0</v>
      </c>
      <c r="D181" s="69">
        <f>'[1]8'!F401</f>
        <v>0</v>
      </c>
      <c r="E181" s="69">
        <f>'[1]8'!G401</f>
        <v>0</v>
      </c>
      <c r="F181" s="69">
        <f>'[1]8'!H401</f>
        <v>0</v>
      </c>
      <c r="G181" s="309"/>
      <c r="H181" s="308"/>
      <c r="I181" s="333"/>
      <c r="J181" s="333"/>
      <c r="L181" s="153"/>
      <c r="M181" s="153"/>
    </row>
    <row r="182" spans="1:13" s="35" customFormat="1" ht="9.75" hidden="1">
      <c r="A182" s="313" t="s">
        <v>426</v>
      </c>
      <c r="B182" s="313"/>
      <c r="C182" s="69">
        <f t="shared" si="21"/>
        <v>0</v>
      </c>
      <c r="D182" s="69">
        <f>'[1]8'!F402</f>
        <v>0</v>
      </c>
      <c r="E182" s="69">
        <f>'[1]8'!G402</f>
        <v>0</v>
      </c>
      <c r="F182" s="69">
        <f>'[1]8'!H402</f>
        <v>0</v>
      </c>
      <c r="G182" s="309"/>
      <c r="H182" s="308"/>
      <c r="I182" s="333"/>
      <c r="J182" s="333"/>
      <c r="L182" s="153"/>
      <c r="M182" s="153"/>
    </row>
    <row r="183" spans="1:13" s="35" customFormat="1" ht="9.75" customHeight="1" hidden="1">
      <c r="A183" s="313" t="s">
        <v>414</v>
      </c>
      <c r="B183" s="313"/>
      <c r="C183" s="69">
        <f t="shared" si="21"/>
        <v>0</v>
      </c>
      <c r="D183" s="69">
        <f>'[1]8'!F403</f>
        <v>0</v>
      </c>
      <c r="E183" s="69">
        <f>'[1]8'!G403</f>
        <v>0</v>
      </c>
      <c r="F183" s="69">
        <f>'[1]8'!H403</f>
        <v>0</v>
      </c>
      <c r="G183" s="309"/>
      <c r="H183" s="308"/>
      <c r="I183" s="333"/>
      <c r="J183" s="333"/>
      <c r="L183" s="153"/>
      <c r="M183" s="153"/>
    </row>
    <row r="184" spans="1:13" s="35" customFormat="1" ht="85.5" customHeight="1" hidden="1">
      <c r="A184" s="44"/>
      <c r="B184" s="64" t="s">
        <v>692</v>
      </c>
      <c r="C184" s="69"/>
      <c r="D184" s="69"/>
      <c r="E184" s="69"/>
      <c r="F184" s="69"/>
      <c r="G184" s="60" t="s">
        <v>622</v>
      </c>
      <c r="H184" s="42" t="s">
        <v>412</v>
      </c>
      <c r="I184" s="62" t="s">
        <v>412</v>
      </c>
      <c r="J184" s="62" t="s">
        <v>438</v>
      </c>
      <c r="L184" s="153"/>
      <c r="M184" s="153"/>
    </row>
    <row r="185" spans="1:13" s="35" customFormat="1" ht="36" customHeight="1" hidden="1">
      <c r="A185" s="68" t="s">
        <v>690</v>
      </c>
      <c r="B185" s="60" t="s">
        <v>57</v>
      </c>
      <c r="C185" s="69"/>
      <c r="D185" s="69"/>
      <c r="E185" s="69"/>
      <c r="F185" s="69"/>
      <c r="G185" s="309" t="s">
        <v>622</v>
      </c>
      <c r="H185" s="308" t="s">
        <v>395</v>
      </c>
      <c r="I185" s="333" t="s">
        <v>314</v>
      </c>
      <c r="J185" s="333" t="s">
        <v>688</v>
      </c>
      <c r="L185" s="153"/>
      <c r="M185" s="153"/>
    </row>
    <row r="186" spans="1:13" s="35" customFormat="1" ht="9.75" customHeight="1" hidden="1">
      <c r="A186" s="313" t="s">
        <v>167</v>
      </c>
      <c r="B186" s="313"/>
      <c r="C186" s="69">
        <f aca="true" t="shared" si="22" ref="C186:C191">SUM(D186:F186)</f>
        <v>0</v>
      </c>
      <c r="D186" s="69">
        <f>SUM(D187:D191)</f>
        <v>0</v>
      </c>
      <c r="E186" s="69">
        <f>SUM(E187:E191)</f>
        <v>0</v>
      </c>
      <c r="F186" s="69">
        <f>SUM(F187:F191)</f>
        <v>0</v>
      </c>
      <c r="G186" s="309"/>
      <c r="H186" s="308"/>
      <c r="I186" s="333"/>
      <c r="J186" s="333"/>
      <c r="L186" s="153"/>
      <c r="M186" s="153"/>
    </row>
    <row r="187" spans="1:13" s="35" customFormat="1" ht="9.75" customHeight="1" hidden="1">
      <c r="A187" s="313" t="s">
        <v>416</v>
      </c>
      <c r="B187" s="313"/>
      <c r="C187" s="69">
        <f t="shared" si="22"/>
        <v>0</v>
      </c>
      <c r="D187" s="69">
        <f>'[1]8'!F407</f>
        <v>0</v>
      </c>
      <c r="E187" s="69">
        <f>'[1]8'!G407</f>
        <v>0</v>
      </c>
      <c r="F187" s="69">
        <f>'[1]8'!H407</f>
        <v>0</v>
      </c>
      <c r="G187" s="309"/>
      <c r="H187" s="308"/>
      <c r="I187" s="333"/>
      <c r="J187" s="333"/>
      <c r="L187" s="153"/>
      <c r="M187" s="153"/>
    </row>
    <row r="188" spans="1:13" s="35" customFormat="1" ht="11.25" customHeight="1" hidden="1">
      <c r="A188" s="313" t="s">
        <v>424</v>
      </c>
      <c r="B188" s="313"/>
      <c r="C188" s="69">
        <f t="shared" si="22"/>
        <v>0</v>
      </c>
      <c r="D188" s="69">
        <f>'[1]8'!F408</f>
        <v>0</v>
      </c>
      <c r="E188" s="69">
        <f>'[1]8'!G408</f>
        <v>0</v>
      </c>
      <c r="F188" s="69">
        <f>'[1]8'!H408</f>
        <v>0</v>
      </c>
      <c r="G188" s="309"/>
      <c r="H188" s="308"/>
      <c r="I188" s="333"/>
      <c r="J188" s="333"/>
      <c r="L188" s="153"/>
      <c r="M188" s="153"/>
    </row>
    <row r="189" spans="1:13" s="35" customFormat="1" ht="9.75" customHeight="1" hidden="1">
      <c r="A189" s="313" t="s">
        <v>425</v>
      </c>
      <c r="B189" s="313"/>
      <c r="C189" s="69">
        <f t="shared" si="22"/>
        <v>0</v>
      </c>
      <c r="D189" s="69">
        <f>'[1]8'!F409</f>
        <v>0</v>
      </c>
      <c r="E189" s="69">
        <f>'[1]8'!G409</f>
        <v>0</v>
      </c>
      <c r="F189" s="69">
        <f>'[1]8'!H409</f>
        <v>0</v>
      </c>
      <c r="G189" s="309"/>
      <c r="H189" s="308"/>
      <c r="I189" s="333"/>
      <c r="J189" s="333"/>
      <c r="L189" s="153"/>
      <c r="M189" s="153"/>
    </row>
    <row r="190" spans="1:13" s="35" customFormat="1" ht="9.75" hidden="1">
      <c r="A190" s="313" t="s">
        <v>426</v>
      </c>
      <c r="B190" s="313"/>
      <c r="C190" s="69">
        <f t="shared" si="22"/>
        <v>0</v>
      </c>
      <c r="D190" s="69">
        <f>'[1]8'!F410</f>
        <v>0</v>
      </c>
      <c r="E190" s="69">
        <f>'[1]8'!G410</f>
        <v>0</v>
      </c>
      <c r="F190" s="69">
        <f>'[1]8'!H410</f>
        <v>0</v>
      </c>
      <c r="G190" s="309"/>
      <c r="H190" s="308"/>
      <c r="I190" s="333"/>
      <c r="J190" s="333"/>
      <c r="L190" s="153"/>
      <c r="M190" s="153"/>
    </row>
    <row r="191" spans="1:13" s="35" customFormat="1" ht="9.75" customHeight="1" hidden="1">
      <c r="A191" s="313" t="s">
        <v>414</v>
      </c>
      <c r="B191" s="313"/>
      <c r="C191" s="69">
        <f t="shared" si="22"/>
        <v>0</v>
      </c>
      <c r="D191" s="69">
        <f>'[1]8'!F411</f>
        <v>0</v>
      </c>
      <c r="E191" s="69">
        <f>'[1]8'!G411</f>
        <v>0</v>
      </c>
      <c r="F191" s="69">
        <f>'[1]8'!H411</f>
        <v>0</v>
      </c>
      <c r="G191" s="309"/>
      <c r="H191" s="308"/>
      <c r="I191" s="333"/>
      <c r="J191" s="333"/>
      <c r="L191" s="153"/>
      <c r="M191" s="153"/>
    </row>
    <row r="192" spans="1:13" s="35" customFormat="1" ht="57" customHeight="1" hidden="1">
      <c r="A192" s="44"/>
      <c r="B192" s="64" t="s">
        <v>695</v>
      </c>
      <c r="C192" s="69"/>
      <c r="D192" s="69"/>
      <c r="E192" s="69"/>
      <c r="F192" s="69"/>
      <c r="G192" s="60" t="s">
        <v>622</v>
      </c>
      <c r="H192" s="42" t="s">
        <v>412</v>
      </c>
      <c r="I192" s="62" t="s">
        <v>412</v>
      </c>
      <c r="J192" s="62" t="s">
        <v>638</v>
      </c>
      <c r="L192" s="153"/>
      <c r="M192" s="153"/>
    </row>
    <row r="193" spans="1:10" s="35" customFormat="1" ht="54" customHeight="1">
      <c r="A193" s="68"/>
      <c r="B193" s="60" t="s">
        <v>145</v>
      </c>
      <c r="C193" s="69"/>
      <c r="D193" s="69"/>
      <c r="E193" s="69"/>
      <c r="F193" s="69"/>
      <c r="G193" s="309" t="s">
        <v>841</v>
      </c>
      <c r="H193" s="308" t="s">
        <v>395</v>
      </c>
      <c r="I193" s="333" t="s">
        <v>314</v>
      </c>
      <c r="J193" s="333" t="s">
        <v>688</v>
      </c>
    </row>
    <row r="194" spans="1:10" s="35" customFormat="1" ht="9.75" customHeight="1">
      <c r="A194" s="313" t="s">
        <v>167</v>
      </c>
      <c r="B194" s="313"/>
      <c r="C194" s="69">
        <f>SUM(C195:C199)</f>
        <v>8051.89048</v>
      </c>
      <c r="D194" s="69">
        <f>SUM(D195:D199)</f>
        <v>8051.89048</v>
      </c>
      <c r="E194" s="69">
        <f>SUM(E195:E199)</f>
        <v>0</v>
      </c>
      <c r="F194" s="69">
        <f>SUM(F195:F199)</f>
        <v>0</v>
      </c>
      <c r="G194" s="309"/>
      <c r="H194" s="308"/>
      <c r="I194" s="333"/>
      <c r="J194" s="333"/>
    </row>
    <row r="195" spans="1:10" s="35" customFormat="1" ht="9.75" customHeight="1">
      <c r="A195" s="313" t="s">
        <v>416</v>
      </c>
      <c r="B195" s="313"/>
      <c r="C195" s="69">
        <f>SUM(D195:F195)</f>
        <v>0</v>
      </c>
      <c r="D195" s="69">
        <v>0</v>
      </c>
      <c r="E195" s="69">
        <v>0</v>
      </c>
      <c r="F195" s="69">
        <v>0</v>
      </c>
      <c r="G195" s="309"/>
      <c r="H195" s="308"/>
      <c r="I195" s="333"/>
      <c r="J195" s="333"/>
    </row>
    <row r="196" spans="1:10" s="35" customFormat="1" ht="11.25" customHeight="1">
      <c r="A196" s="313" t="s">
        <v>424</v>
      </c>
      <c r="B196" s="313"/>
      <c r="C196" s="69">
        <f>SUM(D196:F196)</f>
        <v>8051.89048</v>
      </c>
      <c r="D196" s="181">
        <v>8051.89048</v>
      </c>
      <c r="E196" s="69">
        <v>0</v>
      </c>
      <c r="F196" s="69">
        <v>0</v>
      </c>
      <c r="G196" s="309"/>
      <c r="H196" s="308"/>
      <c r="I196" s="333"/>
      <c r="J196" s="333"/>
    </row>
    <row r="197" spans="1:10" s="35" customFormat="1" ht="9.75" customHeight="1">
      <c r="A197" s="313" t="s">
        <v>425</v>
      </c>
      <c r="B197" s="313"/>
      <c r="C197" s="69">
        <f>SUM(D197:F197)</f>
        <v>0</v>
      </c>
      <c r="D197" s="69">
        <v>0</v>
      </c>
      <c r="E197" s="69">
        <v>0</v>
      </c>
      <c r="F197" s="69">
        <v>0</v>
      </c>
      <c r="G197" s="309"/>
      <c r="H197" s="308"/>
      <c r="I197" s="333"/>
      <c r="J197" s="333"/>
    </row>
    <row r="198" spans="1:10" s="35" customFormat="1" ht="9.75">
      <c r="A198" s="313" t="s">
        <v>426</v>
      </c>
      <c r="B198" s="313"/>
      <c r="C198" s="69">
        <f>SUM(D198:F198)</f>
        <v>0</v>
      </c>
      <c r="D198" s="69">
        <v>0</v>
      </c>
      <c r="E198" s="69">
        <v>0</v>
      </c>
      <c r="F198" s="69">
        <v>0</v>
      </c>
      <c r="G198" s="309"/>
      <c r="H198" s="308"/>
      <c r="I198" s="333"/>
      <c r="J198" s="333"/>
    </row>
    <row r="199" spans="1:10" s="35" customFormat="1" ht="9.75" customHeight="1">
      <c r="A199" s="313" t="s">
        <v>414</v>
      </c>
      <c r="B199" s="313"/>
      <c r="C199" s="69">
        <f>SUM(D199:F199)</f>
        <v>0</v>
      </c>
      <c r="D199" s="69">
        <v>0</v>
      </c>
      <c r="E199" s="69">
        <v>0</v>
      </c>
      <c r="F199" s="69">
        <v>0</v>
      </c>
      <c r="G199" s="309"/>
      <c r="H199" s="308"/>
      <c r="I199" s="333"/>
      <c r="J199" s="333"/>
    </row>
    <row r="200" spans="1:10" s="35" customFormat="1" ht="45" customHeight="1" hidden="1">
      <c r="A200" s="68" t="s">
        <v>705</v>
      </c>
      <c r="B200" s="60" t="s">
        <v>50</v>
      </c>
      <c r="C200" s="69"/>
      <c r="D200" s="69"/>
      <c r="E200" s="69"/>
      <c r="F200" s="69"/>
      <c r="G200" s="309" t="s">
        <v>622</v>
      </c>
      <c r="H200" s="308" t="s">
        <v>395</v>
      </c>
      <c r="I200" s="333" t="s">
        <v>314</v>
      </c>
      <c r="J200" s="333" t="s">
        <v>315</v>
      </c>
    </row>
    <row r="201" spans="1:10" s="35" customFormat="1" ht="9.75" customHeight="1" hidden="1">
      <c r="A201" s="313" t="s">
        <v>167</v>
      </c>
      <c r="B201" s="313"/>
      <c r="C201" s="69">
        <f>SUM(C202:C206)</f>
        <v>0</v>
      </c>
      <c r="D201" s="69">
        <f>SUM(D202:D206)</f>
        <v>0</v>
      </c>
      <c r="E201" s="69">
        <f>SUM(E202:E206)</f>
        <v>0</v>
      </c>
      <c r="F201" s="69">
        <f>SUM(F202:F206)</f>
        <v>0</v>
      </c>
      <c r="G201" s="309"/>
      <c r="H201" s="308"/>
      <c r="I201" s="333"/>
      <c r="J201" s="333"/>
    </row>
    <row r="202" spans="1:10" s="35" customFormat="1" ht="9.75" customHeight="1" hidden="1">
      <c r="A202" s="313" t="s">
        <v>416</v>
      </c>
      <c r="B202" s="313"/>
      <c r="C202" s="69">
        <f>SUM(D202:F202)</f>
        <v>0</v>
      </c>
      <c r="D202" s="69">
        <f>'[1]8'!F423</f>
        <v>0</v>
      </c>
      <c r="E202" s="69">
        <f>'[1]8'!G423</f>
        <v>0</v>
      </c>
      <c r="F202" s="69">
        <f>'[1]8'!H423</f>
        <v>0</v>
      </c>
      <c r="G202" s="309"/>
      <c r="H202" s="308"/>
      <c r="I202" s="333"/>
      <c r="J202" s="333"/>
    </row>
    <row r="203" spans="1:10" s="35" customFormat="1" ht="11.25" customHeight="1" hidden="1">
      <c r="A203" s="313" t="s">
        <v>424</v>
      </c>
      <c r="B203" s="313"/>
      <c r="C203" s="69">
        <f>SUM(D203:F203)</f>
        <v>0</v>
      </c>
      <c r="D203" s="69">
        <f>'[1]8'!F424</f>
        <v>0</v>
      </c>
      <c r="E203" s="69">
        <f>'[1]8'!G424</f>
        <v>0</v>
      </c>
      <c r="F203" s="69">
        <f>'[1]8'!H424</f>
        <v>0</v>
      </c>
      <c r="G203" s="309"/>
      <c r="H203" s="308"/>
      <c r="I203" s="333"/>
      <c r="J203" s="333"/>
    </row>
    <row r="204" spans="1:10" s="35" customFormat="1" ht="9.75" customHeight="1" hidden="1">
      <c r="A204" s="313" t="s">
        <v>425</v>
      </c>
      <c r="B204" s="313"/>
      <c r="C204" s="69">
        <f>SUM(D204:F204)</f>
        <v>0</v>
      </c>
      <c r="D204" s="69">
        <f>'[1]8'!F425</f>
        <v>0</v>
      </c>
      <c r="E204" s="69">
        <f>'[1]8'!G425</f>
        <v>0</v>
      </c>
      <c r="F204" s="69">
        <f>'[1]8'!H425</f>
        <v>0</v>
      </c>
      <c r="G204" s="309"/>
      <c r="H204" s="308"/>
      <c r="I204" s="333"/>
      <c r="J204" s="333"/>
    </row>
    <row r="205" spans="1:10" s="35" customFormat="1" ht="9.75" hidden="1">
      <c r="A205" s="313" t="s">
        <v>426</v>
      </c>
      <c r="B205" s="313"/>
      <c r="C205" s="69">
        <f>SUM(D205:F205)</f>
        <v>0</v>
      </c>
      <c r="D205" s="69">
        <f>'[1]8'!F426</f>
        <v>0</v>
      </c>
      <c r="E205" s="69">
        <f>'[1]8'!G426</f>
        <v>0</v>
      </c>
      <c r="F205" s="69">
        <f>'[1]8'!H426</f>
        <v>0</v>
      </c>
      <c r="G205" s="309"/>
      <c r="H205" s="308"/>
      <c r="I205" s="333"/>
      <c r="J205" s="333"/>
    </row>
    <row r="206" spans="1:10" s="35" customFormat="1" ht="9.75" customHeight="1" hidden="1">
      <c r="A206" s="313" t="s">
        <v>414</v>
      </c>
      <c r="B206" s="313"/>
      <c r="C206" s="69">
        <f>SUM(D206:F206)</f>
        <v>0</v>
      </c>
      <c r="D206" s="69">
        <f>'[1]8'!F427</f>
        <v>0</v>
      </c>
      <c r="E206" s="69">
        <f>'[1]8'!G427</f>
        <v>0</v>
      </c>
      <c r="F206" s="69">
        <f>'[1]8'!H427</f>
        <v>0</v>
      </c>
      <c r="G206" s="309"/>
      <c r="H206" s="308"/>
      <c r="I206" s="333"/>
      <c r="J206" s="333"/>
    </row>
    <row r="207" spans="1:10" s="35" customFormat="1" ht="77.25" customHeight="1" hidden="1">
      <c r="A207" s="44"/>
      <c r="B207" s="64" t="s">
        <v>51</v>
      </c>
      <c r="C207" s="69"/>
      <c r="D207" s="69"/>
      <c r="E207" s="69"/>
      <c r="F207" s="69"/>
      <c r="G207" s="60"/>
      <c r="H207" s="42" t="s">
        <v>412</v>
      </c>
      <c r="I207" s="62" t="s">
        <v>412</v>
      </c>
      <c r="J207" s="62" t="s">
        <v>430</v>
      </c>
    </row>
    <row r="208" spans="1:10" s="35" customFormat="1" ht="48.75" customHeight="1">
      <c r="A208" s="68"/>
      <c r="B208" s="60" t="s">
        <v>479</v>
      </c>
      <c r="C208" s="69"/>
      <c r="D208" s="69"/>
      <c r="E208" s="69"/>
      <c r="F208" s="69"/>
      <c r="G208" s="309" t="s">
        <v>841</v>
      </c>
      <c r="H208" s="308" t="s">
        <v>395</v>
      </c>
      <c r="I208" s="333" t="s">
        <v>314</v>
      </c>
      <c r="J208" s="333" t="s">
        <v>688</v>
      </c>
    </row>
    <row r="209" spans="1:10" s="35" customFormat="1" ht="9.75" customHeight="1">
      <c r="A209" s="313" t="s">
        <v>167</v>
      </c>
      <c r="B209" s="313"/>
      <c r="C209" s="69">
        <f>SUM(C210:C214)</f>
        <v>99.8</v>
      </c>
      <c r="D209" s="69">
        <f>SUM(D210:D214)</f>
        <v>99.8</v>
      </c>
      <c r="E209" s="69">
        <f>SUM(E210:E214)</f>
        <v>0</v>
      </c>
      <c r="F209" s="69">
        <f>SUM(F210:F214)</f>
        <v>0</v>
      </c>
      <c r="G209" s="309"/>
      <c r="H209" s="308"/>
      <c r="I209" s="333"/>
      <c r="J209" s="333"/>
    </row>
    <row r="210" spans="1:10" s="35" customFormat="1" ht="9.75" customHeight="1">
      <c r="A210" s="313" t="s">
        <v>416</v>
      </c>
      <c r="B210" s="313"/>
      <c r="C210" s="69">
        <f>SUM(D210:F210)</f>
        <v>0</v>
      </c>
      <c r="D210" s="69">
        <v>0</v>
      </c>
      <c r="E210" s="69">
        <v>0</v>
      </c>
      <c r="F210" s="69">
        <v>0</v>
      </c>
      <c r="G210" s="309"/>
      <c r="H210" s="308"/>
      <c r="I210" s="333"/>
      <c r="J210" s="333"/>
    </row>
    <row r="211" spans="1:10" s="35" customFormat="1" ht="11.25" customHeight="1">
      <c r="A211" s="313" t="s">
        <v>424</v>
      </c>
      <c r="B211" s="313"/>
      <c r="C211" s="69">
        <f>SUM(D211:F211)</f>
        <v>99.8</v>
      </c>
      <c r="D211" s="69">
        <v>99.8</v>
      </c>
      <c r="E211" s="69">
        <v>0</v>
      </c>
      <c r="F211" s="69">
        <v>0</v>
      </c>
      <c r="G211" s="309"/>
      <c r="H211" s="308"/>
      <c r="I211" s="333"/>
      <c r="J211" s="333"/>
    </row>
    <row r="212" spans="1:10" s="35" customFormat="1" ht="9.75" customHeight="1">
      <c r="A212" s="313" t="s">
        <v>425</v>
      </c>
      <c r="B212" s="313"/>
      <c r="C212" s="69">
        <f>SUM(D212:F212)</f>
        <v>0</v>
      </c>
      <c r="D212" s="69">
        <v>0</v>
      </c>
      <c r="E212" s="69">
        <v>0</v>
      </c>
      <c r="F212" s="69">
        <v>0</v>
      </c>
      <c r="G212" s="309"/>
      <c r="H212" s="308"/>
      <c r="I212" s="333"/>
      <c r="J212" s="333"/>
    </row>
    <row r="213" spans="1:10" s="35" customFormat="1" ht="9.75">
      <c r="A213" s="313" t="s">
        <v>426</v>
      </c>
      <c r="B213" s="313"/>
      <c r="C213" s="69">
        <f>SUM(D213:F213)</f>
        <v>0</v>
      </c>
      <c r="D213" s="69">
        <v>0</v>
      </c>
      <c r="E213" s="69">
        <v>0</v>
      </c>
      <c r="F213" s="69">
        <v>0</v>
      </c>
      <c r="G213" s="309"/>
      <c r="H213" s="308"/>
      <c r="I213" s="333"/>
      <c r="J213" s="333"/>
    </row>
    <row r="214" spans="1:10" s="35" customFormat="1" ht="9.75" customHeight="1">
      <c r="A214" s="313" t="s">
        <v>414</v>
      </c>
      <c r="B214" s="313"/>
      <c r="C214" s="69">
        <f>SUM(D214:F214)</f>
        <v>0</v>
      </c>
      <c r="D214" s="69">
        <v>0</v>
      </c>
      <c r="E214" s="69">
        <v>0</v>
      </c>
      <c r="F214" s="69">
        <v>0</v>
      </c>
      <c r="G214" s="309"/>
      <c r="H214" s="308"/>
      <c r="I214" s="333"/>
      <c r="J214" s="333"/>
    </row>
    <row r="215" spans="1:10" s="35" customFormat="1" ht="48.75" customHeight="1">
      <c r="A215" s="68"/>
      <c r="B215" s="60" t="s">
        <v>478</v>
      </c>
      <c r="C215" s="69"/>
      <c r="D215" s="69"/>
      <c r="E215" s="69"/>
      <c r="F215" s="69"/>
      <c r="G215" s="309" t="s">
        <v>841</v>
      </c>
      <c r="H215" s="308" t="s">
        <v>395</v>
      </c>
      <c r="I215" s="333" t="s">
        <v>315</v>
      </c>
      <c r="J215" s="333" t="s">
        <v>688</v>
      </c>
    </row>
    <row r="216" spans="1:10" s="35" customFormat="1" ht="9.75" customHeight="1">
      <c r="A216" s="313" t="s">
        <v>167</v>
      </c>
      <c r="B216" s="313"/>
      <c r="C216" s="69">
        <f>SUM(C217:C221)</f>
        <v>13500</v>
      </c>
      <c r="D216" s="69">
        <f>SUM(D217:D221)</f>
        <v>13500</v>
      </c>
      <c r="E216" s="69">
        <f>SUM(E217:E221)</f>
        <v>0</v>
      </c>
      <c r="F216" s="69">
        <f>SUM(F217:F221)</f>
        <v>0</v>
      </c>
      <c r="G216" s="309"/>
      <c r="H216" s="308"/>
      <c r="I216" s="333"/>
      <c r="J216" s="333"/>
    </row>
    <row r="217" spans="1:10" s="35" customFormat="1" ht="9.75" customHeight="1">
      <c r="A217" s="313" t="s">
        <v>416</v>
      </c>
      <c r="B217" s="313"/>
      <c r="C217" s="69">
        <f>SUM(D217:F217)</f>
        <v>0</v>
      </c>
      <c r="D217" s="69">
        <v>0</v>
      </c>
      <c r="E217" s="69">
        <v>0</v>
      </c>
      <c r="F217" s="69">
        <v>0</v>
      </c>
      <c r="G217" s="309"/>
      <c r="H217" s="308"/>
      <c r="I217" s="333"/>
      <c r="J217" s="333"/>
    </row>
    <row r="218" spans="1:10" s="35" customFormat="1" ht="11.25" customHeight="1">
      <c r="A218" s="313" t="s">
        <v>424</v>
      </c>
      <c r="B218" s="313"/>
      <c r="C218" s="69">
        <f>SUM(D218:F218)</f>
        <v>13500</v>
      </c>
      <c r="D218" s="181">
        <v>13500</v>
      </c>
      <c r="E218" s="69">
        <v>0</v>
      </c>
      <c r="F218" s="69">
        <v>0</v>
      </c>
      <c r="G218" s="309"/>
      <c r="H218" s="308"/>
      <c r="I218" s="333"/>
      <c r="J218" s="333"/>
    </row>
    <row r="219" spans="1:10" s="35" customFormat="1" ht="9.75" customHeight="1">
      <c r="A219" s="313" t="s">
        <v>425</v>
      </c>
      <c r="B219" s="313"/>
      <c r="C219" s="69">
        <f>SUM(D219:F219)</f>
        <v>0</v>
      </c>
      <c r="D219" s="69">
        <v>0</v>
      </c>
      <c r="E219" s="69">
        <v>0</v>
      </c>
      <c r="F219" s="69">
        <v>0</v>
      </c>
      <c r="G219" s="309"/>
      <c r="H219" s="308"/>
      <c r="I219" s="333"/>
      <c r="J219" s="333"/>
    </row>
    <row r="220" spans="1:10" s="35" customFormat="1" ht="9.75">
      <c r="A220" s="313" t="s">
        <v>426</v>
      </c>
      <c r="B220" s="313"/>
      <c r="C220" s="69">
        <f>SUM(D220:F220)</f>
        <v>0</v>
      </c>
      <c r="D220" s="69">
        <v>0</v>
      </c>
      <c r="E220" s="69">
        <v>0</v>
      </c>
      <c r="F220" s="69">
        <v>0</v>
      </c>
      <c r="G220" s="309"/>
      <c r="H220" s="308"/>
      <c r="I220" s="333"/>
      <c r="J220" s="333"/>
    </row>
    <row r="221" spans="1:10" s="35" customFormat="1" ht="9.75" customHeight="1">
      <c r="A221" s="313" t="s">
        <v>414</v>
      </c>
      <c r="B221" s="313"/>
      <c r="C221" s="69">
        <f>SUM(D221:F221)</f>
        <v>0</v>
      </c>
      <c r="D221" s="69">
        <v>0</v>
      </c>
      <c r="E221" s="69">
        <v>0</v>
      </c>
      <c r="F221" s="69">
        <v>0</v>
      </c>
      <c r="G221" s="309"/>
      <c r="H221" s="308"/>
      <c r="I221" s="333"/>
      <c r="J221" s="333"/>
    </row>
    <row r="222" spans="1:10" s="35" customFormat="1" ht="15" customHeight="1">
      <c r="A222" s="68" t="s">
        <v>419</v>
      </c>
      <c r="B222" s="60" t="s">
        <v>263</v>
      </c>
      <c r="C222" s="69"/>
      <c r="D222" s="69"/>
      <c r="E222" s="69"/>
      <c r="F222" s="69"/>
      <c r="G222" s="309" t="s">
        <v>841</v>
      </c>
      <c r="H222" s="308" t="s">
        <v>301</v>
      </c>
      <c r="I222" s="333" t="s">
        <v>589</v>
      </c>
      <c r="J222" s="333" t="s">
        <v>688</v>
      </c>
    </row>
    <row r="223" spans="1:10" s="35" customFormat="1" ht="9.75">
      <c r="A223" s="313" t="s">
        <v>167</v>
      </c>
      <c r="B223" s="313"/>
      <c r="C223" s="69">
        <f aca="true" t="shared" si="23" ref="C223:C228">D223+E223+F223</f>
        <v>0</v>
      </c>
      <c r="D223" s="69">
        <f>SUM(D224:D228)</f>
        <v>0</v>
      </c>
      <c r="E223" s="69">
        <f>SUM(E224:E228)</f>
        <v>0</v>
      </c>
      <c r="F223" s="69">
        <f>SUM(F224:F228)</f>
        <v>0</v>
      </c>
      <c r="G223" s="309"/>
      <c r="H223" s="308"/>
      <c r="I223" s="333"/>
      <c r="J223" s="333"/>
    </row>
    <row r="224" spans="1:10" s="35" customFormat="1" ht="9.75">
      <c r="A224" s="313" t="s">
        <v>416</v>
      </c>
      <c r="B224" s="313"/>
      <c r="C224" s="69">
        <f t="shared" si="23"/>
        <v>0</v>
      </c>
      <c r="D224" s="69">
        <v>0</v>
      </c>
      <c r="E224" s="69">
        <v>0</v>
      </c>
      <c r="F224" s="69">
        <v>0</v>
      </c>
      <c r="G224" s="309"/>
      <c r="H224" s="308"/>
      <c r="I224" s="333"/>
      <c r="J224" s="333"/>
    </row>
    <row r="225" spans="1:10" s="35" customFormat="1" ht="11.25" customHeight="1">
      <c r="A225" s="313" t="s">
        <v>424</v>
      </c>
      <c r="B225" s="313"/>
      <c r="C225" s="69">
        <f t="shared" si="23"/>
        <v>0</v>
      </c>
      <c r="D225" s="69">
        <v>0</v>
      </c>
      <c r="E225" s="69">
        <v>0</v>
      </c>
      <c r="F225" s="69">
        <v>0</v>
      </c>
      <c r="G225" s="309"/>
      <c r="H225" s="308"/>
      <c r="I225" s="333"/>
      <c r="J225" s="333"/>
    </row>
    <row r="226" spans="1:10" s="35" customFormat="1" ht="9.75" customHeight="1">
      <c r="A226" s="313" t="s">
        <v>425</v>
      </c>
      <c r="B226" s="313"/>
      <c r="C226" s="69">
        <f t="shared" si="23"/>
        <v>0</v>
      </c>
      <c r="D226" s="69">
        <v>0</v>
      </c>
      <c r="E226" s="69">
        <v>0</v>
      </c>
      <c r="F226" s="69">
        <v>0</v>
      </c>
      <c r="G226" s="309"/>
      <c r="H226" s="308"/>
      <c r="I226" s="333"/>
      <c r="J226" s="333"/>
    </row>
    <row r="227" spans="1:10" s="35" customFormat="1" ht="9.75">
      <c r="A227" s="313" t="s">
        <v>426</v>
      </c>
      <c r="B227" s="313"/>
      <c r="C227" s="69">
        <f t="shared" si="23"/>
        <v>0</v>
      </c>
      <c r="D227" s="69">
        <v>0</v>
      </c>
      <c r="E227" s="69">
        <v>0</v>
      </c>
      <c r="F227" s="69">
        <v>0</v>
      </c>
      <c r="G227" s="309"/>
      <c r="H227" s="308"/>
      <c r="I227" s="333"/>
      <c r="J227" s="333"/>
    </row>
    <row r="228" spans="1:10" s="35" customFormat="1" ht="9.75">
      <c r="A228" s="313" t="s">
        <v>414</v>
      </c>
      <c r="B228" s="313"/>
      <c r="C228" s="69">
        <f t="shared" si="23"/>
        <v>0</v>
      </c>
      <c r="D228" s="69">
        <v>0</v>
      </c>
      <c r="E228" s="69">
        <v>0</v>
      </c>
      <c r="F228" s="69">
        <v>0</v>
      </c>
      <c r="G228" s="309"/>
      <c r="H228" s="308"/>
      <c r="I228" s="333"/>
      <c r="J228" s="333"/>
    </row>
    <row r="229" spans="1:10" s="35" customFormat="1" ht="36" customHeight="1">
      <c r="A229" s="68" t="s">
        <v>420</v>
      </c>
      <c r="B229" s="60" t="s">
        <v>281</v>
      </c>
      <c r="C229" s="69"/>
      <c r="D229" s="69"/>
      <c r="E229" s="69"/>
      <c r="F229" s="69"/>
      <c r="G229" s="309" t="s">
        <v>841</v>
      </c>
      <c r="H229" s="308" t="s">
        <v>301</v>
      </c>
      <c r="I229" s="333" t="s">
        <v>589</v>
      </c>
      <c r="J229" s="333" t="s">
        <v>714</v>
      </c>
    </row>
    <row r="230" spans="1:10" s="35" customFormat="1" ht="9.75">
      <c r="A230" s="313" t="s">
        <v>167</v>
      </c>
      <c r="B230" s="313"/>
      <c r="C230" s="69">
        <f aca="true" t="shared" si="24" ref="C230:C235">SUM(D230:F230)</f>
        <v>35963.15</v>
      </c>
      <c r="D230" s="69">
        <f>SUM(D231:D235)</f>
        <v>35963.15</v>
      </c>
      <c r="E230" s="69">
        <f>SUM(E231:E235)</f>
        <v>0</v>
      </c>
      <c r="F230" s="69">
        <f>SUM(F231:F235)</f>
        <v>0</v>
      </c>
      <c r="G230" s="309"/>
      <c r="H230" s="308"/>
      <c r="I230" s="333"/>
      <c r="J230" s="333"/>
    </row>
    <row r="231" spans="1:10" s="35" customFormat="1" ht="9.75">
      <c r="A231" s="313" t="s">
        <v>416</v>
      </c>
      <c r="B231" s="313"/>
      <c r="C231" s="69">
        <f t="shared" si="24"/>
        <v>0</v>
      </c>
      <c r="D231" s="69">
        <f aca="true" t="shared" si="25" ref="D231:F252">D271+D287+D295+D303</f>
        <v>0</v>
      </c>
      <c r="E231" s="69">
        <f t="shared" si="25"/>
        <v>0</v>
      </c>
      <c r="F231" s="69">
        <f t="shared" si="25"/>
        <v>0</v>
      </c>
      <c r="G231" s="309"/>
      <c r="H231" s="308"/>
      <c r="I231" s="333"/>
      <c r="J231" s="333"/>
    </row>
    <row r="232" spans="1:10" s="35" customFormat="1" ht="11.25" customHeight="1">
      <c r="A232" s="313" t="s">
        <v>424</v>
      </c>
      <c r="B232" s="313"/>
      <c r="C232" s="69">
        <f t="shared" si="24"/>
        <v>35763.15</v>
      </c>
      <c r="D232" s="69">
        <f t="shared" si="25"/>
        <v>35763.15</v>
      </c>
      <c r="E232" s="69">
        <f t="shared" si="25"/>
        <v>0</v>
      </c>
      <c r="F232" s="69">
        <f t="shared" si="25"/>
        <v>0</v>
      </c>
      <c r="G232" s="309"/>
      <c r="H232" s="308"/>
      <c r="I232" s="333"/>
      <c r="J232" s="333"/>
    </row>
    <row r="233" spans="1:10" s="35" customFormat="1" ht="12" customHeight="1">
      <c r="A233" s="313" t="s">
        <v>425</v>
      </c>
      <c r="B233" s="313"/>
      <c r="C233" s="69">
        <f t="shared" si="24"/>
        <v>200</v>
      </c>
      <c r="D233" s="69">
        <f t="shared" si="25"/>
        <v>200</v>
      </c>
      <c r="E233" s="69">
        <f t="shared" si="25"/>
        <v>0</v>
      </c>
      <c r="F233" s="69">
        <f t="shared" si="25"/>
        <v>0</v>
      </c>
      <c r="G233" s="309"/>
      <c r="H233" s="308"/>
      <c r="I233" s="333"/>
      <c r="J233" s="333"/>
    </row>
    <row r="234" spans="1:10" s="35" customFormat="1" ht="13.5" customHeight="1">
      <c r="A234" s="313" t="s">
        <v>426</v>
      </c>
      <c r="B234" s="313"/>
      <c r="C234" s="69">
        <f t="shared" si="24"/>
        <v>0</v>
      </c>
      <c r="D234" s="69">
        <f t="shared" si="25"/>
        <v>0</v>
      </c>
      <c r="E234" s="69">
        <f t="shared" si="25"/>
        <v>0</v>
      </c>
      <c r="F234" s="69">
        <f t="shared" si="25"/>
        <v>0</v>
      </c>
      <c r="G234" s="309"/>
      <c r="H234" s="308"/>
      <c r="I234" s="333"/>
      <c r="J234" s="333"/>
    </row>
    <row r="235" spans="1:10" s="35" customFormat="1" ht="9.75">
      <c r="A235" s="313" t="s">
        <v>414</v>
      </c>
      <c r="B235" s="313"/>
      <c r="C235" s="69">
        <f t="shared" si="24"/>
        <v>0</v>
      </c>
      <c r="D235" s="69">
        <f t="shared" si="25"/>
        <v>0</v>
      </c>
      <c r="E235" s="69">
        <f t="shared" si="25"/>
        <v>0</v>
      </c>
      <c r="F235" s="69">
        <f t="shared" si="25"/>
        <v>0</v>
      </c>
      <c r="G235" s="309"/>
      <c r="H235" s="308"/>
      <c r="I235" s="333"/>
      <c r="J235" s="333"/>
    </row>
    <row r="236" spans="1:10" s="35" customFormat="1" ht="48" customHeight="1" hidden="1">
      <c r="A236" s="68"/>
      <c r="B236" s="60" t="s">
        <v>844</v>
      </c>
      <c r="C236" s="69"/>
      <c r="D236" s="69">
        <f t="shared" si="25"/>
        <v>0</v>
      </c>
      <c r="E236" s="69">
        <f t="shared" si="25"/>
        <v>0</v>
      </c>
      <c r="F236" s="69">
        <f t="shared" si="25"/>
        <v>0</v>
      </c>
      <c r="G236" s="309" t="s">
        <v>841</v>
      </c>
      <c r="H236" s="308" t="s">
        <v>301</v>
      </c>
      <c r="I236" s="333" t="s">
        <v>589</v>
      </c>
      <c r="J236" s="333" t="s">
        <v>688</v>
      </c>
    </row>
    <row r="237" spans="1:10" s="35" customFormat="1" ht="9.75" customHeight="1" hidden="1">
      <c r="A237" s="313" t="s">
        <v>167</v>
      </c>
      <c r="B237" s="313"/>
      <c r="C237" s="69">
        <f>SUM(C238:C242)</f>
        <v>24600</v>
      </c>
      <c r="D237" s="69">
        <f t="shared" si="25"/>
        <v>0</v>
      </c>
      <c r="E237" s="69">
        <f t="shared" si="25"/>
        <v>0</v>
      </c>
      <c r="F237" s="69">
        <f t="shared" si="25"/>
        <v>0</v>
      </c>
      <c r="G237" s="309"/>
      <c r="H237" s="308"/>
      <c r="I237" s="333"/>
      <c r="J237" s="333"/>
    </row>
    <row r="238" spans="1:10" s="35" customFormat="1" ht="9.75" customHeight="1" hidden="1">
      <c r="A238" s="313" t="s">
        <v>416</v>
      </c>
      <c r="B238" s="313"/>
      <c r="C238" s="69">
        <f>SUM(D238:F238)</f>
        <v>12300</v>
      </c>
      <c r="D238" s="69">
        <f t="shared" si="25"/>
        <v>12300</v>
      </c>
      <c r="E238" s="69">
        <f t="shared" si="25"/>
        <v>0</v>
      </c>
      <c r="F238" s="69">
        <f t="shared" si="25"/>
        <v>0</v>
      </c>
      <c r="G238" s="309"/>
      <c r="H238" s="308"/>
      <c r="I238" s="333"/>
      <c r="J238" s="333"/>
    </row>
    <row r="239" spans="1:10" s="35" customFormat="1" ht="11.25" customHeight="1" hidden="1">
      <c r="A239" s="313" t="s">
        <v>424</v>
      </c>
      <c r="B239" s="313"/>
      <c r="C239" s="69">
        <f>SUM(D239:F239)</f>
        <v>0</v>
      </c>
      <c r="D239" s="69">
        <f t="shared" si="25"/>
        <v>0</v>
      </c>
      <c r="E239" s="69">
        <f t="shared" si="25"/>
        <v>0</v>
      </c>
      <c r="F239" s="69">
        <f t="shared" si="25"/>
        <v>0</v>
      </c>
      <c r="G239" s="309"/>
      <c r="H239" s="308"/>
      <c r="I239" s="333"/>
      <c r="J239" s="333"/>
    </row>
    <row r="240" spans="1:10" s="35" customFormat="1" ht="9.75" customHeight="1" hidden="1">
      <c r="A240" s="313" t="s">
        <v>425</v>
      </c>
      <c r="B240" s="313"/>
      <c r="C240" s="69">
        <f>SUM(D240:F240)</f>
        <v>12300</v>
      </c>
      <c r="D240" s="69">
        <f t="shared" si="25"/>
        <v>12300</v>
      </c>
      <c r="E240" s="69">
        <f t="shared" si="25"/>
        <v>0</v>
      </c>
      <c r="F240" s="69">
        <f t="shared" si="25"/>
        <v>0</v>
      </c>
      <c r="G240" s="309"/>
      <c r="H240" s="308"/>
      <c r="I240" s="333"/>
      <c r="J240" s="333"/>
    </row>
    <row r="241" spans="1:10" s="35" customFormat="1" ht="9.75" hidden="1">
      <c r="A241" s="313" t="s">
        <v>426</v>
      </c>
      <c r="B241" s="313"/>
      <c r="C241" s="69">
        <f>SUM(D241:F241)</f>
        <v>0</v>
      </c>
      <c r="D241" s="69">
        <f t="shared" si="25"/>
        <v>0</v>
      </c>
      <c r="E241" s="69">
        <f t="shared" si="25"/>
        <v>0</v>
      </c>
      <c r="F241" s="69">
        <f t="shared" si="25"/>
        <v>0</v>
      </c>
      <c r="G241" s="309"/>
      <c r="H241" s="308"/>
      <c r="I241" s="333"/>
      <c r="J241" s="333"/>
    </row>
    <row r="242" spans="1:10" s="35" customFormat="1" ht="9.75" customHeight="1" hidden="1">
      <c r="A242" s="313" t="s">
        <v>414</v>
      </c>
      <c r="B242" s="313"/>
      <c r="C242" s="69">
        <f>SUM(D242:F242)</f>
        <v>0</v>
      </c>
      <c r="D242" s="69">
        <f t="shared" si="25"/>
        <v>0</v>
      </c>
      <c r="E242" s="69">
        <f t="shared" si="25"/>
        <v>0</v>
      </c>
      <c r="F242" s="69">
        <f t="shared" si="25"/>
        <v>0</v>
      </c>
      <c r="G242" s="309"/>
      <c r="H242" s="308"/>
      <c r="I242" s="333"/>
      <c r="J242" s="333"/>
    </row>
    <row r="243" spans="1:10" s="35" customFormat="1" ht="69" customHeight="1" hidden="1">
      <c r="A243" s="44"/>
      <c r="B243" s="64" t="s">
        <v>845</v>
      </c>
      <c r="C243" s="69"/>
      <c r="D243" s="69">
        <f t="shared" si="25"/>
        <v>0</v>
      </c>
      <c r="E243" s="69">
        <f t="shared" si="25"/>
        <v>0</v>
      </c>
      <c r="F243" s="69">
        <f t="shared" si="25"/>
        <v>0</v>
      </c>
      <c r="G243" s="60" t="s">
        <v>841</v>
      </c>
      <c r="H243" s="42" t="s">
        <v>412</v>
      </c>
      <c r="I243" s="62" t="s">
        <v>412</v>
      </c>
      <c r="J243" s="62" t="s">
        <v>600</v>
      </c>
    </row>
    <row r="244" spans="1:10" s="35" customFormat="1" ht="45.75" customHeight="1" hidden="1">
      <c r="A244" s="68" t="s">
        <v>648</v>
      </c>
      <c r="B244" s="60" t="s">
        <v>59</v>
      </c>
      <c r="C244" s="69"/>
      <c r="D244" s="69">
        <f t="shared" si="25"/>
        <v>0</v>
      </c>
      <c r="E244" s="69">
        <f t="shared" si="25"/>
        <v>0</v>
      </c>
      <c r="F244" s="69">
        <f t="shared" si="25"/>
        <v>0</v>
      </c>
      <c r="G244" s="309" t="s">
        <v>622</v>
      </c>
      <c r="H244" s="308" t="s">
        <v>301</v>
      </c>
      <c r="I244" s="333" t="s">
        <v>589</v>
      </c>
      <c r="J244" s="333" t="s">
        <v>315</v>
      </c>
    </row>
    <row r="245" spans="1:10" s="35" customFormat="1" ht="9.75" customHeight="1" hidden="1">
      <c r="A245" s="313" t="s">
        <v>167</v>
      </c>
      <c r="B245" s="313"/>
      <c r="C245" s="69">
        <f>SUM(C246:C250)</f>
        <v>14000</v>
      </c>
      <c r="D245" s="69">
        <f t="shared" si="25"/>
        <v>0</v>
      </c>
      <c r="E245" s="69">
        <f t="shared" si="25"/>
        <v>0</v>
      </c>
      <c r="F245" s="69">
        <f t="shared" si="25"/>
        <v>0</v>
      </c>
      <c r="G245" s="309"/>
      <c r="H245" s="308"/>
      <c r="I245" s="333"/>
      <c r="J245" s="333"/>
    </row>
    <row r="246" spans="1:10" s="35" customFormat="1" ht="9.75" customHeight="1" hidden="1">
      <c r="A246" s="313" t="s">
        <v>416</v>
      </c>
      <c r="B246" s="313"/>
      <c r="C246" s="69">
        <f>SUM(D246:F246)</f>
        <v>7000</v>
      </c>
      <c r="D246" s="69">
        <f t="shared" si="25"/>
        <v>7000</v>
      </c>
      <c r="E246" s="69">
        <f t="shared" si="25"/>
        <v>0</v>
      </c>
      <c r="F246" s="69">
        <f t="shared" si="25"/>
        <v>0</v>
      </c>
      <c r="G246" s="309"/>
      <c r="H246" s="308"/>
      <c r="I246" s="333"/>
      <c r="J246" s="333"/>
    </row>
    <row r="247" spans="1:10" s="35" customFormat="1" ht="11.25" customHeight="1" hidden="1">
      <c r="A247" s="313" t="s">
        <v>424</v>
      </c>
      <c r="B247" s="313"/>
      <c r="C247" s="69">
        <f>SUM(D247:F247)</f>
        <v>0</v>
      </c>
      <c r="D247" s="69">
        <f t="shared" si="25"/>
        <v>0</v>
      </c>
      <c r="E247" s="69">
        <f t="shared" si="25"/>
        <v>0</v>
      </c>
      <c r="F247" s="69">
        <f t="shared" si="25"/>
        <v>0</v>
      </c>
      <c r="G247" s="309"/>
      <c r="H247" s="308"/>
      <c r="I247" s="333"/>
      <c r="J247" s="333"/>
    </row>
    <row r="248" spans="1:10" s="35" customFormat="1" ht="9.75" customHeight="1" hidden="1">
      <c r="A248" s="313" t="s">
        <v>425</v>
      </c>
      <c r="B248" s="313"/>
      <c r="C248" s="69">
        <f>SUM(D248:F248)</f>
        <v>7000</v>
      </c>
      <c r="D248" s="69">
        <f t="shared" si="25"/>
        <v>7000</v>
      </c>
      <c r="E248" s="69">
        <f t="shared" si="25"/>
        <v>0</v>
      </c>
      <c r="F248" s="69">
        <f t="shared" si="25"/>
        <v>0</v>
      </c>
      <c r="G248" s="309"/>
      <c r="H248" s="308"/>
      <c r="I248" s="333"/>
      <c r="J248" s="333"/>
    </row>
    <row r="249" spans="1:10" s="35" customFormat="1" ht="9.75" hidden="1">
      <c r="A249" s="313" t="s">
        <v>426</v>
      </c>
      <c r="B249" s="313"/>
      <c r="C249" s="69">
        <f>SUM(D249:F249)</f>
        <v>0</v>
      </c>
      <c r="D249" s="69">
        <f t="shared" si="25"/>
        <v>0</v>
      </c>
      <c r="E249" s="69">
        <f t="shared" si="25"/>
        <v>0</v>
      </c>
      <c r="F249" s="69">
        <f t="shared" si="25"/>
        <v>0</v>
      </c>
      <c r="G249" s="309"/>
      <c r="H249" s="308"/>
      <c r="I249" s="333"/>
      <c r="J249" s="333"/>
    </row>
    <row r="250" spans="1:10" s="35" customFormat="1" ht="9.75" customHeight="1" hidden="1">
      <c r="A250" s="313" t="s">
        <v>414</v>
      </c>
      <c r="B250" s="313"/>
      <c r="C250" s="69">
        <f>SUM(D250:F250)</f>
        <v>0</v>
      </c>
      <c r="D250" s="69">
        <f t="shared" si="25"/>
        <v>0</v>
      </c>
      <c r="E250" s="69">
        <f t="shared" si="25"/>
        <v>0</v>
      </c>
      <c r="F250" s="69">
        <f t="shared" si="25"/>
        <v>0</v>
      </c>
      <c r="G250" s="309"/>
      <c r="H250" s="308"/>
      <c r="I250" s="333"/>
      <c r="J250" s="333"/>
    </row>
    <row r="251" spans="1:10" s="35" customFormat="1" ht="73.5" customHeight="1" hidden="1">
      <c r="A251" s="44"/>
      <c r="B251" s="64" t="s">
        <v>400</v>
      </c>
      <c r="C251" s="69"/>
      <c r="D251" s="69">
        <f t="shared" si="25"/>
        <v>0</v>
      </c>
      <c r="E251" s="69">
        <f t="shared" si="25"/>
        <v>0</v>
      </c>
      <c r="F251" s="69">
        <f t="shared" si="25"/>
        <v>0</v>
      </c>
      <c r="G251" s="60" t="s">
        <v>622</v>
      </c>
      <c r="H251" s="42" t="s">
        <v>412</v>
      </c>
      <c r="I251" s="62" t="s">
        <v>412</v>
      </c>
      <c r="J251" s="62" t="s">
        <v>430</v>
      </c>
    </row>
    <row r="252" spans="1:10" s="35" customFormat="1" ht="51" customHeight="1" hidden="1">
      <c r="A252" s="68" t="s">
        <v>649</v>
      </c>
      <c r="B252" s="60" t="s">
        <v>60</v>
      </c>
      <c r="C252" s="69"/>
      <c r="D252" s="69">
        <f t="shared" si="25"/>
        <v>0</v>
      </c>
      <c r="E252" s="69">
        <f t="shared" si="25"/>
        <v>0</v>
      </c>
      <c r="F252" s="69">
        <f t="shared" si="25"/>
        <v>0</v>
      </c>
      <c r="G252" s="309" t="s">
        <v>630</v>
      </c>
      <c r="H252" s="308" t="s">
        <v>301</v>
      </c>
      <c r="I252" s="333" t="s">
        <v>590</v>
      </c>
      <c r="J252" s="333" t="s">
        <v>315</v>
      </c>
    </row>
    <row r="253" spans="1:10" s="35" customFormat="1" ht="9.75" customHeight="1" hidden="1">
      <c r="A253" s="313" t="s">
        <v>167</v>
      </c>
      <c r="B253" s="313"/>
      <c r="C253" s="69">
        <f>SUM(C254:C258)</f>
        <v>1194682.36856</v>
      </c>
      <c r="D253" s="69">
        <f aca="true" t="shared" si="26" ref="D253:F260">D293+D309+D317+D332</f>
        <v>0</v>
      </c>
      <c r="E253" s="69">
        <f t="shared" si="26"/>
        <v>0</v>
      </c>
      <c r="F253" s="69">
        <f t="shared" si="26"/>
        <v>0</v>
      </c>
      <c r="G253" s="309"/>
      <c r="H253" s="308"/>
      <c r="I253" s="333"/>
      <c r="J253" s="333"/>
    </row>
    <row r="254" spans="1:10" s="35" customFormat="1" ht="9.75" customHeight="1" hidden="1">
      <c r="A254" s="313" t="s">
        <v>416</v>
      </c>
      <c r="B254" s="313"/>
      <c r="C254" s="69">
        <f>SUM(D254:F254)</f>
        <v>597341.18428</v>
      </c>
      <c r="D254" s="69">
        <f t="shared" si="26"/>
        <v>597341.18428</v>
      </c>
      <c r="E254" s="69">
        <f t="shared" si="26"/>
        <v>0</v>
      </c>
      <c r="F254" s="69">
        <f t="shared" si="26"/>
        <v>0</v>
      </c>
      <c r="G254" s="309"/>
      <c r="H254" s="308"/>
      <c r="I254" s="333"/>
      <c r="J254" s="333"/>
    </row>
    <row r="255" spans="1:10" s="35" customFormat="1" ht="11.25" customHeight="1" hidden="1">
      <c r="A255" s="313" t="s">
        <v>424</v>
      </c>
      <c r="B255" s="313"/>
      <c r="C255" s="69">
        <f>SUM(D255:F255)</f>
        <v>0</v>
      </c>
      <c r="D255" s="69">
        <f t="shared" si="26"/>
        <v>0</v>
      </c>
      <c r="E255" s="69">
        <f t="shared" si="26"/>
        <v>0</v>
      </c>
      <c r="F255" s="69">
        <f t="shared" si="26"/>
        <v>0</v>
      </c>
      <c r="G255" s="309"/>
      <c r="H255" s="308"/>
      <c r="I255" s="333"/>
      <c r="J255" s="333"/>
    </row>
    <row r="256" spans="1:10" s="35" customFormat="1" ht="9.75" customHeight="1" hidden="1">
      <c r="A256" s="313" t="s">
        <v>425</v>
      </c>
      <c r="B256" s="313"/>
      <c r="C256" s="69">
        <f>SUM(D256:F256)</f>
        <v>356122.37475</v>
      </c>
      <c r="D256" s="69">
        <f t="shared" si="26"/>
        <v>356122.37475</v>
      </c>
      <c r="E256" s="69">
        <f t="shared" si="26"/>
        <v>0</v>
      </c>
      <c r="F256" s="69">
        <f t="shared" si="26"/>
        <v>0</v>
      </c>
      <c r="G256" s="309"/>
      <c r="H256" s="308"/>
      <c r="I256" s="333"/>
      <c r="J256" s="333"/>
    </row>
    <row r="257" spans="1:10" s="35" customFormat="1" ht="9.75" hidden="1">
      <c r="A257" s="313" t="s">
        <v>426</v>
      </c>
      <c r="B257" s="313"/>
      <c r="C257" s="69">
        <f>SUM(D257:F257)</f>
        <v>5919.52709</v>
      </c>
      <c r="D257" s="69">
        <f t="shared" si="26"/>
        <v>5919.52709</v>
      </c>
      <c r="E257" s="69">
        <f t="shared" si="26"/>
        <v>0</v>
      </c>
      <c r="F257" s="69">
        <f t="shared" si="26"/>
        <v>0</v>
      </c>
      <c r="G257" s="309"/>
      <c r="H257" s="308"/>
      <c r="I257" s="333"/>
      <c r="J257" s="333"/>
    </row>
    <row r="258" spans="1:10" s="35" customFormat="1" ht="9.75" customHeight="1" hidden="1">
      <c r="A258" s="313" t="s">
        <v>414</v>
      </c>
      <c r="B258" s="313"/>
      <c r="C258" s="69">
        <f>SUM(D258:F258)</f>
        <v>235299.28244</v>
      </c>
      <c r="D258" s="69">
        <f t="shared" si="26"/>
        <v>235299.28244</v>
      </c>
      <c r="E258" s="69">
        <f t="shared" si="26"/>
        <v>0</v>
      </c>
      <c r="F258" s="69">
        <f t="shared" si="26"/>
        <v>0</v>
      </c>
      <c r="G258" s="309"/>
      <c r="H258" s="308"/>
      <c r="I258" s="333"/>
      <c r="J258" s="333"/>
    </row>
    <row r="259" spans="1:10" s="35" customFormat="1" ht="66.75" customHeight="1" hidden="1">
      <c r="A259" s="44"/>
      <c r="B259" s="64" t="s">
        <v>633</v>
      </c>
      <c r="C259" s="69"/>
      <c r="D259" s="69">
        <f t="shared" si="26"/>
        <v>0</v>
      </c>
      <c r="E259" s="69">
        <f t="shared" si="26"/>
        <v>0</v>
      </c>
      <c r="F259" s="69">
        <f t="shared" si="26"/>
        <v>0</v>
      </c>
      <c r="G259" s="60" t="s">
        <v>622</v>
      </c>
      <c r="H259" s="42" t="s">
        <v>412</v>
      </c>
      <c r="I259" s="62" t="s">
        <v>412</v>
      </c>
      <c r="J259" s="62" t="s">
        <v>430</v>
      </c>
    </row>
    <row r="260" spans="1:10" s="35" customFormat="1" ht="45.75" customHeight="1" hidden="1">
      <c r="A260" s="68" t="s">
        <v>650</v>
      </c>
      <c r="B260" s="60" t="s">
        <v>696</v>
      </c>
      <c r="C260" s="69"/>
      <c r="D260" s="69">
        <f t="shared" si="26"/>
        <v>0</v>
      </c>
      <c r="E260" s="69">
        <f t="shared" si="26"/>
        <v>0</v>
      </c>
      <c r="F260" s="69">
        <f t="shared" si="26"/>
        <v>0</v>
      </c>
      <c r="G260" s="309" t="s">
        <v>630</v>
      </c>
      <c r="H260" s="308" t="s">
        <v>301</v>
      </c>
      <c r="I260" s="333" t="s">
        <v>589</v>
      </c>
      <c r="J260" s="333" t="s">
        <v>688</v>
      </c>
    </row>
    <row r="261" spans="1:10" s="35" customFormat="1" ht="9.75" customHeight="1" hidden="1">
      <c r="A261" s="313" t="s">
        <v>167</v>
      </c>
      <c r="B261" s="313"/>
      <c r="C261" s="69">
        <f>SUM(C262:C266)</f>
        <v>1769123.55284</v>
      </c>
      <c r="D261" s="69">
        <f aca="true" t="shared" si="27" ref="D261:F267">D301+D317+D332+D340</f>
        <v>587841.18428</v>
      </c>
      <c r="E261" s="69">
        <f t="shared" si="27"/>
        <v>0</v>
      </c>
      <c r="F261" s="69">
        <f t="shared" si="27"/>
        <v>0</v>
      </c>
      <c r="G261" s="309"/>
      <c r="H261" s="308"/>
      <c r="I261" s="333"/>
      <c r="J261" s="333"/>
    </row>
    <row r="262" spans="1:10" s="35" customFormat="1" ht="9.75" customHeight="1" hidden="1">
      <c r="A262" s="313" t="s">
        <v>416</v>
      </c>
      <c r="B262" s="313"/>
      <c r="C262" s="69">
        <f>SUM(D262:F262)</f>
        <v>590641.18428</v>
      </c>
      <c r="D262" s="69">
        <f t="shared" si="27"/>
        <v>590641.18428</v>
      </c>
      <c r="E262" s="69">
        <f t="shared" si="27"/>
        <v>0</v>
      </c>
      <c r="F262" s="69">
        <f t="shared" si="27"/>
        <v>0</v>
      </c>
      <c r="G262" s="309"/>
      <c r="H262" s="308"/>
      <c r="I262" s="333"/>
      <c r="J262" s="333"/>
    </row>
    <row r="263" spans="1:10" s="35" customFormat="1" ht="11.25" customHeight="1" hidden="1">
      <c r="A263" s="313" t="s">
        <v>424</v>
      </c>
      <c r="B263" s="313"/>
      <c r="C263" s="69">
        <f>SUM(D263:F263)</f>
        <v>346622.37475</v>
      </c>
      <c r="D263" s="69">
        <f t="shared" si="27"/>
        <v>346622.37475</v>
      </c>
      <c r="E263" s="69">
        <f t="shared" si="27"/>
        <v>0</v>
      </c>
      <c r="F263" s="69">
        <f t="shared" si="27"/>
        <v>0</v>
      </c>
      <c r="G263" s="309"/>
      <c r="H263" s="308"/>
      <c r="I263" s="333"/>
      <c r="J263" s="333"/>
    </row>
    <row r="264" spans="1:10" s="35" customFormat="1" ht="9.75" customHeight="1" hidden="1">
      <c r="A264" s="313" t="s">
        <v>425</v>
      </c>
      <c r="B264" s="313"/>
      <c r="C264" s="69">
        <f>SUM(D264:F264)</f>
        <v>355341.90184</v>
      </c>
      <c r="D264" s="69">
        <f t="shared" si="27"/>
        <v>355341.90184</v>
      </c>
      <c r="E264" s="69">
        <f t="shared" si="27"/>
        <v>0</v>
      </c>
      <c r="F264" s="69">
        <f t="shared" si="27"/>
        <v>0</v>
      </c>
      <c r="G264" s="309"/>
      <c r="H264" s="308"/>
      <c r="I264" s="333"/>
      <c r="J264" s="333"/>
    </row>
    <row r="265" spans="1:10" s="35" customFormat="1" ht="9.75" hidden="1">
      <c r="A265" s="313" t="s">
        <v>426</v>
      </c>
      <c r="B265" s="313"/>
      <c r="C265" s="69">
        <f>SUM(D265:F265)</f>
        <v>241218.80953</v>
      </c>
      <c r="D265" s="69">
        <f t="shared" si="27"/>
        <v>241218.80953</v>
      </c>
      <c r="E265" s="69">
        <f t="shared" si="27"/>
        <v>0</v>
      </c>
      <c r="F265" s="69">
        <f t="shared" si="27"/>
        <v>0</v>
      </c>
      <c r="G265" s="309"/>
      <c r="H265" s="308"/>
      <c r="I265" s="333"/>
      <c r="J265" s="333"/>
    </row>
    <row r="266" spans="1:10" s="35" customFormat="1" ht="11.25" customHeight="1" hidden="1">
      <c r="A266" s="313" t="s">
        <v>414</v>
      </c>
      <c r="B266" s="313"/>
      <c r="C266" s="69">
        <f>SUM(D266:F266)</f>
        <v>235299.28244</v>
      </c>
      <c r="D266" s="69">
        <f t="shared" si="27"/>
        <v>235299.28244</v>
      </c>
      <c r="E266" s="69">
        <f t="shared" si="27"/>
        <v>0</v>
      </c>
      <c r="F266" s="69">
        <f t="shared" si="27"/>
        <v>0</v>
      </c>
      <c r="G266" s="309"/>
      <c r="H266" s="308"/>
      <c r="I266" s="333"/>
      <c r="J266" s="333"/>
    </row>
    <row r="267" spans="1:10" s="35" customFormat="1" ht="74.25" customHeight="1" hidden="1">
      <c r="A267" s="44"/>
      <c r="B267" s="64" t="s">
        <v>401</v>
      </c>
      <c r="C267" s="69"/>
      <c r="D267" s="69">
        <f t="shared" si="27"/>
        <v>0</v>
      </c>
      <c r="E267" s="69">
        <f t="shared" si="27"/>
        <v>0</v>
      </c>
      <c r="F267" s="69">
        <f t="shared" si="27"/>
        <v>0</v>
      </c>
      <c r="G267" s="60" t="s">
        <v>622</v>
      </c>
      <c r="H267" s="42" t="s">
        <v>412</v>
      </c>
      <c r="I267" s="62" t="s">
        <v>412</v>
      </c>
      <c r="J267" s="62" t="s">
        <v>638</v>
      </c>
    </row>
    <row r="268" spans="1:10" s="35" customFormat="1" ht="78">
      <c r="A268" s="44"/>
      <c r="B268" s="64" t="s">
        <v>468</v>
      </c>
      <c r="C268" s="69"/>
      <c r="D268" s="69">
        <v>3305.57</v>
      </c>
      <c r="E268" s="69"/>
      <c r="F268" s="69"/>
      <c r="G268" s="60"/>
      <c r="H268" s="42"/>
      <c r="I268" s="62"/>
      <c r="J268" s="62"/>
    </row>
    <row r="269" spans="1:10" s="35" customFormat="1" ht="46.5" customHeight="1">
      <c r="A269" s="68"/>
      <c r="B269" s="60" t="s">
        <v>151</v>
      </c>
      <c r="C269" s="69"/>
      <c r="D269" s="69"/>
      <c r="E269" s="69"/>
      <c r="F269" s="69"/>
      <c r="G269" s="309" t="s">
        <v>147</v>
      </c>
      <c r="H269" s="308" t="s">
        <v>301</v>
      </c>
      <c r="I269" s="333" t="s">
        <v>589</v>
      </c>
      <c r="J269" s="333" t="s">
        <v>688</v>
      </c>
    </row>
    <row r="270" spans="1:10" s="35" customFormat="1" ht="9.75" customHeight="1">
      <c r="A270" s="313" t="s">
        <v>167</v>
      </c>
      <c r="B270" s="313"/>
      <c r="C270" s="69">
        <f>SUM(C271:C275)</f>
        <v>19463.15</v>
      </c>
      <c r="D270" s="69">
        <f>SUM(D271:D275)</f>
        <v>19463.15</v>
      </c>
      <c r="E270" s="69">
        <f>SUM(E271:E275)</f>
        <v>0</v>
      </c>
      <c r="F270" s="69">
        <f>SUM(F271:F275)</f>
        <v>0</v>
      </c>
      <c r="G270" s="309"/>
      <c r="H270" s="308"/>
      <c r="I270" s="333"/>
      <c r="J270" s="333"/>
    </row>
    <row r="271" spans="1:10" s="35" customFormat="1" ht="9.75" customHeight="1">
      <c r="A271" s="313" t="s">
        <v>416</v>
      </c>
      <c r="B271" s="313"/>
      <c r="C271" s="69">
        <f>SUM(D271:F271)</f>
        <v>0</v>
      </c>
      <c r="D271" s="69">
        <f>'[1]8'!F485</f>
        <v>0</v>
      </c>
      <c r="E271" s="69">
        <f>'[1]8'!G485</f>
        <v>0</v>
      </c>
      <c r="F271" s="69">
        <f>'[1]8'!H485</f>
        <v>0</v>
      </c>
      <c r="G271" s="309"/>
      <c r="H271" s="308"/>
      <c r="I271" s="333"/>
      <c r="J271" s="333"/>
    </row>
    <row r="272" spans="1:10" s="35" customFormat="1" ht="11.25" customHeight="1">
      <c r="A272" s="313" t="s">
        <v>424</v>
      </c>
      <c r="B272" s="313"/>
      <c r="C272" s="69">
        <f>SUM(D272:F272)</f>
        <v>19263.15</v>
      </c>
      <c r="D272" s="181">
        <v>19263.15</v>
      </c>
      <c r="E272" s="69">
        <v>0</v>
      </c>
      <c r="F272" s="69">
        <v>0</v>
      </c>
      <c r="G272" s="309"/>
      <c r="H272" s="308"/>
      <c r="I272" s="333"/>
      <c r="J272" s="333"/>
    </row>
    <row r="273" spans="1:10" s="35" customFormat="1" ht="9.75" customHeight="1">
      <c r="A273" s="313" t="s">
        <v>425</v>
      </c>
      <c r="B273" s="313"/>
      <c r="C273" s="69">
        <f>SUM(D273:F273)</f>
        <v>200</v>
      </c>
      <c r="D273" s="69">
        <v>200</v>
      </c>
      <c r="E273" s="69">
        <v>0</v>
      </c>
      <c r="F273" s="69">
        <v>0</v>
      </c>
      <c r="G273" s="309"/>
      <c r="H273" s="308"/>
      <c r="I273" s="333"/>
      <c r="J273" s="333"/>
    </row>
    <row r="274" spans="1:10" s="35" customFormat="1" ht="9.75">
      <c r="A274" s="313" t="s">
        <v>426</v>
      </c>
      <c r="B274" s="313"/>
      <c r="C274" s="69">
        <f>SUM(D274:F274)</f>
        <v>0</v>
      </c>
      <c r="D274" s="69">
        <f>'[1]8'!F488</f>
        <v>0</v>
      </c>
      <c r="E274" s="69">
        <f>'[1]8'!G488</f>
        <v>0</v>
      </c>
      <c r="F274" s="69">
        <f>'[1]8'!H488</f>
        <v>0</v>
      </c>
      <c r="G274" s="309"/>
      <c r="H274" s="308"/>
      <c r="I274" s="333"/>
      <c r="J274" s="333"/>
    </row>
    <row r="275" spans="1:10" s="35" customFormat="1" ht="9.75" customHeight="1">
      <c r="A275" s="313" t="s">
        <v>414</v>
      </c>
      <c r="B275" s="313"/>
      <c r="C275" s="69">
        <f>SUM(D275:F275)</f>
        <v>0</v>
      </c>
      <c r="D275" s="69">
        <f>'[1]8'!F489</f>
        <v>0</v>
      </c>
      <c r="E275" s="69">
        <f>'[1]8'!G489</f>
        <v>0</v>
      </c>
      <c r="F275" s="69">
        <f>'[1]8'!H489</f>
        <v>0</v>
      </c>
      <c r="G275" s="309"/>
      <c r="H275" s="308"/>
      <c r="I275" s="333"/>
      <c r="J275" s="333"/>
    </row>
    <row r="276" spans="1:10" s="35" customFormat="1" ht="80.25" customHeight="1">
      <c r="A276" s="44"/>
      <c r="B276" s="64" t="s">
        <v>846</v>
      </c>
      <c r="C276" s="69"/>
      <c r="D276" s="69"/>
      <c r="E276" s="69"/>
      <c r="F276" s="69"/>
      <c r="G276" s="60" t="s">
        <v>148</v>
      </c>
      <c r="H276" s="42" t="s">
        <v>412</v>
      </c>
      <c r="I276" s="62" t="s">
        <v>412</v>
      </c>
      <c r="J276" s="62" t="s">
        <v>428</v>
      </c>
    </row>
    <row r="277" spans="1:10" s="35" customFormat="1" ht="66" customHeight="1" hidden="1">
      <c r="A277" s="68" t="s">
        <v>652</v>
      </c>
      <c r="B277" s="60" t="s">
        <v>634</v>
      </c>
      <c r="C277" s="69"/>
      <c r="D277" s="69"/>
      <c r="E277" s="69"/>
      <c r="F277" s="69"/>
      <c r="G277" s="309" t="s">
        <v>622</v>
      </c>
      <c r="H277" s="308" t="s">
        <v>301</v>
      </c>
      <c r="I277" s="333" t="s">
        <v>590</v>
      </c>
      <c r="J277" s="333" t="s">
        <v>688</v>
      </c>
    </row>
    <row r="278" spans="1:10" s="35" customFormat="1" ht="9.75" customHeight="1" hidden="1">
      <c r="A278" s="313" t="s">
        <v>167</v>
      </c>
      <c r="B278" s="313"/>
      <c r="C278" s="69">
        <f>SUM(C279:C283)</f>
        <v>0</v>
      </c>
      <c r="D278" s="69">
        <f>SUM(D279:D283)</f>
        <v>0</v>
      </c>
      <c r="E278" s="69">
        <f>SUM(E279:E283)</f>
        <v>0</v>
      </c>
      <c r="F278" s="69">
        <f>SUM(F279:F283)</f>
        <v>0</v>
      </c>
      <c r="G278" s="309"/>
      <c r="H278" s="308"/>
      <c r="I278" s="333"/>
      <c r="J278" s="333"/>
    </row>
    <row r="279" spans="1:10" s="35" customFormat="1" ht="9.75" customHeight="1" hidden="1">
      <c r="A279" s="313" t="s">
        <v>416</v>
      </c>
      <c r="B279" s="313"/>
      <c r="C279" s="69">
        <f>SUM(D279:F279)</f>
        <v>0</v>
      </c>
      <c r="D279" s="69">
        <f>'[1]8'!F493</f>
        <v>0</v>
      </c>
      <c r="E279" s="69">
        <f>'[1]8'!G493</f>
        <v>0</v>
      </c>
      <c r="F279" s="69">
        <f>'[1]8'!H493</f>
        <v>0</v>
      </c>
      <c r="G279" s="309"/>
      <c r="H279" s="308"/>
      <c r="I279" s="333"/>
      <c r="J279" s="333"/>
    </row>
    <row r="280" spans="1:10" s="35" customFormat="1" ht="11.25" customHeight="1" hidden="1">
      <c r="A280" s="313" t="s">
        <v>424</v>
      </c>
      <c r="B280" s="313"/>
      <c r="C280" s="69">
        <f>SUM(D280:F280)</f>
        <v>0</v>
      </c>
      <c r="D280" s="69">
        <f>'[1]8'!F494</f>
        <v>0</v>
      </c>
      <c r="E280" s="69">
        <v>0</v>
      </c>
      <c r="F280" s="69">
        <f>'[1]8'!H494</f>
        <v>0</v>
      </c>
      <c r="G280" s="309"/>
      <c r="H280" s="308"/>
      <c r="I280" s="333"/>
      <c r="J280" s="333"/>
    </row>
    <row r="281" spans="1:10" s="35" customFormat="1" ht="9.75" customHeight="1" hidden="1">
      <c r="A281" s="313" t="s">
        <v>425</v>
      </c>
      <c r="B281" s="313"/>
      <c r="C281" s="69">
        <f>SUM(D281:F281)</f>
        <v>0</v>
      </c>
      <c r="D281" s="69">
        <f>'[1]8'!F495</f>
        <v>0</v>
      </c>
      <c r="E281" s="69">
        <v>0</v>
      </c>
      <c r="F281" s="69">
        <f>'[1]8'!H495</f>
        <v>0</v>
      </c>
      <c r="G281" s="309"/>
      <c r="H281" s="308"/>
      <c r="I281" s="333"/>
      <c r="J281" s="333"/>
    </row>
    <row r="282" spans="1:10" s="35" customFormat="1" ht="9.75" hidden="1">
      <c r="A282" s="313" t="s">
        <v>426</v>
      </c>
      <c r="B282" s="313"/>
      <c r="C282" s="69">
        <f>SUM(D282:F282)</f>
        <v>0</v>
      </c>
      <c r="D282" s="69">
        <f>'[1]8'!F496</f>
        <v>0</v>
      </c>
      <c r="E282" s="69">
        <f>'[1]8'!G496</f>
        <v>0</v>
      </c>
      <c r="F282" s="69">
        <f>'[1]8'!H496</f>
        <v>0</v>
      </c>
      <c r="G282" s="309"/>
      <c r="H282" s="308"/>
      <c r="I282" s="333"/>
      <c r="J282" s="333"/>
    </row>
    <row r="283" spans="1:10" s="35" customFormat="1" ht="9.75" customHeight="1" hidden="1">
      <c r="A283" s="313" t="s">
        <v>414</v>
      </c>
      <c r="B283" s="313"/>
      <c r="C283" s="69">
        <f>SUM(D283:F283)</f>
        <v>0</v>
      </c>
      <c r="D283" s="69">
        <f>'[1]8'!F497</f>
        <v>0</v>
      </c>
      <c r="E283" s="69">
        <f>'[1]8'!G497</f>
        <v>0</v>
      </c>
      <c r="F283" s="69">
        <f>'[1]8'!H497</f>
        <v>0</v>
      </c>
      <c r="G283" s="309"/>
      <c r="H283" s="308"/>
      <c r="I283" s="333"/>
      <c r="J283" s="333"/>
    </row>
    <row r="284" spans="1:10" s="35" customFormat="1" ht="96" customHeight="1" hidden="1">
      <c r="A284" s="44"/>
      <c r="B284" s="64" t="s">
        <v>635</v>
      </c>
      <c r="C284" s="69"/>
      <c r="D284" s="69"/>
      <c r="E284" s="69"/>
      <c r="F284" s="69"/>
      <c r="G284" s="60" t="s">
        <v>622</v>
      </c>
      <c r="H284" s="42" t="s">
        <v>412</v>
      </c>
      <c r="I284" s="62" t="s">
        <v>412</v>
      </c>
      <c r="J284" s="62" t="s">
        <v>638</v>
      </c>
    </row>
    <row r="285" spans="1:10" s="35" customFormat="1" ht="48" customHeight="1">
      <c r="A285" s="68"/>
      <c r="B285" s="60" t="s">
        <v>152</v>
      </c>
      <c r="C285" s="69"/>
      <c r="D285" s="69"/>
      <c r="E285" s="69"/>
      <c r="F285" s="69"/>
      <c r="G285" s="309" t="s">
        <v>630</v>
      </c>
      <c r="H285" s="308" t="s">
        <v>301</v>
      </c>
      <c r="I285" s="333" t="s">
        <v>589</v>
      </c>
      <c r="J285" s="333" t="s">
        <v>688</v>
      </c>
    </row>
    <row r="286" spans="1:10" s="35" customFormat="1" ht="9.75" customHeight="1">
      <c r="A286" s="313" t="s">
        <v>167</v>
      </c>
      <c r="B286" s="313"/>
      <c r="C286" s="69">
        <f>SUM(C287:C291)</f>
        <v>4200</v>
      </c>
      <c r="D286" s="69">
        <f>SUM(D287:D291)</f>
        <v>4200</v>
      </c>
      <c r="E286" s="69">
        <f>SUM(E287:E291)</f>
        <v>0</v>
      </c>
      <c r="F286" s="69">
        <f>SUM(F287:F291)</f>
        <v>0</v>
      </c>
      <c r="G286" s="309"/>
      <c r="H286" s="308"/>
      <c r="I286" s="333"/>
      <c r="J286" s="333"/>
    </row>
    <row r="287" spans="1:10" s="35" customFormat="1" ht="9.75" customHeight="1">
      <c r="A287" s="313" t="s">
        <v>416</v>
      </c>
      <c r="B287" s="313"/>
      <c r="C287" s="69">
        <f>SUM(D287:F287)</f>
        <v>0</v>
      </c>
      <c r="D287" s="69">
        <v>0</v>
      </c>
      <c r="E287" s="69">
        <v>0</v>
      </c>
      <c r="F287" s="69">
        <v>0</v>
      </c>
      <c r="G287" s="309"/>
      <c r="H287" s="308"/>
      <c r="I287" s="333"/>
      <c r="J287" s="333"/>
    </row>
    <row r="288" spans="1:10" s="35" customFormat="1" ht="11.25" customHeight="1">
      <c r="A288" s="313" t="s">
        <v>424</v>
      </c>
      <c r="B288" s="313"/>
      <c r="C288" s="69">
        <f>SUM(D288:F288)</f>
        <v>4200</v>
      </c>
      <c r="D288" s="181">
        <v>4200</v>
      </c>
      <c r="E288" s="69">
        <v>0</v>
      </c>
      <c r="F288" s="69">
        <v>0</v>
      </c>
      <c r="G288" s="309"/>
      <c r="H288" s="308"/>
      <c r="I288" s="333"/>
      <c r="J288" s="333"/>
    </row>
    <row r="289" spans="1:10" s="35" customFormat="1" ht="9.75" customHeight="1">
      <c r="A289" s="313" t="s">
        <v>425</v>
      </c>
      <c r="B289" s="313"/>
      <c r="C289" s="69">
        <f>SUM(D289:F289)</f>
        <v>0</v>
      </c>
      <c r="D289" s="69">
        <v>0</v>
      </c>
      <c r="E289" s="69">
        <v>0</v>
      </c>
      <c r="F289" s="69">
        <v>0</v>
      </c>
      <c r="G289" s="309"/>
      <c r="H289" s="308"/>
      <c r="I289" s="333"/>
      <c r="J289" s="333"/>
    </row>
    <row r="290" spans="1:10" s="35" customFormat="1" ht="9.75">
      <c r="A290" s="313" t="s">
        <v>426</v>
      </c>
      <c r="B290" s="313"/>
      <c r="C290" s="69">
        <f>SUM(D290:F290)</f>
        <v>0</v>
      </c>
      <c r="D290" s="69">
        <v>0</v>
      </c>
      <c r="E290" s="69">
        <v>0</v>
      </c>
      <c r="F290" s="69">
        <v>0</v>
      </c>
      <c r="G290" s="309"/>
      <c r="H290" s="308"/>
      <c r="I290" s="333"/>
      <c r="J290" s="333"/>
    </row>
    <row r="291" spans="1:10" s="35" customFormat="1" ht="9.75" customHeight="1">
      <c r="A291" s="313" t="s">
        <v>414</v>
      </c>
      <c r="B291" s="313"/>
      <c r="C291" s="69">
        <f>SUM(D291:F291)</f>
        <v>0</v>
      </c>
      <c r="D291" s="69">
        <v>0</v>
      </c>
      <c r="E291" s="69">
        <v>0</v>
      </c>
      <c r="F291" s="69">
        <v>0</v>
      </c>
      <c r="G291" s="309"/>
      <c r="H291" s="308"/>
      <c r="I291" s="333"/>
      <c r="J291" s="333"/>
    </row>
    <row r="292" spans="1:10" s="35" customFormat="1" ht="69" customHeight="1">
      <c r="A292" s="44"/>
      <c r="B292" s="64" t="s">
        <v>150</v>
      </c>
      <c r="C292" s="69"/>
      <c r="D292" s="69"/>
      <c r="E292" s="69"/>
      <c r="F292" s="69"/>
      <c r="G292" s="60" t="s">
        <v>147</v>
      </c>
      <c r="H292" s="42" t="s">
        <v>412</v>
      </c>
      <c r="I292" s="62" t="s">
        <v>412</v>
      </c>
      <c r="J292" s="62" t="s">
        <v>702</v>
      </c>
    </row>
    <row r="293" spans="1:10" s="35" customFormat="1" ht="61.5" customHeight="1">
      <c r="A293" s="68"/>
      <c r="B293" s="60" t="s">
        <v>153</v>
      </c>
      <c r="C293" s="69"/>
      <c r="D293" s="69"/>
      <c r="E293" s="69"/>
      <c r="F293" s="69"/>
      <c r="G293" s="309" t="s">
        <v>147</v>
      </c>
      <c r="H293" s="308" t="s">
        <v>301</v>
      </c>
      <c r="I293" s="333" t="s">
        <v>287</v>
      </c>
      <c r="J293" s="333" t="s">
        <v>636</v>
      </c>
    </row>
    <row r="294" spans="1:10" s="35" customFormat="1" ht="9.75" customHeight="1">
      <c r="A294" s="313" t="s">
        <v>167</v>
      </c>
      <c r="B294" s="313"/>
      <c r="C294" s="69">
        <f>SUM(C295:C299)</f>
        <v>9500</v>
      </c>
      <c r="D294" s="69">
        <f>SUM(D295:D299)</f>
        <v>9500</v>
      </c>
      <c r="E294" s="69">
        <f>SUM(E295:E299)</f>
        <v>0</v>
      </c>
      <c r="F294" s="69">
        <f>SUM(F295:F299)</f>
        <v>0</v>
      </c>
      <c r="G294" s="309"/>
      <c r="H294" s="308"/>
      <c r="I294" s="333"/>
      <c r="J294" s="333"/>
    </row>
    <row r="295" spans="1:10" s="35" customFormat="1" ht="9.75" customHeight="1">
      <c r="A295" s="313" t="s">
        <v>416</v>
      </c>
      <c r="B295" s="313"/>
      <c r="C295" s="69">
        <f>SUM(D295:F295)</f>
        <v>0</v>
      </c>
      <c r="D295" s="69">
        <v>0</v>
      </c>
      <c r="E295" s="69">
        <f>'[1]8'!G509</f>
        <v>0</v>
      </c>
      <c r="F295" s="69">
        <f>'[1]8'!H509</f>
        <v>0</v>
      </c>
      <c r="G295" s="309"/>
      <c r="H295" s="308"/>
      <c r="I295" s="333"/>
      <c r="J295" s="333"/>
    </row>
    <row r="296" spans="1:10" s="35" customFormat="1" ht="11.25" customHeight="1">
      <c r="A296" s="313" t="s">
        <v>424</v>
      </c>
      <c r="B296" s="313"/>
      <c r="C296" s="69">
        <f>SUM(D296:F296)</f>
        <v>9500</v>
      </c>
      <c r="D296" s="181">
        <v>9500</v>
      </c>
      <c r="E296" s="69">
        <f>'[1]8'!G510</f>
        <v>0</v>
      </c>
      <c r="F296" s="69">
        <f>'[1]8'!H510</f>
        <v>0</v>
      </c>
      <c r="G296" s="309"/>
      <c r="H296" s="308"/>
      <c r="I296" s="333"/>
      <c r="J296" s="333"/>
    </row>
    <row r="297" spans="1:10" s="35" customFormat="1" ht="9.75" customHeight="1">
      <c r="A297" s="313" t="s">
        <v>425</v>
      </c>
      <c r="B297" s="313"/>
      <c r="C297" s="69">
        <f>SUM(D297:F297)</f>
        <v>0</v>
      </c>
      <c r="D297" s="69">
        <f>'[1]8'!F511</f>
        <v>0</v>
      </c>
      <c r="E297" s="69">
        <f>'[1]8'!G511</f>
        <v>0</v>
      </c>
      <c r="F297" s="69">
        <f>'[1]8'!H511</f>
        <v>0</v>
      </c>
      <c r="G297" s="309"/>
      <c r="H297" s="308"/>
      <c r="I297" s="333"/>
      <c r="J297" s="333"/>
    </row>
    <row r="298" spans="1:10" s="35" customFormat="1" ht="9.75">
      <c r="A298" s="313" t="s">
        <v>426</v>
      </c>
      <c r="B298" s="313"/>
      <c r="C298" s="69">
        <f>SUM(D298:F298)</f>
        <v>0</v>
      </c>
      <c r="D298" s="69">
        <f>'[1]8'!F512</f>
        <v>0</v>
      </c>
      <c r="E298" s="69">
        <f>'[1]8'!G512</f>
        <v>0</v>
      </c>
      <c r="F298" s="69">
        <f>'[1]8'!H512</f>
        <v>0</v>
      </c>
      <c r="G298" s="309"/>
      <c r="H298" s="308"/>
      <c r="I298" s="333"/>
      <c r="J298" s="333"/>
    </row>
    <row r="299" spans="1:10" s="35" customFormat="1" ht="12.75" customHeight="1">
      <c r="A299" s="313" t="s">
        <v>414</v>
      </c>
      <c r="B299" s="313"/>
      <c r="C299" s="69">
        <f>SUM(D299:F299)</f>
        <v>0</v>
      </c>
      <c r="D299" s="69">
        <f>'[1]8'!F513</f>
        <v>0</v>
      </c>
      <c r="E299" s="69">
        <f>'[1]8'!G513</f>
        <v>0</v>
      </c>
      <c r="F299" s="69">
        <f>'[1]8'!H513</f>
        <v>0</v>
      </c>
      <c r="G299" s="309"/>
      <c r="H299" s="308"/>
      <c r="I299" s="333"/>
      <c r="J299" s="333"/>
    </row>
    <row r="300" spans="1:10" s="35" customFormat="1" ht="83.25" customHeight="1">
      <c r="A300" s="44"/>
      <c r="B300" s="64" t="s">
        <v>402</v>
      </c>
      <c r="C300" s="69"/>
      <c r="D300" s="69"/>
      <c r="E300" s="69"/>
      <c r="F300" s="69"/>
      <c r="G300" s="60" t="s">
        <v>147</v>
      </c>
      <c r="H300" s="42" t="s">
        <v>412</v>
      </c>
      <c r="I300" s="62" t="s">
        <v>412</v>
      </c>
      <c r="J300" s="62" t="s">
        <v>40</v>
      </c>
    </row>
    <row r="301" spans="1:10" s="35" customFormat="1" ht="57.75" customHeight="1">
      <c r="A301" s="68"/>
      <c r="B301" s="60" t="s">
        <v>154</v>
      </c>
      <c r="C301" s="69"/>
      <c r="D301" s="69"/>
      <c r="E301" s="69"/>
      <c r="F301" s="69"/>
      <c r="G301" s="379" t="s">
        <v>147</v>
      </c>
      <c r="H301" s="308" t="s">
        <v>301</v>
      </c>
      <c r="I301" s="333" t="s">
        <v>314</v>
      </c>
      <c r="J301" s="333" t="s">
        <v>688</v>
      </c>
    </row>
    <row r="302" spans="1:10" s="35" customFormat="1" ht="9.75" customHeight="1">
      <c r="A302" s="313" t="s">
        <v>167</v>
      </c>
      <c r="B302" s="313"/>
      <c r="C302" s="69">
        <f>SUM(C303:C307)</f>
        <v>2800</v>
      </c>
      <c r="D302" s="69">
        <f>SUM(D303:D307)</f>
        <v>2800</v>
      </c>
      <c r="E302" s="69">
        <f>SUM(E303:E307)</f>
        <v>0</v>
      </c>
      <c r="F302" s="69">
        <f>SUM(F303:F307)</f>
        <v>0</v>
      </c>
      <c r="G302" s="380"/>
      <c r="H302" s="308"/>
      <c r="I302" s="333"/>
      <c r="J302" s="333"/>
    </row>
    <row r="303" spans="1:10" s="35" customFormat="1" ht="9.75" customHeight="1">
      <c r="A303" s="313" t="s">
        <v>416</v>
      </c>
      <c r="B303" s="313"/>
      <c r="C303" s="69">
        <f>SUM(D303:F303)</f>
        <v>0</v>
      </c>
      <c r="D303" s="69">
        <f>'[1]8'!F518</f>
        <v>0</v>
      </c>
      <c r="E303" s="69">
        <f>'[1]8'!G518</f>
        <v>0</v>
      </c>
      <c r="F303" s="69">
        <f>'[1]8'!H518</f>
        <v>0</v>
      </c>
      <c r="G303" s="380"/>
      <c r="H303" s="308"/>
      <c r="I303" s="333"/>
      <c r="J303" s="333"/>
    </row>
    <row r="304" spans="1:10" s="35" customFormat="1" ht="11.25" customHeight="1">
      <c r="A304" s="313" t="s">
        <v>424</v>
      </c>
      <c r="B304" s="313"/>
      <c r="C304" s="69">
        <f>SUM(D304:F304)</f>
        <v>2800</v>
      </c>
      <c r="D304" s="181">
        <v>2800</v>
      </c>
      <c r="E304" s="69">
        <f>'[1]8'!G519</f>
        <v>0</v>
      </c>
      <c r="F304" s="69">
        <f>'[1]8'!H519</f>
        <v>0</v>
      </c>
      <c r="G304" s="380"/>
      <c r="H304" s="308"/>
      <c r="I304" s="333"/>
      <c r="J304" s="333"/>
    </row>
    <row r="305" spans="1:10" s="35" customFormat="1" ht="9.75" customHeight="1">
      <c r="A305" s="313" t="s">
        <v>425</v>
      </c>
      <c r="B305" s="313"/>
      <c r="C305" s="69">
        <f>SUM(D305:F305)</f>
        <v>0</v>
      </c>
      <c r="D305" s="69">
        <f>'[1]8'!F520</f>
        <v>0</v>
      </c>
      <c r="E305" s="69">
        <f>'[1]8'!G520</f>
        <v>0</v>
      </c>
      <c r="F305" s="69">
        <f>'[1]8'!H520</f>
        <v>0</v>
      </c>
      <c r="G305" s="380"/>
      <c r="H305" s="308"/>
      <c r="I305" s="333"/>
      <c r="J305" s="333"/>
    </row>
    <row r="306" spans="1:10" s="35" customFormat="1" ht="9.75">
      <c r="A306" s="313" t="s">
        <v>426</v>
      </c>
      <c r="B306" s="313"/>
      <c r="C306" s="69">
        <f>SUM(D306:F306)</f>
        <v>0</v>
      </c>
      <c r="D306" s="69">
        <f>'[1]8'!F521</f>
        <v>0</v>
      </c>
      <c r="E306" s="69">
        <f>'[1]8'!G521</f>
        <v>0</v>
      </c>
      <c r="F306" s="69">
        <f>'[1]8'!H521</f>
        <v>0</v>
      </c>
      <c r="G306" s="380"/>
      <c r="H306" s="308"/>
      <c r="I306" s="333"/>
      <c r="J306" s="333"/>
    </row>
    <row r="307" spans="1:10" s="35" customFormat="1" ht="12" customHeight="1">
      <c r="A307" s="313" t="s">
        <v>414</v>
      </c>
      <c r="B307" s="313"/>
      <c r="C307" s="69">
        <f>SUM(D307:F307)</f>
        <v>0</v>
      </c>
      <c r="D307" s="69">
        <f>'[1]8'!F522</f>
        <v>0</v>
      </c>
      <c r="E307" s="69">
        <f>'[1]8'!G522</f>
        <v>0</v>
      </c>
      <c r="F307" s="69">
        <f>'[1]8'!H522</f>
        <v>0</v>
      </c>
      <c r="G307" s="381"/>
      <c r="H307" s="308"/>
      <c r="I307" s="333"/>
      <c r="J307" s="333"/>
    </row>
    <row r="308" spans="1:10" s="35" customFormat="1" ht="76.5" customHeight="1">
      <c r="A308" s="44"/>
      <c r="B308" s="64" t="s">
        <v>640</v>
      </c>
      <c r="C308" s="69"/>
      <c r="D308" s="69"/>
      <c r="E308" s="69"/>
      <c r="F308" s="69"/>
      <c r="G308" s="60" t="s">
        <v>147</v>
      </c>
      <c r="H308" s="42" t="s">
        <v>412</v>
      </c>
      <c r="I308" s="62" t="s">
        <v>412</v>
      </c>
      <c r="J308" s="62" t="s">
        <v>702</v>
      </c>
    </row>
    <row r="309" spans="1:10" s="35" customFormat="1" ht="46.5" customHeight="1" hidden="1">
      <c r="A309" s="68" t="s">
        <v>656</v>
      </c>
      <c r="B309" s="60" t="s">
        <v>284</v>
      </c>
      <c r="C309" s="69"/>
      <c r="D309" s="69"/>
      <c r="E309" s="69"/>
      <c r="F309" s="69"/>
      <c r="G309" s="309" t="s">
        <v>622</v>
      </c>
      <c r="H309" s="308" t="s">
        <v>301</v>
      </c>
      <c r="I309" s="333" t="s">
        <v>287</v>
      </c>
      <c r="J309" s="333" t="s">
        <v>688</v>
      </c>
    </row>
    <row r="310" spans="1:10" s="35" customFormat="1" ht="9.75" customHeight="1" hidden="1">
      <c r="A310" s="313" t="s">
        <v>167</v>
      </c>
      <c r="B310" s="313"/>
      <c r="C310" s="69">
        <f>SUM(C311:C315)</f>
        <v>0</v>
      </c>
      <c r="D310" s="69">
        <f>SUM(D311:D315)</f>
        <v>0</v>
      </c>
      <c r="E310" s="69">
        <f>SUM(E311:E315)</f>
        <v>0</v>
      </c>
      <c r="F310" s="69">
        <f>SUM(F311:F315)</f>
        <v>0</v>
      </c>
      <c r="G310" s="309"/>
      <c r="H310" s="308"/>
      <c r="I310" s="333"/>
      <c r="J310" s="333"/>
    </row>
    <row r="311" spans="1:10" s="35" customFormat="1" ht="9.75" customHeight="1" hidden="1">
      <c r="A311" s="313" t="s">
        <v>416</v>
      </c>
      <c r="B311" s="313"/>
      <c r="C311" s="69">
        <f>SUM(D311:F311)</f>
        <v>0</v>
      </c>
      <c r="D311" s="69">
        <f>'[1]8'!F527</f>
        <v>0</v>
      </c>
      <c r="E311" s="69">
        <f>'[1]8'!G527</f>
        <v>0</v>
      </c>
      <c r="F311" s="69">
        <f>'[1]8'!H527</f>
        <v>0</v>
      </c>
      <c r="G311" s="309"/>
      <c r="H311" s="308"/>
      <c r="I311" s="333"/>
      <c r="J311" s="333"/>
    </row>
    <row r="312" spans="1:10" s="35" customFormat="1" ht="11.25" customHeight="1" hidden="1">
      <c r="A312" s="313" t="s">
        <v>424</v>
      </c>
      <c r="B312" s="313"/>
      <c r="C312" s="69">
        <f>SUM(D312:F312)</f>
        <v>0</v>
      </c>
      <c r="D312" s="69">
        <f>'[1]8'!F528</f>
        <v>0</v>
      </c>
      <c r="E312" s="69">
        <f>'[1]8'!G528</f>
        <v>0</v>
      </c>
      <c r="F312" s="69">
        <f>'[1]8'!H528</f>
        <v>0</v>
      </c>
      <c r="G312" s="309"/>
      <c r="H312" s="308"/>
      <c r="I312" s="333"/>
      <c r="J312" s="333"/>
    </row>
    <row r="313" spans="1:10" s="35" customFormat="1" ht="9.75" customHeight="1" hidden="1">
      <c r="A313" s="313" t="s">
        <v>425</v>
      </c>
      <c r="B313" s="313"/>
      <c r="C313" s="69">
        <f>SUM(D313:F313)</f>
        <v>0</v>
      </c>
      <c r="D313" s="69">
        <f>'[1]8'!F529</f>
        <v>0</v>
      </c>
      <c r="E313" s="69">
        <f>'[1]8'!G529</f>
        <v>0</v>
      </c>
      <c r="F313" s="69">
        <f>'[1]8'!H529</f>
        <v>0</v>
      </c>
      <c r="G313" s="309"/>
      <c r="H313" s="308"/>
      <c r="I313" s="333"/>
      <c r="J313" s="333"/>
    </row>
    <row r="314" spans="1:10" s="35" customFormat="1" ht="9.75" hidden="1">
      <c r="A314" s="313" t="s">
        <v>426</v>
      </c>
      <c r="B314" s="313"/>
      <c r="C314" s="69">
        <f>SUM(D314:F314)</f>
        <v>0</v>
      </c>
      <c r="D314" s="69">
        <f>'[1]8'!F530</f>
        <v>0</v>
      </c>
      <c r="E314" s="69">
        <f>'[1]8'!G530</f>
        <v>0</v>
      </c>
      <c r="F314" s="69">
        <f>'[1]8'!H530</f>
        <v>0</v>
      </c>
      <c r="G314" s="309"/>
      <c r="H314" s="308"/>
      <c r="I314" s="333"/>
      <c r="J314" s="333"/>
    </row>
    <row r="315" spans="1:10" s="35" customFormat="1" ht="12.75" customHeight="1" hidden="1">
      <c r="A315" s="313" t="s">
        <v>414</v>
      </c>
      <c r="B315" s="313"/>
      <c r="C315" s="69">
        <f>SUM(D315:F315)</f>
        <v>0</v>
      </c>
      <c r="D315" s="69">
        <f>'[1]8'!F531</f>
        <v>0</v>
      </c>
      <c r="E315" s="69">
        <f>'[1]8'!G531</f>
        <v>0</v>
      </c>
      <c r="F315" s="69">
        <f>'[1]8'!H531</f>
        <v>0</v>
      </c>
      <c r="G315" s="309"/>
      <c r="H315" s="308"/>
      <c r="I315" s="333"/>
      <c r="J315" s="333"/>
    </row>
    <row r="316" spans="1:10" s="35" customFormat="1" ht="65.25" customHeight="1" hidden="1">
      <c r="A316" s="44"/>
      <c r="B316" s="64" t="s">
        <v>700</v>
      </c>
      <c r="C316" s="69"/>
      <c r="D316" s="69"/>
      <c r="E316" s="69"/>
      <c r="F316" s="69"/>
      <c r="G316" s="60" t="s">
        <v>622</v>
      </c>
      <c r="H316" s="42" t="s">
        <v>412</v>
      </c>
      <c r="I316" s="62" t="s">
        <v>412</v>
      </c>
      <c r="J316" s="62" t="s">
        <v>638</v>
      </c>
    </row>
    <row r="317" spans="1:10" s="35" customFormat="1" ht="54" customHeight="1" hidden="1">
      <c r="A317" s="68" t="s">
        <v>657</v>
      </c>
      <c r="B317" s="60" t="s">
        <v>55</v>
      </c>
      <c r="C317" s="69"/>
      <c r="D317" s="69"/>
      <c r="E317" s="69"/>
      <c r="F317" s="69"/>
      <c r="G317" s="379" t="s">
        <v>630</v>
      </c>
      <c r="H317" s="317" t="s">
        <v>301</v>
      </c>
      <c r="I317" s="353" t="s">
        <v>315</v>
      </c>
      <c r="J317" s="353" t="s">
        <v>688</v>
      </c>
    </row>
    <row r="318" spans="1:10" s="35" customFormat="1" ht="9.75" customHeight="1" hidden="1">
      <c r="A318" s="374" t="s">
        <v>167</v>
      </c>
      <c r="B318" s="375"/>
      <c r="C318" s="69">
        <f>SUM(C319:C323)</f>
        <v>0</v>
      </c>
      <c r="D318" s="69">
        <f>SUM(D319:D323)</f>
        <v>0</v>
      </c>
      <c r="E318" s="69">
        <f>SUM(E319:E323)</f>
        <v>0</v>
      </c>
      <c r="F318" s="69">
        <f>SUM(F319:F323)</f>
        <v>0</v>
      </c>
      <c r="G318" s="380"/>
      <c r="H318" s="318"/>
      <c r="I318" s="354"/>
      <c r="J318" s="354"/>
    </row>
    <row r="319" spans="1:10" s="35" customFormat="1" ht="9.75" customHeight="1" hidden="1">
      <c r="A319" s="374" t="s">
        <v>416</v>
      </c>
      <c r="B319" s="375"/>
      <c r="C319" s="69">
        <f>SUM(D319:F319)</f>
        <v>0</v>
      </c>
      <c r="D319" s="69">
        <f>'[1]8'!F544</f>
        <v>0</v>
      </c>
      <c r="E319" s="69">
        <f>'[1]8'!G544</f>
        <v>0</v>
      </c>
      <c r="F319" s="69">
        <f>'[1]8'!H544</f>
        <v>0</v>
      </c>
      <c r="G319" s="380"/>
      <c r="H319" s="318"/>
      <c r="I319" s="354"/>
      <c r="J319" s="354"/>
    </row>
    <row r="320" spans="1:10" s="35" customFormat="1" ht="11.25" customHeight="1" hidden="1">
      <c r="A320" s="374" t="s">
        <v>424</v>
      </c>
      <c r="B320" s="375"/>
      <c r="C320" s="69">
        <f>SUM(D320:F320)</f>
        <v>0</v>
      </c>
      <c r="D320" s="69">
        <v>0</v>
      </c>
      <c r="E320" s="69">
        <f>'[1]8'!G545</f>
        <v>0</v>
      </c>
      <c r="F320" s="69">
        <f>'[1]8'!H545</f>
        <v>0</v>
      </c>
      <c r="G320" s="380"/>
      <c r="H320" s="318"/>
      <c r="I320" s="354"/>
      <c r="J320" s="354"/>
    </row>
    <row r="321" spans="1:10" s="35" customFormat="1" ht="9.75" customHeight="1" hidden="1">
      <c r="A321" s="374" t="s">
        <v>425</v>
      </c>
      <c r="B321" s="375"/>
      <c r="C321" s="69">
        <f>SUM(D321:F321)</f>
        <v>0</v>
      </c>
      <c r="D321" s="69">
        <v>0</v>
      </c>
      <c r="E321" s="69">
        <f>'[1]8'!G546</f>
        <v>0</v>
      </c>
      <c r="F321" s="69">
        <f>'[1]8'!H546</f>
        <v>0</v>
      </c>
      <c r="G321" s="380"/>
      <c r="H321" s="318"/>
      <c r="I321" s="354"/>
      <c r="J321" s="354"/>
    </row>
    <row r="322" spans="1:10" s="35" customFormat="1" ht="10.5" customHeight="1" hidden="1">
      <c r="A322" s="374" t="s">
        <v>426</v>
      </c>
      <c r="B322" s="375"/>
      <c r="C322" s="69">
        <f>SUM(D322:F322)</f>
        <v>0</v>
      </c>
      <c r="D322" s="69">
        <f>'[1]8'!F547</f>
        <v>0</v>
      </c>
      <c r="E322" s="69">
        <f>'[1]8'!G547</f>
        <v>0</v>
      </c>
      <c r="F322" s="69">
        <f>'[1]8'!H547</f>
        <v>0</v>
      </c>
      <c r="G322" s="380"/>
      <c r="H322" s="318"/>
      <c r="I322" s="354"/>
      <c r="J322" s="354"/>
    </row>
    <row r="323" spans="1:10" s="35" customFormat="1" ht="9.75" customHeight="1" hidden="1">
      <c r="A323" s="374" t="s">
        <v>414</v>
      </c>
      <c r="B323" s="375"/>
      <c r="C323" s="69">
        <f>SUM(D323:F323)</f>
        <v>0</v>
      </c>
      <c r="D323" s="69">
        <f>'[1]8'!F548</f>
        <v>0</v>
      </c>
      <c r="E323" s="69">
        <f>'[1]8'!G548</f>
        <v>0</v>
      </c>
      <c r="F323" s="69">
        <f>'[1]8'!H548</f>
        <v>0</v>
      </c>
      <c r="G323" s="381"/>
      <c r="H323" s="324"/>
      <c r="I323" s="355"/>
      <c r="J323" s="355"/>
    </row>
    <row r="324" spans="1:10" s="35" customFormat="1" ht="69" customHeight="1" hidden="1">
      <c r="A324" s="44"/>
      <c r="B324" s="64" t="s">
        <v>56</v>
      </c>
      <c r="C324" s="69"/>
      <c r="D324" s="69"/>
      <c r="E324" s="69"/>
      <c r="F324" s="69"/>
      <c r="G324" s="60" t="s">
        <v>622</v>
      </c>
      <c r="H324" s="42" t="s">
        <v>412</v>
      </c>
      <c r="I324" s="62" t="s">
        <v>412</v>
      </c>
      <c r="J324" s="62" t="s">
        <v>638</v>
      </c>
    </row>
    <row r="325" spans="1:10" s="35" customFormat="1" ht="68.25">
      <c r="A325" s="68" t="s">
        <v>480</v>
      </c>
      <c r="B325" s="60" t="s">
        <v>474</v>
      </c>
      <c r="C325" s="69"/>
      <c r="D325" s="69"/>
      <c r="E325" s="69"/>
      <c r="F325" s="69"/>
      <c r="G325" s="309" t="s">
        <v>841</v>
      </c>
      <c r="H325" s="308" t="s">
        <v>301</v>
      </c>
      <c r="I325" s="333" t="s">
        <v>688</v>
      </c>
      <c r="J325" s="333" t="s">
        <v>688</v>
      </c>
    </row>
    <row r="326" spans="1:10" s="35" customFormat="1" ht="9.75">
      <c r="A326" s="313" t="s">
        <v>167</v>
      </c>
      <c r="B326" s="313"/>
      <c r="C326" s="69">
        <f aca="true" t="shared" si="28" ref="C326:C331">SUM(D326:F326)</f>
        <v>4162.17</v>
      </c>
      <c r="D326" s="69">
        <f>SUM(D327:D331)</f>
        <v>4162.17</v>
      </c>
      <c r="E326" s="69">
        <f>SUM(E327:E331)</f>
        <v>0</v>
      </c>
      <c r="F326" s="69">
        <f>SUM(F327:F331)</f>
        <v>0</v>
      </c>
      <c r="G326" s="309"/>
      <c r="H326" s="308"/>
      <c r="I326" s="333"/>
      <c r="J326" s="333"/>
    </row>
    <row r="327" spans="1:10" s="35" customFormat="1" ht="9.75">
      <c r="A327" s="313" t="s">
        <v>416</v>
      </c>
      <c r="B327" s="313"/>
      <c r="C327" s="69">
        <f t="shared" si="28"/>
        <v>0</v>
      </c>
      <c r="D327" s="69">
        <f>D366+D382+D390+D398</f>
        <v>0</v>
      </c>
      <c r="E327" s="69">
        <f>E366+E382+E390+E398</f>
        <v>0</v>
      </c>
      <c r="F327" s="69">
        <f>F366+F382+F390+F398</f>
        <v>0</v>
      </c>
      <c r="G327" s="309"/>
      <c r="H327" s="308"/>
      <c r="I327" s="333"/>
      <c r="J327" s="333"/>
    </row>
    <row r="328" spans="1:10" s="35" customFormat="1" ht="11.25" customHeight="1">
      <c r="A328" s="313" t="s">
        <v>424</v>
      </c>
      <c r="B328" s="313"/>
      <c r="C328" s="69">
        <f t="shared" si="28"/>
        <v>4162.17</v>
      </c>
      <c r="D328" s="69">
        <v>4162.17</v>
      </c>
      <c r="E328" s="69">
        <v>0</v>
      </c>
      <c r="F328" s="69">
        <f>F367+F383+F391+F399</f>
        <v>0</v>
      </c>
      <c r="G328" s="309"/>
      <c r="H328" s="308"/>
      <c r="I328" s="333"/>
      <c r="J328" s="333"/>
    </row>
    <row r="329" spans="1:10" s="35" customFormat="1" ht="12" customHeight="1">
      <c r="A329" s="313" t="s">
        <v>425</v>
      </c>
      <c r="B329" s="313"/>
      <c r="C329" s="69">
        <f t="shared" si="28"/>
        <v>0</v>
      </c>
      <c r="D329" s="69">
        <f>D368+D384+D392+D400</f>
        <v>0</v>
      </c>
      <c r="E329" s="69">
        <f>E368+E384+E392+E400</f>
        <v>0</v>
      </c>
      <c r="F329" s="69">
        <f>F368+F384+F392+F400</f>
        <v>0</v>
      </c>
      <c r="G329" s="309"/>
      <c r="H329" s="308"/>
      <c r="I329" s="333"/>
      <c r="J329" s="333"/>
    </row>
    <row r="330" spans="1:10" s="35" customFormat="1" ht="13.5" customHeight="1">
      <c r="A330" s="313" t="s">
        <v>426</v>
      </c>
      <c r="B330" s="313"/>
      <c r="C330" s="69">
        <f t="shared" si="28"/>
        <v>0</v>
      </c>
      <c r="D330" s="69">
        <v>0</v>
      </c>
      <c r="E330" s="69">
        <v>0</v>
      </c>
      <c r="F330" s="69">
        <v>0</v>
      </c>
      <c r="G330" s="309"/>
      <c r="H330" s="308"/>
      <c r="I330" s="333"/>
      <c r="J330" s="333"/>
    </row>
    <row r="331" spans="1:10" s="35" customFormat="1" ht="9.75">
      <c r="A331" s="313" t="s">
        <v>414</v>
      </c>
      <c r="B331" s="313"/>
      <c r="C331" s="69">
        <f t="shared" si="28"/>
        <v>0</v>
      </c>
      <c r="D331" s="69">
        <f>D370+D386+D394+D402</f>
        <v>0</v>
      </c>
      <c r="E331" s="69">
        <f>E370+E386+E394+E402</f>
        <v>0</v>
      </c>
      <c r="F331" s="69">
        <f>F370+F386+F394+F402</f>
        <v>0</v>
      </c>
      <c r="G331" s="309"/>
      <c r="H331" s="308"/>
      <c r="I331" s="333"/>
      <c r="J331" s="333"/>
    </row>
    <row r="332" spans="1:10" s="35" customFormat="1" ht="48.75" customHeight="1">
      <c r="A332" s="55" t="s">
        <v>220</v>
      </c>
      <c r="B332" s="139" t="s">
        <v>847</v>
      </c>
      <c r="C332" s="86"/>
      <c r="D332" s="86"/>
      <c r="E332" s="86"/>
      <c r="F332" s="86"/>
      <c r="G332" s="327"/>
      <c r="H332" s="340"/>
      <c r="I332" s="317">
        <v>2013</v>
      </c>
      <c r="J332" s="317">
        <v>2017</v>
      </c>
    </row>
    <row r="333" spans="1:10" s="35" customFormat="1" ht="9.75">
      <c r="A333" s="313" t="s">
        <v>167</v>
      </c>
      <c r="B333" s="313"/>
      <c r="C333" s="86">
        <f aca="true" t="shared" si="29" ref="C333:C338">D333+E333+F333</f>
        <v>587841.18428</v>
      </c>
      <c r="D333" s="86">
        <f>D334+D335+D336+D337+D338</f>
        <v>587841.18428</v>
      </c>
      <c r="E333" s="86">
        <f>E334+E335+E336+E337+E338</f>
        <v>0</v>
      </c>
      <c r="F333" s="86">
        <f>F334+F335+F336+F337+F338</f>
        <v>0</v>
      </c>
      <c r="G333" s="327"/>
      <c r="H333" s="340"/>
      <c r="I333" s="318"/>
      <c r="J333" s="318"/>
    </row>
    <row r="334" spans="1:10" s="35" customFormat="1" ht="9.75">
      <c r="A334" s="313" t="s">
        <v>416</v>
      </c>
      <c r="B334" s="313"/>
      <c r="C334" s="86">
        <f t="shared" si="29"/>
        <v>0</v>
      </c>
      <c r="D334" s="86">
        <f aca="true" t="shared" si="30" ref="D334:F338">D341</f>
        <v>0</v>
      </c>
      <c r="E334" s="86">
        <f t="shared" si="30"/>
        <v>0</v>
      </c>
      <c r="F334" s="86">
        <f t="shared" si="30"/>
        <v>0</v>
      </c>
      <c r="G334" s="327"/>
      <c r="H334" s="340"/>
      <c r="I334" s="318"/>
      <c r="J334" s="318"/>
    </row>
    <row r="335" spans="1:10" s="35" customFormat="1" ht="9.75">
      <c r="A335" s="313" t="s">
        <v>424</v>
      </c>
      <c r="B335" s="313"/>
      <c r="C335" s="86">
        <f t="shared" si="29"/>
        <v>346622.37475</v>
      </c>
      <c r="D335" s="86">
        <f t="shared" si="30"/>
        <v>346622.37475</v>
      </c>
      <c r="E335" s="86">
        <f t="shared" si="30"/>
        <v>0</v>
      </c>
      <c r="F335" s="86">
        <f t="shared" si="30"/>
        <v>0</v>
      </c>
      <c r="G335" s="327"/>
      <c r="H335" s="340"/>
      <c r="I335" s="318"/>
      <c r="J335" s="318"/>
    </row>
    <row r="336" spans="1:10" s="35" customFormat="1" ht="9.75">
      <c r="A336" s="313" t="s">
        <v>425</v>
      </c>
      <c r="B336" s="313"/>
      <c r="C336" s="86">
        <f t="shared" si="29"/>
        <v>5919.52709</v>
      </c>
      <c r="D336" s="86">
        <f t="shared" si="30"/>
        <v>5919.52709</v>
      </c>
      <c r="E336" s="86">
        <f t="shared" si="30"/>
        <v>0</v>
      </c>
      <c r="F336" s="86">
        <f t="shared" si="30"/>
        <v>0</v>
      </c>
      <c r="G336" s="327"/>
      <c r="H336" s="340"/>
      <c r="I336" s="318"/>
      <c r="J336" s="318"/>
    </row>
    <row r="337" spans="1:10" s="35" customFormat="1" ht="9.75">
      <c r="A337" s="313" t="s">
        <v>607</v>
      </c>
      <c r="B337" s="313"/>
      <c r="C337" s="86">
        <f t="shared" si="29"/>
        <v>235299.28244</v>
      </c>
      <c r="D337" s="86">
        <f t="shared" si="30"/>
        <v>235299.28244</v>
      </c>
      <c r="E337" s="86">
        <f t="shared" si="30"/>
        <v>0</v>
      </c>
      <c r="F337" s="86">
        <f t="shared" si="30"/>
        <v>0</v>
      </c>
      <c r="G337" s="327"/>
      <c r="H337" s="340"/>
      <c r="I337" s="318"/>
      <c r="J337" s="318"/>
    </row>
    <row r="338" spans="1:10" s="35" customFormat="1" ht="9.75">
      <c r="A338" s="313" t="s">
        <v>414</v>
      </c>
      <c r="B338" s="313"/>
      <c r="C338" s="86">
        <f t="shared" si="29"/>
        <v>0</v>
      </c>
      <c r="D338" s="86">
        <f t="shared" si="30"/>
        <v>0</v>
      </c>
      <c r="E338" s="86">
        <f t="shared" si="30"/>
        <v>0</v>
      </c>
      <c r="F338" s="86">
        <f t="shared" si="30"/>
        <v>0</v>
      </c>
      <c r="G338" s="327"/>
      <c r="H338" s="340"/>
      <c r="I338" s="324"/>
      <c r="J338" s="324"/>
    </row>
    <row r="339" spans="1:10" s="35" customFormat="1" ht="54" customHeight="1">
      <c r="A339" s="68" t="s">
        <v>736</v>
      </c>
      <c r="B339" s="60" t="s">
        <v>848</v>
      </c>
      <c r="C339" s="86"/>
      <c r="D339" s="86"/>
      <c r="E339" s="86"/>
      <c r="F339" s="86"/>
      <c r="G339" s="136" t="s">
        <v>155</v>
      </c>
      <c r="H339" s="136" t="s">
        <v>849</v>
      </c>
      <c r="I339" s="42">
        <v>2014</v>
      </c>
      <c r="J339" s="44" t="s">
        <v>638</v>
      </c>
    </row>
    <row r="340" spans="1:10" s="35" customFormat="1" ht="9.75">
      <c r="A340" s="313" t="s">
        <v>167</v>
      </c>
      <c r="B340" s="313"/>
      <c r="C340" s="86">
        <f>D340+E340+F340</f>
        <v>587841.18428</v>
      </c>
      <c r="D340" s="86">
        <f>D341+D342+D343+D344</f>
        <v>587841.18428</v>
      </c>
      <c r="E340" s="86">
        <f>E341+E342+E343+E344</f>
        <v>0</v>
      </c>
      <c r="F340" s="86">
        <f>F341+F342+F343+F344</f>
        <v>0</v>
      </c>
      <c r="G340" s="334"/>
      <c r="H340" s="334"/>
      <c r="I340" s="334"/>
      <c r="J340" s="339"/>
    </row>
    <row r="341" spans="1:10" s="35" customFormat="1" ht="9.75">
      <c r="A341" s="313" t="s">
        <v>416</v>
      </c>
      <c r="B341" s="313"/>
      <c r="C341" s="86">
        <f>D341+E341+F341</f>
        <v>0</v>
      </c>
      <c r="D341" s="86">
        <f>'[1]5'!I112</f>
        <v>0</v>
      </c>
      <c r="E341" s="86">
        <f>'[1]5'!J112</f>
        <v>0</v>
      </c>
      <c r="F341" s="86">
        <f>'[1]5'!K112</f>
        <v>0</v>
      </c>
      <c r="G341" s="334"/>
      <c r="H341" s="334"/>
      <c r="I341" s="334"/>
      <c r="J341" s="339"/>
    </row>
    <row r="342" spans="1:10" s="35" customFormat="1" ht="9.75">
      <c r="A342" s="313" t="s">
        <v>424</v>
      </c>
      <c r="B342" s="313"/>
      <c r="C342" s="86">
        <f>D342+E342+F342</f>
        <v>346622.37475</v>
      </c>
      <c r="D342" s="86">
        <f>8!G569</f>
        <v>346622.37475</v>
      </c>
      <c r="E342" s="86">
        <f>'[1]5'!J113</f>
        <v>0</v>
      </c>
      <c r="F342" s="86">
        <f>'[1]5'!K113</f>
        <v>0</v>
      </c>
      <c r="G342" s="334"/>
      <c r="H342" s="334"/>
      <c r="I342" s="334"/>
      <c r="J342" s="339"/>
    </row>
    <row r="343" spans="1:10" s="35" customFormat="1" ht="9.75">
      <c r="A343" s="313" t="s">
        <v>425</v>
      </c>
      <c r="B343" s="313"/>
      <c r="C343" s="86">
        <f>D343+E343+F343</f>
        <v>5919.52709</v>
      </c>
      <c r="D343" s="86">
        <f>8!G570</f>
        <v>5919.52709</v>
      </c>
      <c r="E343" s="86">
        <f>'[1]5'!J114</f>
        <v>0</v>
      </c>
      <c r="F343" s="86">
        <f>'[1]5'!K114</f>
        <v>0</v>
      </c>
      <c r="G343" s="334"/>
      <c r="H343" s="334"/>
      <c r="I343" s="334"/>
      <c r="J343" s="339"/>
    </row>
    <row r="344" spans="1:10" s="35" customFormat="1" ht="9.75">
      <c r="A344" s="313" t="s">
        <v>607</v>
      </c>
      <c r="B344" s="313"/>
      <c r="C344" s="86">
        <f>D344+E344+F344</f>
        <v>235299.28244</v>
      </c>
      <c r="D344" s="86">
        <f>8!G571</f>
        <v>235299.28244</v>
      </c>
      <c r="E344" s="86">
        <f>'[1]5'!J115</f>
        <v>0</v>
      </c>
      <c r="F344" s="86">
        <f>'[1]5'!K115</f>
        <v>0</v>
      </c>
      <c r="G344" s="334"/>
      <c r="H344" s="334"/>
      <c r="I344" s="334"/>
      <c r="J344" s="339"/>
    </row>
    <row r="345" spans="1:10" s="35" customFormat="1" ht="9.75">
      <c r="A345" s="313" t="s">
        <v>414</v>
      </c>
      <c r="B345" s="313"/>
      <c r="C345" s="86"/>
      <c r="D345" s="86"/>
      <c r="E345" s="86"/>
      <c r="F345" s="86"/>
      <c r="G345" s="334"/>
      <c r="H345" s="334"/>
      <c r="I345" s="334"/>
      <c r="J345" s="339"/>
    </row>
    <row r="346" spans="1:10" s="35" customFormat="1" ht="75.75" customHeight="1">
      <c r="A346" s="59"/>
      <c r="B346" s="71" t="s">
        <v>343</v>
      </c>
      <c r="C346" s="86"/>
      <c r="D346" s="86"/>
      <c r="E346" s="86"/>
      <c r="F346" s="86"/>
      <c r="G346" s="42" t="s">
        <v>341</v>
      </c>
      <c r="H346" s="42" t="s">
        <v>412</v>
      </c>
      <c r="I346" s="42" t="s">
        <v>412</v>
      </c>
      <c r="J346" s="42" t="s">
        <v>850</v>
      </c>
    </row>
    <row r="347" spans="1:10" s="35" customFormat="1" ht="59.25" customHeight="1">
      <c r="A347" s="44"/>
      <c r="B347" s="64" t="s">
        <v>342</v>
      </c>
      <c r="C347" s="83"/>
      <c r="D347" s="83"/>
      <c r="E347" s="83"/>
      <c r="F347" s="83"/>
      <c r="G347" s="42" t="s">
        <v>341</v>
      </c>
      <c r="H347" s="42" t="s">
        <v>412</v>
      </c>
      <c r="I347" s="62" t="s">
        <v>412</v>
      </c>
      <c r="J347" s="62" t="s">
        <v>638</v>
      </c>
    </row>
    <row r="348" spans="1:10" s="35" customFormat="1" ht="54.75" customHeight="1">
      <c r="A348" s="55" t="s">
        <v>222</v>
      </c>
      <c r="B348" s="139" t="s">
        <v>767</v>
      </c>
      <c r="C348" s="104"/>
      <c r="D348" s="104"/>
      <c r="E348" s="104"/>
      <c r="F348" s="104"/>
      <c r="G348" s="106"/>
      <c r="H348" s="106"/>
      <c r="I348" s="107"/>
      <c r="J348" s="107"/>
    </row>
    <row r="349" spans="1:10" s="35" customFormat="1" ht="55.5" customHeight="1">
      <c r="A349" s="68" t="s">
        <v>223</v>
      </c>
      <c r="B349" s="60" t="s">
        <v>360</v>
      </c>
      <c r="C349" s="86"/>
      <c r="D349" s="86"/>
      <c r="E349" s="86"/>
      <c r="F349" s="86"/>
      <c r="G349" s="377" t="s">
        <v>556</v>
      </c>
      <c r="H349" s="327" t="s">
        <v>285</v>
      </c>
      <c r="I349" s="335">
        <v>2014</v>
      </c>
      <c r="J349" s="335">
        <v>2018</v>
      </c>
    </row>
    <row r="350" spans="1:10" s="35" customFormat="1" ht="9.75">
      <c r="A350" s="313" t="s">
        <v>167</v>
      </c>
      <c r="B350" s="313"/>
      <c r="C350" s="86">
        <f>C351+C352+C353+C354+C355</f>
        <v>314998.588</v>
      </c>
      <c r="D350" s="86">
        <f>D351+D352+D353+D354+D355</f>
        <v>63080.739</v>
      </c>
      <c r="E350" s="86">
        <f>E351+E352+E353+E354+E355</f>
        <v>211364.469</v>
      </c>
      <c r="F350" s="86">
        <f>F351+F352+F353+F354+F355</f>
        <v>40553.38</v>
      </c>
      <c r="G350" s="377"/>
      <c r="H350" s="327"/>
      <c r="I350" s="335"/>
      <c r="J350" s="335"/>
    </row>
    <row r="351" spans="1:10" s="35" customFormat="1" ht="9.75">
      <c r="A351" s="313" t="s">
        <v>416</v>
      </c>
      <c r="B351" s="313"/>
      <c r="C351" s="86">
        <f>D351+E351+F351</f>
        <v>0</v>
      </c>
      <c r="D351" s="86">
        <f>'[1]5'!I136</f>
        <v>0</v>
      </c>
      <c r="E351" s="86">
        <f>'[1]5'!J136</f>
        <v>0</v>
      </c>
      <c r="F351" s="86">
        <f>'[1]5'!K136</f>
        <v>0</v>
      </c>
      <c r="G351" s="377"/>
      <c r="H351" s="327"/>
      <c r="I351" s="335"/>
      <c r="J351" s="335"/>
    </row>
    <row r="352" spans="1:10" s="35" customFormat="1" ht="9.75">
      <c r="A352" s="313" t="s">
        <v>424</v>
      </c>
      <c r="B352" s="313"/>
      <c r="C352" s="86">
        <f>D352+E352+F352</f>
        <v>314998.588</v>
      </c>
      <c r="D352" s="182">
        <v>63080.739</v>
      </c>
      <c r="E352" s="86">
        <v>211364.469</v>
      </c>
      <c r="F352" s="86">
        <v>40553.38</v>
      </c>
      <c r="G352" s="377"/>
      <c r="H352" s="327"/>
      <c r="I352" s="335"/>
      <c r="J352" s="335"/>
    </row>
    <row r="353" spans="1:10" s="35" customFormat="1" ht="9.75">
      <c r="A353" s="313" t="s">
        <v>425</v>
      </c>
      <c r="B353" s="313"/>
      <c r="C353" s="86">
        <f>D353+E353+F353</f>
        <v>0</v>
      </c>
      <c r="D353" s="86">
        <v>0</v>
      </c>
      <c r="E353" s="86">
        <v>0</v>
      </c>
      <c r="F353" s="86">
        <v>0</v>
      </c>
      <c r="G353" s="377"/>
      <c r="H353" s="327"/>
      <c r="I353" s="335"/>
      <c r="J353" s="335"/>
    </row>
    <row r="354" spans="1:10" s="35" customFormat="1" ht="12" customHeight="1">
      <c r="A354" s="313" t="s">
        <v>426</v>
      </c>
      <c r="B354" s="313"/>
      <c r="C354" s="86">
        <f>D354+E354+F354</f>
        <v>0</v>
      </c>
      <c r="D354" s="86">
        <f>'[1]5'!I139</f>
        <v>0</v>
      </c>
      <c r="E354" s="86">
        <f>'[1]5'!J139</f>
        <v>0</v>
      </c>
      <c r="F354" s="86">
        <f>'[1]5'!K139</f>
        <v>0</v>
      </c>
      <c r="G354" s="377"/>
      <c r="H354" s="327"/>
      <c r="I354" s="335"/>
      <c r="J354" s="335"/>
    </row>
    <row r="355" spans="1:10" s="35" customFormat="1" ht="11.25" customHeight="1">
      <c r="A355" s="313" t="s">
        <v>414</v>
      </c>
      <c r="B355" s="313"/>
      <c r="C355" s="86">
        <f>D355+E355+F355</f>
        <v>0</v>
      </c>
      <c r="D355" s="86">
        <f>'[1]5'!I140</f>
        <v>0</v>
      </c>
      <c r="E355" s="86">
        <f>'[1]5'!J140</f>
        <v>0</v>
      </c>
      <c r="F355" s="86">
        <f>'[1]5'!K140</f>
        <v>0</v>
      </c>
      <c r="G355" s="377"/>
      <c r="H355" s="327"/>
      <c r="I355" s="335"/>
      <c r="J355" s="335"/>
    </row>
    <row r="356" spans="1:10" s="35" customFormat="1" ht="80.25" customHeight="1">
      <c r="A356" s="59"/>
      <c r="B356" s="71" t="s">
        <v>343</v>
      </c>
      <c r="C356" s="86"/>
      <c r="D356" s="86"/>
      <c r="E356" s="86"/>
      <c r="F356" s="86"/>
      <c r="G356" s="42" t="s">
        <v>341</v>
      </c>
      <c r="H356" s="73" t="s">
        <v>412</v>
      </c>
      <c r="I356" s="70" t="s">
        <v>412</v>
      </c>
      <c r="J356" s="62" t="s">
        <v>437</v>
      </c>
    </row>
    <row r="357" spans="1:10" s="35" customFormat="1" ht="57" customHeight="1">
      <c r="A357" s="44"/>
      <c r="B357" s="64" t="s">
        <v>342</v>
      </c>
      <c r="C357" s="83"/>
      <c r="D357" s="83"/>
      <c r="E357" s="83"/>
      <c r="F357" s="83"/>
      <c r="G357" s="42" t="s">
        <v>341</v>
      </c>
      <c r="H357" s="73" t="s">
        <v>412</v>
      </c>
      <c r="I357" s="70" t="s">
        <v>412</v>
      </c>
      <c r="J357" s="62" t="s">
        <v>599</v>
      </c>
    </row>
    <row r="358" spans="1:10" s="101" customFormat="1" ht="33" customHeight="1">
      <c r="A358" s="75" t="s">
        <v>233</v>
      </c>
      <c r="B358" s="135" t="s">
        <v>851</v>
      </c>
      <c r="C358" s="85"/>
      <c r="D358" s="85"/>
      <c r="E358" s="85"/>
      <c r="F358" s="85"/>
      <c r="G358" s="58"/>
      <c r="H358" s="58"/>
      <c r="I358" s="62"/>
      <c r="J358" s="62"/>
    </row>
    <row r="359" spans="1:10" s="35" customFormat="1" ht="57" customHeight="1">
      <c r="A359" s="68" t="s">
        <v>226</v>
      </c>
      <c r="B359" s="60" t="s">
        <v>782</v>
      </c>
      <c r="C359" s="82"/>
      <c r="D359" s="82"/>
      <c r="E359" s="82"/>
      <c r="F359" s="82"/>
      <c r="G359" s="370" t="s">
        <v>585</v>
      </c>
      <c r="H359" s="370" t="s">
        <v>18</v>
      </c>
      <c r="I359" s="333" t="s">
        <v>287</v>
      </c>
      <c r="J359" s="333" t="s">
        <v>839</v>
      </c>
    </row>
    <row r="360" spans="1:10" s="35" customFormat="1" ht="9.75">
      <c r="A360" s="313" t="s">
        <v>167</v>
      </c>
      <c r="B360" s="313"/>
      <c r="C360" s="83">
        <f>C361+C362+C363+C364</f>
        <v>509562.05</v>
      </c>
      <c r="D360" s="83">
        <f>D361+D362+D363+D364</f>
        <v>263542.2</v>
      </c>
      <c r="E360" s="83">
        <f>E361+E362+E363+E364</f>
        <v>246019.85</v>
      </c>
      <c r="F360" s="83">
        <f>F361+F362+F363+F364</f>
        <v>0</v>
      </c>
      <c r="G360" s="370"/>
      <c r="H360" s="370"/>
      <c r="I360" s="333"/>
      <c r="J360" s="333"/>
    </row>
    <row r="361" spans="1:10" s="35" customFormat="1" ht="9.75">
      <c r="A361" s="313" t="s">
        <v>416</v>
      </c>
      <c r="B361" s="313"/>
      <c r="C361" s="83">
        <f>D361+E361+F361</f>
        <v>21212.2</v>
      </c>
      <c r="D361" s="180">
        <v>21212.2</v>
      </c>
      <c r="E361" s="83">
        <v>0</v>
      </c>
      <c r="F361" s="83">
        <v>0</v>
      </c>
      <c r="G361" s="370"/>
      <c r="H361" s="370"/>
      <c r="I361" s="333"/>
      <c r="J361" s="333"/>
    </row>
    <row r="362" spans="1:10" s="35" customFormat="1" ht="11.25" customHeight="1">
      <c r="A362" s="313" t="s">
        <v>424</v>
      </c>
      <c r="B362" s="313"/>
      <c r="C362" s="83">
        <f>D362+E362+F362</f>
        <v>97000</v>
      </c>
      <c r="D362" s="180">
        <v>47000</v>
      </c>
      <c r="E362" s="83">
        <v>50000</v>
      </c>
      <c r="F362" s="83">
        <v>0</v>
      </c>
      <c r="G362" s="370"/>
      <c r="H362" s="370"/>
      <c r="I362" s="333"/>
      <c r="J362" s="333"/>
    </row>
    <row r="363" spans="1:10" s="35" customFormat="1" ht="9.75" customHeight="1">
      <c r="A363" s="313" t="s">
        <v>425</v>
      </c>
      <c r="B363" s="313"/>
      <c r="C363" s="83">
        <f>D363+E363+F363</f>
        <v>31349.85</v>
      </c>
      <c r="D363" s="83">
        <v>15330</v>
      </c>
      <c r="E363" s="83">
        <v>16019.85</v>
      </c>
      <c r="F363" s="83">
        <v>0</v>
      </c>
      <c r="G363" s="370"/>
      <c r="H363" s="370"/>
      <c r="I363" s="333"/>
      <c r="J363" s="333"/>
    </row>
    <row r="364" spans="1:10" s="35" customFormat="1" ht="21.75" customHeight="1">
      <c r="A364" s="313" t="s">
        <v>78</v>
      </c>
      <c r="B364" s="313"/>
      <c r="C364" s="83">
        <f>D364+E364+F364</f>
        <v>360000</v>
      </c>
      <c r="D364" s="83">
        <f>'[1]5'!I157</f>
        <v>180000</v>
      </c>
      <c r="E364" s="83">
        <f>'[1]5'!J157</f>
        <v>180000</v>
      </c>
      <c r="F364" s="83">
        <v>0</v>
      </c>
      <c r="G364" s="370"/>
      <c r="H364" s="370"/>
      <c r="I364" s="333"/>
      <c r="J364" s="333"/>
    </row>
    <row r="365" spans="1:10" s="35" customFormat="1" ht="9.75">
      <c r="A365" s="313" t="s">
        <v>414</v>
      </c>
      <c r="B365" s="313"/>
      <c r="C365" s="132"/>
      <c r="D365" s="132"/>
      <c r="E365" s="132"/>
      <c r="F365" s="132"/>
      <c r="G365" s="370"/>
      <c r="H365" s="370"/>
      <c r="I365" s="333"/>
      <c r="J365" s="333"/>
    </row>
    <row r="366" spans="1:25" s="35" customFormat="1" ht="56.25" customHeight="1">
      <c r="A366" s="59"/>
      <c r="B366" s="71" t="s">
        <v>377</v>
      </c>
      <c r="C366" s="82"/>
      <c r="D366" s="82"/>
      <c r="E366" s="82"/>
      <c r="F366" s="82"/>
      <c r="G366" s="42" t="s">
        <v>341</v>
      </c>
      <c r="H366" s="62" t="s">
        <v>412</v>
      </c>
      <c r="I366" s="62" t="s">
        <v>412</v>
      </c>
      <c r="J366" s="62" t="s">
        <v>600</v>
      </c>
      <c r="U366" s="48"/>
      <c r="V366" s="48"/>
      <c r="W366" s="48"/>
      <c r="X366" s="48"/>
      <c r="Y366" s="48"/>
    </row>
    <row r="367" spans="1:25" s="35" customFormat="1" ht="57.75" customHeight="1">
      <c r="A367" s="59"/>
      <c r="B367" s="64" t="s">
        <v>337</v>
      </c>
      <c r="C367" s="82"/>
      <c r="D367" s="82"/>
      <c r="E367" s="82"/>
      <c r="F367" s="82"/>
      <c r="G367" s="42" t="s">
        <v>341</v>
      </c>
      <c r="H367" s="62" t="s">
        <v>412</v>
      </c>
      <c r="I367" s="62" t="s">
        <v>412</v>
      </c>
      <c r="J367" s="62" t="s">
        <v>601</v>
      </c>
      <c r="U367" s="48"/>
      <c r="V367" s="48"/>
      <c r="W367" s="48"/>
      <c r="X367" s="48"/>
      <c r="Y367" s="48"/>
    </row>
    <row r="368" spans="1:10" s="35" customFormat="1" ht="63.75" customHeight="1">
      <c r="A368" s="68" t="s">
        <v>210</v>
      </c>
      <c r="B368" s="60" t="s">
        <v>290</v>
      </c>
      <c r="C368" s="82"/>
      <c r="D368" s="82"/>
      <c r="E368" s="82"/>
      <c r="F368" s="82"/>
      <c r="G368" s="308" t="s">
        <v>585</v>
      </c>
      <c r="H368" s="308"/>
      <c r="I368" s="333" t="s">
        <v>287</v>
      </c>
      <c r="J368" s="333" t="s">
        <v>714</v>
      </c>
    </row>
    <row r="369" spans="1:10" s="35" customFormat="1" ht="9.75" customHeight="1">
      <c r="A369" s="313" t="s">
        <v>167</v>
      </c>
      <c r="B369" s="313"/>
      <c r="C369" s="369" t="s">
        <v>296</v>
      </c>
      <c r="D369" s="369"/>
      <c r="E369" s="148"/>
      <c r="F369" s="148"/>
      <c r="G369" s="308"/>
      <c r="H369" s="308"/>
      <c r="I369" s="333"/>
      <c r="J369" s="333"/>
    </row>
    <row r="370" spans="1:10" s="35" customFormat="1" ht="9.75" customHeight="1">
      <c r="A370" s="313" t="s">
        <v>416</v>
      </c>
      <c r="B370" s="313"/>
      <c r="C370" s="369"/>
      <c r="D370" s="369"/>
      <c r="E370" s="148"/>
      <c r="F370" s="148"/>
      <c r="G370" s="308"/>
      <c r="H370" s="308"/>
      <c r="I370" s="333"/>
      <c r="J370" s="333"/>
    </row>
    <row r="371" spans="1:10" s="35" customFormat="1" ht="11.25" customHeight="1">
      <c r="A371" s="313" t="s">
        <v>424</v>
      </c>
      <c r="B371" s="313"/>
      <c r="C371" s="369"/>
      <c r="D371" s="369"/>
      <c r="E371" s="148"/>
      <c r="F371" s="148"/>
      <c r="G371" s="308"/>
      <c r="H371" s="308"/>
      <c r="I371" s="333"/>
      <c r="J371" s="333"/>
    </row>
    <row r="372" spans="1:10" s="35" customFormat="1" ht="9.75" customHeight="1">
      <c r="A372" s="313" t="s">
        <v>425</v>
      </c>
      <c r="B372" s="313"/>
      <c r="C372" s="369"/>
      <c r="D372" s="369"/>
      <c r="E372" s="148"/>
      <c r="F372" s="148"/>
      <c r="G372" s="308"/>
      <c r="H372" s="308"/>
      <c r="I372" s="333"/>
      <c r="J372" s="333"/>
    </row>
    <row r="373" spans="1:10" s="35" customFormat="1" ht="9.75">
      <c r="A373" s="313" t="s">
        <v>426</v>
      </c>
      <c r="B373" s="313"/>
      <c r="C373" s="369"/>
      <c r="D373" s="369"/>
      <c r="E373" s="148"/>
      <c r="F373" s="148"/>
      <c r="G373" s="308"/>
      <c r="H373" s="308"/>
      <c r="I373" s="333"/>
      <c r="J373" s="333"/>
    </row>
    <row r="374" spans="1:10" s="35" customFormat="1" ht="9.75" customHeight="1">
      <c r="A374" s="313" t="s">
        <v>414</v>
      </c>
      <c r="B374" s="313"/>
      <c r="C374" s="369"/>
      <c r="D374" s="369"/>
      <c r="E374" s="148"/>
      <c r="F374" s="148"/>
      <c r="G374" s="308"/>
      <c r="H374" s="308"/>
      <c r="I374" s="333"/>
      <c r="J374" s="333"/>
    </row>
    <row r="375" spans="1:10" s="35" customFormat="1" ht="36.75" customHeight="1">
      <c r="A375" s="68" t="s">
        <v>62</v>
      </c>
      <c r="B375" s="60" t="s">
        <v>292</v>
      </c>
      <c r="C375" s="60"/>
      <c r="D375" s="60"/>
      <c r="E375" s="60"/>
      <c r="F375" s="60"/>
      <c r="G375" s="370" t="s">
        <v>585</v>
      </c>
      <c r="H375" s="308"/>
      <c r="I375" s="333" t="s">
        <v>287</v>
      </c>
      <c r="J375" s="333" t="s">
        <v>839</v>
      </c>
    </row>
    <row r="376" spans="1:10" s="35" customFormat="1" ht="9.75" customHeight="1">
      <c r="A376" s="313" t="s">
        <v>167</v>
      </c>
      <c r="B376" s="313"/>
      <c r="C376" s="369" t="s">
        <v>293</v>
      </c>
      <c r="D376" s="369"/>
      <c r="E376" s="148"/>
      <c r="F376" s="148"/>
      <c r="G376" s="370"/>
      <c r="H376" s="308"/>
      <c r="I376" s="333"/>
      <c r="J376" s="333"/>
    </row>
    <row r="377" spans="1:10" s="35" customFormat="1" ht="9.75" customHeight="1">
      <c r="A377" s="313" t="s">
        <v>416</v>
      </c>
      <c r="B377" s="313"/>
      <c r="C377" s="369"/>
      <c r="D377" s="369"/>
      <c r="E377" s="148"/>
      <c r="F377" s="148"/>
      <c r="G377" s="370"/>
      <c r="H377" s="308"/>
      <c r="I377" s="333"/>
      <c r="J377" s="333"/>
    </row>
    <row r="378" spans="1:10" s="35" customFormat="1" ht="11.25" customHeight="1">
      <c r="A378" s="313" t="s">
        <v>424</v>
      </c>
      <c r="B378" s="313"/>
      <c r="C378" s="369"/>
      <c r="D378" s="369"/>
      <c r="E378" s="148"/>
      <c r="F378" s="148"/>
      <c r="G378" s="370"/>
      <c r="H378" s="308"/>
      <c r="I378" s="333"/>
      <c r="J378" s="333"/>
    </row>
    <row r="379" spans="1:10" s="35" customFormat="1" ht="9.75" customHeight="1">
      <c r="A379" s="313" t="s">
        <v>425</v>
      </c>
      <c r="B379" s="313"/>
      <c r="C379" s="369"/>
      <c r="D379" s="369"/>
      <c r="E379" s="148"/>
      <c r="F379" s="148"/>
      <c r="G379" s="370"/>
      <c r="H379" s="308"/>
      <c r="I379" s="333"/>
      <c r="J379" s="333"/>
    </row>
    <row r="380" spans="1:10" s="35" customFormat="1" ht="9.75">
      <c r="A380" s="313" t="s">
        <v>426</v>
      </c>
      <c r="B380" s="313"/>
      <c r="C380" s="369"/>
      <c r="D380" s="369"/>
      <c r="E380" s="148"/>
      <c r="F380" s="148"/>
      <c r="G380" s="370"/>
      <c r="H380" s="308"/>
      <c r="I380" s="333"/>
      <c r="J380" s="333"/>
    </row>
    <row r="381" spans="1:10" s="35" customFormat="1" ht="9.75" customHeight="1">
      <c r="A381" s="313" t="s">
        <v>414</v>
      </c>
      <c r="B381" s="313"/>
      <c r="C381" s="369"/>
      <c r="D381" s="369"/>
      <c r="E381" s="148"/>
      <c r="F381" s="148"/>
      <c r="G381" s="370"/>
      <c r="H381" s="308"/>
      <c r="I381" s="333"/>
      <c r="J381" s="333"/>
    </row>
    <row r="382" spans="1:10" s="35" customFormat="1" ht="25.5" customHeight="1">
      <c r="A382" s="68" t="s">
        <v>63</v>
      </c>
      <c r="B382" s="60" t="s">
        <v>294</v>
      </c>
      <c r="C382" s="60"/>
      <c r="D382" s="60"/>
      <c r="E382" s="60"/>
      <c r="F382" s="60"/>
      <c r="G382" s="370" t="s">
        <v>585</v>
      </c>
      <c r="H382" s="308"/>
      <c r="I382" s="333" t="s">
        <v>287</v>
      </c>
      <c r="J382" s="333" t="s">
        <v>839</v>
      </c>
    </row>
    <row r="383" spans="1:10" s="35" customFormat="1" ht="9.75" customHeight="1">
      <c r="A383" s="313" t="s">
        <v>167</v>
      </c>
      <c r="B383" s="313"/>
      <c r="C383" s="369" t="s">
        <v>293</v>
      </c>
      <c r="D383" s="369"/>
      <c r="E383" s="148"/>
      <c r="F383" s="148"/>
      <c r="G383" s="370"/>
      <c r="H383" s="308"/>
      <c r="I383" s="333"/>
      <c r="J383" s="333"/>
    </row>
    <row r="384" spans="1:10" s="35" customFormat="1" ht="9.75" customHeight="1">
      <c r="A384" s="313" t="s">
        <v>416</v>
      </c>
      <c r="B384" s="313"/>
      <c r="C384" s="369"/>
      <c r="D384" s="369"/>
      <c r="E384" s="148"/>
      <c r="F384" s="148"/>
      <c r="G384" s="370"/>
      <c r="H384" s="308"/>
      <c r="I384" s="333"/>
      <c r="J384" s="333"/>
    </row>
    <row r="385" spans="1:10" s="35" customFormat="1" ht="11.25" customHeight="1">
      <c r="A385" s="313" t="s">
        <v>424</v>
      </c>
      <c r="B385" s="313"/>
      <c r="C385" s="369"/>
      <c r="D385" s="369"/>
      <c r="E385" s="148"/>
      <c r="F385" s="148"/>
      <c r="G385" s="370"/>
      <c r="H385" s="308"/>
      <c r="I385" s="333"/>
      <c r="J385" s="333"/>
    </row>
    <row r="386" spans="1:10" s="35" customFormat="1" ht="9.75" customHeight="1">
      <c r="A386" s="313" t="s">
        <v>425</v>
      </c>
      <c r="B386" s="313"/>
      <c r="C386" s="369"/>
      <c r="D386" s="369"/>
      <c r="E386" s="148"/>
      <c r="F386" s="148"/>
      <c r="G386" s="370"/>
      <c r="H386" s="308"/>
      <c r="I386" s="333"/>
      <c r="J386" s="333"/>
    </row>
    <row r="387" spans="1:10" s="35" customFormat="1" ht="9.75">
      <c r="A387" s="313" t="s">
        <v>426</v>
      </c>
      <c r="B387" s="313"/>
      <c r="C387" s="369"/>
      <c r="D387" s="369"/>
      <c r="E387" s="148"/>
      <c r="F387" s="148"/>
      <c r="G387" s="370"/>
      <c r="H387" s="308"/>
      <c r="I387" s="333"/>
      <c r="J387" s="333"/>
    </row>
    <row r="388" spans="1:10" s="35" customFormat="1" ht="9.75" customHeight="1">
      <c r="A388" s="313" t="s">
        <v>414</v>
      </c>
      <c r="B388" s="313"/>
      <c r="C388" s="369"/>
      <c r="D388" s="369"/>
      <c r="E388" s="148"/>
      <c r="F388" s="148"/>
      <c r="G388" s="370"/>
      <c r="H388" s="308"/>
      <c r="I388" s="333"/>
      <c r="J388" s="333"/>
    </row>
    <row r="389" spans="1:10" s="35" customFormat="1" ht="98.25" customHeight="1">
      <c r="A389" s="68" t="s">
        <v>64</v>
      </c>
      <c r="B389" s="60" t="s">
        <v>295</v>
      </c>
      <c r="C389" s="60"/>
      <c r="D389" s="60"/>
      <c r="E389" s="60"/>
      <c r="F389" s="60"/>
      <c r="G389" s="370" t="s">
        <v>585</v>
      </c>
      <c r="H389" s="308"/>
      <c r="I389" s="333" t="s">
        <v>287</v>
      </c>
      <c r="J389" s="333" t="s">
        <v>839</v>
      </c>
    </row>
    <row r="390" spans="1:10" s="35" customFormat="1" ht="9.75" customHeight="1">
      <c r="A390" s="313" t="s">
        <v>167</v>
      </c>
      <c r="B390" s="313"/>
      <c r="C390" s="369" t="s">
        <v>293</v>
      </c>
      <c r="D390" s="369"/>
      <c r="E390" s="148"/>
      <c r="F390" s="148"/>
      <c r="G390" s="370"/>
      <c r="H390" s="308"/>
      <c r="I390" s="333"/>
      <c r="J390" s="333"/>
    </row>
    <row r="391" spans="1:10" s="35" customFormat="1" ht="9.75" customHeight="1">
      <c r="A391" s="313" t="s">
        <v>416</v>
      </c>
      <c r="B391" s="313"/>
      <c r="C391" s="369"/>
      <c r="D391" s="369"/>
      <c r="E391" s="148"/>
      <c r="F391" s="148"/>
      <c r="G391" s="370"/>
      <c r="H391" s="308"/>
      <c r="I391" s="333"/>
      <c r="J391" s="333"/>
    </row>
    <row r="392" spans="1:10" s="35" customFormat="1" ht="11.25" customHeight="1">
      <c r="A392" s="313" t="s">
        <v>424</v>
      </c>
      <c r="B392" s="313"/>
      <c r="C392" s="369"/>
      <c r="D392" s="369"/>
      <c r="E392" s="148"/>
      <c r="F392" s="148"/>
      <c r="G392" s="370"/>
      <c r="H392" s="308"/>
      <c r="I392" s="333"/>
      <c r="J392" s="333"/>
    </row>
    <row r="393" spans="1:10" s="35" customFormat="1" ht="9.75" customHeight="1">
      <c r="A393" s="313" t="s">
        <v>425</v>
      </c>
      <c r="B393" s="313"/>
      <c r="C393" s="369"/>
      <c r="D393" s="369"/>
      <c r="E393" s="148"/>
      <c r="F393" s="148"/>
      <c r="G393" s="370"/>
      <c r="H393" s="308"/>
      <c r="I393" s="333"/>
      <c r="J393" s="333"/>
    </row>
    <row r="394" spans="1:10" s="35" customFormat="1" ht="9.75">
      <c r="A394" s="313" t="s">
        <v>426</v>
      </c>
      <c r="B394" s="313"/>
      <c r="C394" s="369"/>
      <c r="D394" s="369"/>
      <c r="E394" s="148"/>
      <c r="F394" s="148"/>
      <c r="G394" s="370"/>
      <c r="H394" s="308"/>
      <c r="I394" s="333"/>
      <c r="J394" s="333"/>
    </row>
    <row r="395" spans="1:10" s="35" customFormat="1" ht="9.75">
      <c r="A395" s="313" t="s">
        <v>414</v>
      </c>
      <c r="B395" s="313"/>
      <c r="C395" s="369"/>
      <c r="D395" s="369"/>
      <c r="E395" s="148"/>
      <c r="F395" s="148"/>
      <c r="G395" s="370"/>
      <c r="H395" s="308"/>
      <c r="I395" s="333"/>
      <c r="J395" s="333"/>
    </row>
    <row r="396" spans="1:25" s="101" customFormat="1" ht="43.5" customHeight="1">
      <c r="A396" s="67" t="s">
        <v>234</v>
      </c>
      <c r="B396" s="140" t="s">
        <v>852</v>
      </c>
      <c r="C396" s="56"/>
      <c r="D396" s="56"/>
      <c r="E396" s="56"/>
      <c r="F396" s="56"/>
      <c r="G396" s="331"/>
      <c r="H396" s="331"/>
      <c r="I396" s="331"/>
      <c r="J396" s="331"/>
      <c r="K396" s="102"/>
      <c r="L396" s="102"/>
      <c r="M396" s="102"/>
      <c r="N396" s="102"/>
      <c r="O396" s="102"/>
      <c r="P396" s="102"/>
      <c r="Q396" s="102"/>
      <c r="R396" s="102"/>
      <c r="U396" s="102"/>
      <c r="V396" s="102"/>
      <c r="W396" s="102"/>
      <c r="X396" s="102"/>
      <c r="Y396" s="102"/>
    </row>
    <row r="397" spans="1:25" s="35" customFormat="1" ht="9.75">
      <c r="A397" s="313" t="s">
        <v>167</v>
      </c>
      <c r="B397" s="313"/>
      <c r="C397" s="82">
        <f aca="true" t="shared" si="31" ref="C397:C402">D397+E397+F397</f>
        <v>389310.337</v>
      </c>
      <c r="D397" s="82">
        <f>D398+D399+D400+D401+D402</f>
        <v>136997.72</v>
      </c>
      <c r="E397" s="82">
        <f>E398+E399+E400+E401+E402</f>
        <v>152312.617</v>
      </c>
      <c r="F397" s="82">
        <f>F398+F399+F400+F401+F402</f>
        <v>100000</v>
      </c>
      <c r="G397" s="331"/>
      <c r="H397" s="331"/>
      <c r="I397" s="331"/>
      <c r="J397" s="331"/>
      <c r="U397" s="48"/>
      <c r="V397" s="48"/>
      <c r="W397" s="48"/>
      <c r="X397" s="48"/>
      <c r="Y397" s="48"/>
    </row>
    <row r="398" spans="1:25" s="35" customFormat="1" ht="9.75" customHeight="1">
      <c r="A398" s="313" t="s">
        <v>416</v>
      </c>
      <c r="B398" s="313"/>
      <c r="C398" s="82">
        <f t="shared" si="31"/>
        <v>0</v>
      </c>
      <c r="D398" s="82">
        <f>D405+D414+D423+D432</f>
        <v>0</v>
      </c>
      <c r="E398" s="82">
        <f aca="true" t="shared" si="32" ref="D398:F402">E405+E414+E423+E432</f>
        <v>0</v>
      </c>
      <c r="F398" s="82">
        <f t="shared" si="32"/>
        <v>0</v>
      </c>
      <c r="G398" s="331"/>
      <c r="H398" s="331"/>
      <c r="I398" s="331"/>
      <c r="J398" s="331"/>
      <c r="U398" s="48"/>
      <c r="V398" s="48"/>
      <c r="W398" s="48"/>
      <c r="X398" s="48"/>
      <c r="Y398" s="48"/>
    </row>
    <row r="399" spans="1:25" s="35" customFormat="1" ht="11.25" customHeight="1">
      <c r="A399" s="313" t="s">
        <v>424</v>
      </c>
      <c r="B399" s="313"/>
      <c r="C399" s="82">
        <f t="shared" si="31"/>
        <v>89310.337</v>
      </c>
      <c r="D399" s="82">
        <f t="shared" si="32"/>
        <v>36997.72</v>
      </c>
      <c r="E399" s="82">
        <f t="shared" si="32"/>
        <v>52312.617</v>
      </c>
      <c r="F399" s="82">
        <f t="shared" si="32"/>
        <v>0</v>
      </c>
      <c r="G399" s="331"/>
      <c r="H399" s="331"/>
      <c r="I399" s="331"/>
      <c r="J399" s="331"/>
      <c r="U399" s="48"/>
      <c r="V399" s="48"/>
      <c r="W399" s="48"/>
      <c r="X399" s="48"/>
      <c r="Y399" s="48"/>
    </row>
    <row r="400" spans="1:25" s="35" customFormat="1" ht="9.75" customHeight="1">
      <c r="A400" s="313" t="s">
        <v>425</v>
      </c>
      <c r="B400" s="313"/>
      <c r="C400" s="82">
        <f t="shared" si="31"/>
        <v>0</v>
      </c>
      <c r="D400" s="82">
        <f t="shared" si="32"/>
        <v>0</v>
      </c>
      <c r="E400" s="82">
        <f t="shared" si="32"/>
        <v>0</v>
      </c>
      <c r="F400" s="82">
        <f t="shared" si="32"/>
        <v>0</v>
      </c>
      <c r="G400" s="331"/>
      <c r="H400" s="331"/>
      <c r="I400" s="331"/>
      <c r="J400" s="331"/>
      <c r="U400" s="48"/>
      <c r="V400" s="48"/>
      <c r="W400" s="48"/>
      <c r="X400" s="48"/>
      <c r="Y400" s="48"/>
    </row>
    <row r="401" spans="1:25" s="35" customFormat="1" ht="9.75">
      <c r="A401" s="313" t="s">
        <v>426</v>
      </c>
      <c r="B401" s="313"/>
      <c r="C401" s="82">
        <f t="shared" si="31"/>
        <v>300000</v>
      </c>
      <c r="D401" s="82">
        <f t="shared" si="32"/>
        <v>100000</v>
      </c>
      <c r="E401" s="82">
        <f t="shared" si="32"/>
        <v>100000</v>
      </c>
      <c r="F401" s="82">
        <f t="shared" si="32"/>
        <v>100000</v>
      </c>
      <c r="G401" s="331"/>
      <c r="H401" s="331"/>
      <c r="I401" s="331"/>
      <c r="J401" s="331"/>
      <c r="U401" s="48"/>
      <c r="V401" s="48"/>
      <c r="W401" s="48"/>
      <c r="X401" s="48"/>
      <c r="Y401" s="48"/>
    </row>
    <row r="402" spans="1:25" s="35" customFormat="1" ht="18.75" customHeight="1">
      <c r="A402" s="313" t="s">
        <v>414</v>
      </c>
      <c r="B402" s="313"/>
      <c r="C402" s="82">
        <f t="shared" si="31"/>
        <v>0</v>
      </c>
      <c r="D402" s="82">
        <f t="shared" si="32"/>
        <v>0</v>
      </c>
      <c r="E402" s="82">
        <f t="shared" si="32"/>
        <v>0</v>
      </c>
      <c r="F402" s="82">
        <f t="shared" si="32"/>
        <v>0</v>
      </c>
      <c r="G402" s="331"/>
      <c r="H402" s="331"/>
      <c r="I402" s="331"/>
      <c r="J402" s="331"/>
      <c r="U402" s="48"/>
      <c r="V402" s="48"/>
      <c r="W402" s="48"/>
      <c r="X402" s="48"/>
      <c r="Y402" s="48"/>
    </row>
    <row r="403" spans="1:25" s="35" customFormat="1" ht="87.75">
      <c r="A403" s="68" t="s">
        <v>211</v>
      </c>
      <c r="B403" s="60" t="s">
        <v>156</v>
      </c>
      <c r="C403" s="82"/>
      <c r="D403" s="82"/>
      <c r="E403" s="82"/>
      <c r="F403" s="82"/>
      <c r="G403" s="309" t="s">
        <v>453</v>
      </c>
      <c r="H403" s="309" t="s">
        <v>240</v>
      </c>
      <c r="I403" s="333" t="s">
        <v>602</v>
      </c>
      <c r="J403" s="333" t="s">
        <v>853</v>
      </c>
      <c r="U403" s="48"/>
      <c r="V403" s="48"/>
      <c r="W403" s="48"/>
      <c r="X403" s="48"/>
      <c r="Y403" s="48"/>
    </row>
    <row r="404" spans="1:25" s="35" customFormat="1" ht="9.75">
      <c r="A404" s="313" t="s">
        <v>167</v>
      </c>
      <c r="B404" s="313"/>
      <c r="C404" s="82">
        <f aca="true" t="shared" si="33" ref="C404:C409">+E404+D404+F404</f>
        <v>375000</v>
      </c>
      <c r="D404" s="82">
        <f>D405+D406+D407+D408+D409</f>
        <v>130000</v>
      </c>
      <c r="E404" s="82">
        <f>E405+E406+E407+E408+E409</f>
        <v>145000</v>
      </c>
      <c r="F404" s="82">
        <f>F405+F406+F407+F408+F409</f>
        <v>100000</v>
      </c>
      <c r="G404" s="309"/>
      <c r="H404" s="309"/>
      <c r="I404" s="333"/>
      <c r="J404" s="333"/>
      <c r="U404" s="48"/>
      <c r="V404" s="48"/>
      <c r="W404" s="48"/>
      <c r="X404" s="48"/>
      <c r="Y404" s="48"/>
    </row>
    <row r="405" spans="1:25" s="35" customFormat="1" ht="9.75" customHeight="1">
      <c r="A405" s="313" t="s">
        <v>416</v>
      </c>
      <c r="B405" s="313"/>
      <c r="C405" s="82">
        <f t="shared" si="33"/>
        <v>0</v>
      </c>
      <c r="D405" s="82">
        <f>'[1]5'!I166</f>
        <v>0</v>
      </c>
      <c r="E405" s="82">
        <f>'[1]5'!J166</f>
        <v>0</v>
      </c>
      <c r="F405" s="82">
        <f>'[1]5'!K166</f>
        <v>0</v>
      </c>
      <c r="G405" s="309"/>
      <c r="H405" s="309"/>
      <c r="I405" s="333"/>
      <c r="J405" s="333"/>
      <c r="U405" s="48"/>
      <c r="V405" s="48"/>
      <c r="W405" s="48"/>
      <c r="X405" s="48"/>
      <c r="Y405" s="48"/>
    </row>
    <row r="406" spans="1:25" s="35" customFormat="1" ht="11.25" customHeight="1">
      <c r="A406" s="313" t="s">
        <v>424</v>
      </c>
      <c r="B406" s="313"/>
      <c r="C406" s="82">
        <f t="shared" si="33"/>
        <v>75000</v>
      </c>
      <c r="D406" s="82">
        <v>30000</v>
      </c>
      <c r="E406" s="82">
        <v>45000</v>
      </c>
      <c r="F406" s="82">
        <v>0</v>
      </c>
      <c r="G406" s="309"/>
      <c r="H406" s="309"/>
      <c r="I406" s="333"/>
      <c r="J406" s="333"/>
      <c r="U406" s="48"/>
      <c r="V406" s="48"/>
      <c r="W406" s="48"/>
      <c r="X406" s="48"/>
      <c r="Y406" s="48"/>
    </row>
    <row r="407" spans="1:25" s="35" customFormat="1" ht="9.75" customHeight="1">
      <c r="A407" s="313" t="s">
        <v>425</v>
      </c>
      <c r="B407" s="313"/>
      <c r="C407" s="82">
        <f t="shared" si="33"/>
        <v>0</v>
      </c>
      <c r="D407" s="82">
        <f>'[1]5'!I168</f>
        <v>0</v>
      </c>
      <c r="E407" s="82">
        <f>'[1]5'!J168</f>
        <v>0</v>
      </c>
      <c r="F407" s="82">
        <f>'[1]5'!K168</f>
        <v>0</v>
      </c>
      <c r="G407" s="309"/>
      <c r="H407" s="309"/>
      <c r="I407" s="333"/>
      <c r="J407" s="333"/>
      <c r="U407" s="48"/>
      <c r="V407" s="48"/>
      <c r="W407" s="48"/>
      <c r="X407" s="48"/>
      <c r="Y407" s="48"/>
    </row>
    <row r="408" spans="1:25" s="35" customFormat="1" ht="9.75">
      <c r="A408" s="313" t="s">
        <v>426</v>
      </c>
      <c r="B408" s="313"/>
      <c r="C408" s="82">
        <f t="shared" si="33"/>
        <v>300000</v>
      </c>
      <c r="D408" s="82">
        <f>'[1]5'!I169</f>
        <v>100000</v>
      </c>
      <c r="E408" s="82">
        <f>'[1]5'!J169</f>
        <v>100000</v>
      </c>
      <c r="F408" s="82">
        <f>'[1]5'!K169</f>
        <v>100000</v>
      </c>
      <c r="G408" s="309"/>
      <c r="H408" s="309"/>
      <c r="I408" s="333"/>
      <c r="J408" s="333"/>
      <c r="U408" s="48"/>
      <c r="V408" s="48"/>
      <c r="W408" s="48"/>
      <c r="X408" s="48"/>
      <c r="Y408" s="48"/>
    </row>
    <row r="409" spans="1:25" s="35" customFormat="1" ht="9.75">
      <c r="A409" s="313" t="s">
        <v>414</v>
      </c>
      <c r="B409" s="313"/>
      <c r="C409" s="82">
        <f t="shared" si="33"/>
        <v>0</v>
      </c>
      <c r="D409" s="82">
        <f>'[1]5'!I170</f>
        <v>0</v>
      </c>
      <c r="E409" s="82">
        <f>'[1]5'!J170</f>
        <v>0</v>
      </c>
      <c r="F409" s="82">
        <f>'[1]5'!K170</f>
        <v>0</v>
      </c>
      <c r="G409" s="309"/>
      <c r="H409" s="309"/>
      <c r="I409" s="333"/>
      <c r="J409" s="333"/>
      <c r="U409" s="48"/>
      <c r="V409" s="48"/>
      <c r="W409" s="48"/>
      <c r="X409" s="48"/>
      <c r="Y409" s="48"/>
    </row>
    <row r="410" spans="1:25" s="35" customFormat="1" ht="87.75" customHeight="1">
      <c r="A410" s="59"/>
      <c r="B410" s="71" t="s">
        <v>456</v>
      </c>
      <c r="C410" s="82"/>
      <c r="D410" s="82"/>
      <c r="E410" s="82"/>
      <c r="F410" s="82"/>
      <c r="G410" s="42" t="s">
        <v>453</v>
      </c>
      <c r="H410" s="62" t="s">
        <v>412</v>
      </c>
      <c r="I410" s="62" t="s">
        <v>412</v>
      </c>
      <c r="J410" s="62" t="s">
        <v>638</v>
      </c>
      <c r="U410" s="48"/>
      <c r="V410" s="48"/>
      <c r="W410" s="48"/>
      <c r="X410" s="48"/>
      <c r="Y410" s="48"/>
    </row>
    <row r="411" spans="1:25" s="35" customFormat="1" ht="93" customHeight="1">
      <c r="A411" s="59"/>
      <c r="B411" s="64" t="s">
        <v>457</v>
      </c>
      <c r="C411" s="82"/>
      <c r="D411" s="82"/>
      <c r="E411" s="82"/>
      <c r="F411" s="82"/>
      <c r="G411" s="42" t="s">
        <v>453</v>
      </c>
      <c r="H411" s="62" t="s">
        <v>412</v>
      </c>
      <c r="I411" s="62" t="s">
        <v>412</v>
      </c>
      <c r="J411" s="62" t="s">
        <v>638</v>
      </c>
      <c r="U411" s="48"/>
      <c r="V411" s="48"/>
      <c r="W411" s="48"/>
      <c r="X411" s="48"/>
      <c r="Y411" s="48"/>
    </row>
    <row r="412" spans="1:25" s="35" customFormat="1" ht="66" customHeight="1" hidden="1">
      <c r="A412" s="68" t="s">
        <v>252</v>
      </c>
      <c r="B412" s="60" t="s">
        <v>232</v>
      </c>
      <c r="C412" s="82"/>
      <c r="D412" s="82"/>
      <c r="E412" s="82"/>
      <c r="F412" s="82"/>
      <c r="G412" s="309" t="s">
        <v>453</v>
      </c>
      <c r="H412" s="309" t="s">
        <v>236</v>
      </c>
      <c r="I412" s="333" t="s">
        <v>598</v>
      </c>
      <c r="J412" s="333" t="s">
        <v>430</v>
      </c>
      <c r="U412" s="48"/>
      <c r="V412" s="48"/>
      <c r="W412" s="48"/>
      <c r="X412" s="48"/>
      <c r="Y412" s="48"/>
    </row>
    <row r="413" spans="1:25" s="35" customFormat="1" ht="9.75" customHeight="1" hidden="1">
      <c r="A413" s="313" t="s">
        <v>167</v>
      </c>
      <c r="B413" s="313"/>
      <c r="C413" s="82">
        <f aca="true" t="shared" si="34" ref="C413:C418">D413+E413+F413</f>
        <v>0</v>
      </c>
      <c r="D413" s="82">
        <f>D418+D417+D416+D414+D415</f>
        <v>0</v>
      </c>
      <c r="E413" s="82">
        <f>E418+E417+E416+E414+E415</f>
        <v>0</v>
      </c>
      <c r="F413" s="82">
        <f>F418+F417+F416+F414+F415</f>
        <v>0</v>
      </c>
      <c r="G413" s="309"/>
      <c r="H413" s="309"/>
      <c r="I413" s="333"/>
      <c r="J413" s="333"/>
      <c r="U413" s="48"/>
      <c r="V413" s="48"/>
      <c r="W413" s="48"/>
      <c r="X413" s="48"/>
      <c r="Y413" s="48"/>
    </row>
    <row r="414" spans="1:25" s="35" customFormat="1" ht="9.75" customHeight="1" hidden="1">
      <c r="A414" s="313" t="s">
        <v>416</v>
      </c>
      <c r="B414" s="313"/>
      <c r="C414" s="82">
        <f t="shared" si="34"/>
        <v>0</v>
      </c>
      <c r="D414" s="82">
        <v>0</v>
      </c>
      <c r="E414" s="82">
        <v>0</v>
      </c>
      <c r="F414" s="82">
        <v>0</v>
      </c>
      <c r="G414" s="309"/>
      <c r="H414" s="309"/>
      <c r="I414" s="333"/>
      <c r="J414" s="333"/>
      <c r="U414" s="48"/>
      <c r="V414" s="48"/>
      <c r="W414" s="48"/>
      <c r="X414" s="48"/>
      <c r="Y414" s="48"/>
    </row>
    <row r="415" spans="1:25" s="35" customFormat="1" ht="11.25" customHeight="1" hidden="1">
      <c r="A415" s="313" t="s">
        <v>424</v>
      </c>
      <c r="B415" s="313"/>
      <c r="C415" s="82">
        <f t="shared" si="34"/>
        <v>0</v>
      </c>
      <c r="D415" s="82">
        <v>0</v>
      </c>
      <c r="E415" s="82">
        <v>0</v>
      </c>
      <c r="F415" s="82">
        <v>0</v>
      </c>
      <c r="G415" s="309"/>
      <c r="H415" s="309"/>
      <c r="I415" s="333"/>
      <c r="J415" s="333"/>
      <c r="U415" s="48"/>
      <c r="V415" s="48"/>
      <c r="W415" s="48"/>
      <c r="X415" s="48"/>
      <c r="Y415" s="48"/>
    </row>
    <row r="416" spans="1:25" s="35" customFormat="1" ht="9.75" customHeight="1" hidden="1">
      <c r="A416" s="313" t="s">
        <v>425</v>
      </c>
      <c r="B416" s="313"/>
      <c r="C416" s="82">
        <f t="shared" si="34"/>
        <v>0</v>
      </c>
      <c r="D416" s="82">
        <v>0</v>
      </c>
      <c r="E416" s="82">
        <v>0</v>
      </c>
      <c r="F416" s="82">
        <v>0</v>
      </c>
      <c r="G416" s="309"/>
      <c r="H416" s="309"/>
      <c r="I416" s="333"/>
      <c r="J416" s="333"/>
      <c r="U416" s="48"/>
      <c r="V416" s="48"/>
      <c r="W416" s="48"/>
      <c r="X416" s="48"/>
      <c r="Y416" s="48"/>
    </row>
    <row r="417" spans="1:25" s="35" customFormat="1" ht="9.75" hidden="1">
      <c r="A417" s="313" t="s">
        <v>426</v>
      </c>
      <c r="B417" s="313"/>
      <c r="C417" s="82">
        <f t="shared" si="34"/>
        <v>0</v>
      </c>
      <c r="D417" s="82">
        <v>0</v>
      </c>
      <c r="E417" s="82">
        <v>0</v>
      </c>
      <c r="F417" s="82">
        <v>0</v>
      </c>
      <c r="G417" s="309"/>
      <c r="H417" s="309"/>
      <c r="I417" s="333"/>
      <c r="J417" s="333"/>
      <c r="U417" s="48"/>
      <c r="V417" s="48"/>
      <c r="W417" s="48"/>
      <c r="X417" s="48"/>
      <c r="Y417" s="48"/>
    </row>
    <row r="418" spans="1:25" s="35" customFormat="1" ht="9.75" hidden="1">
      <c r="A418" s="313" t="s">
        <v>414</v>
      </c>
      <c r="B418" s="313"/>
      <c r="C418" s="82">
        <f t="shared" si="34"/>
        <v>0</v>
      </c>
      <c r="D418" s="82">
        <v>0</v>
      </c>
      <c r="E418" s="82">
        <v>0</v>
      </c>
      <c r="F418" s="82">
        <v>0</v>
      </c>
      <c r="G418" s="309"/>
      <c r="H418" s="309"/>
      <c r="I418" s="333"/>
      <c r="J418" s="333"/>
      <c r="U418" s="48"/>
      <c r="V418" s="48"/>
      <c r="W418" s="48"/>
      <c r="X418" s="48"/>
      <c r="Y418" s="48"/>
    </row>
    <row r="419" spans="1:25" s="35" customFormat="1" ht="45.75" customHeight="1" hidden="1">
      <c r="A419" s="44"/>
      <c r="B419" s="64" t="s">
        <v>443</v>
      </c>
      <c r="C419" s="82"/>
      <c r="D419" s="82"/>
      <c r="E419" s="82"/>
      <c r="F419" s="82"/>
      <c r="G419" s="42" t="s">
        <v>453</v>
      </c>
      <c r="H419" s="62" t="s">
        <v>412</v>
      </c>
      <c r="I419" s="62" t="s">
        <v>412</v>
      </c>
      <c r="J419" s="62" t="s">
        <v>437</v>
      </c>
      <c r="U419" s="48"/>
      <c r="V419" s="48"/>
      <c r="W419" s="48"/>
      <c r="X419" s="48"/>
      <c r="Y419" s="48"/>
    </row>
    <row r="420" spans="1:25" s="35" customFormat="1" ht="52.5" customHeight="1" hidden="1">
      <c r="A420" s="44"/>
      <c r="B420" s="64" t="s">
        <v>338</v>
      </c>
      <c r="C420" s="82"/>
      <c r="D420" s="82"/>
      <c r="E420" s="82"/>
      <c r="F420" s="82"/>
      <c r="G420" s="42" t="s">
        <v>453</v>
      </c>
      <c r="H420" s="62" t="s">
        <v>412</v>
      </c>
      <c r="I420" s="62" t="s">
        <v>412</v>
      </c>
      <c r="J420" s="62" t="s">
        <v>444</v>
      </c>
      <c r="U420" s="48"/>
      <c r="V420" s="48"/>
      <c r="W420" s="48"/>
      <c r="X420" s="48"/>
      <c r="Y420" s="48"/>
    </row>
    <row r="421" spans="1:25" s="35" customFormat="1" ht="54" customHeight="1" hidden="1">
      <c r="A421" s="68" t="s">
        <v>252</v>
      </c>
      <c r="B421" s="60" t="s">
        <v>231</v>
      </c>
      <c r="C421" s="82"/>
      <c r="D421" s="82"/>
      <c r="E421" s="82"/>
      <c r="F421" s="82"/>
      <c r="G421" s="309" t="s">
        <v>238</v>
      </c>
      <c r="H421" s="309" t="s">
        <v>239</v>
      </c>
      <c r="I421" s="333" t="s">
        <v>598</v>
      </c>
      <c r="J421" s="333" t="s">
        <v>853</v>
      </c>
      <c r="U421" s="48"/>
      <c r="V421" s="48"/>
      <c r="W421" s="48"/>
      <c r="X421" s="48"/>
      <c r="Y421" s="48"/>
    </row>
    <row r="422" spans="1:25" s="35" customFormat="1" ht="9.75" customHeight="1" hidden="1">
      <c r="A422" s="313" t="s">
        <v>167</v>
      </c>
      <c r="B422" s="313"/>
      <c r="C422" s="82">
        <f aca="true" t="shared" si="35" ref="C422:C427">D422+E422+F422</f>
        <v>0</v>
      </c>
      <c r="D422" s="82">
        <f>D427+D426+D425+D424+D423</f>
        <v>0</v>
      </c>
      <c r="E422" s="82">
        <f>E427+E426+E425+E424+E423</f>
        <v>0</v>
      </c>
      <c r="F422" s="82">
        <f>F427+F426+F425+F424+F423</f>
        <v>0</v>
      </c>
      <c r="G422" s="309"/>
      <c r="H422" s="309"/>
      <c r="I422" s="333"/>
      <c r="J422" s="333"/>
      <c r="U422" s="48"/>
      <c r="V422" s="48"/>
      <c r="W422" s="48"/>
      <c r="X422" s="48"/>
      <c r="Y422" s="48"/>
    </row>
    <row r="423" spans="1:25" s="35" customFormat="1" ht="9.75" customHeight="1" hidden="1">
      <c r="A423" s="313" t="s">
        <v>416</v>
      </c>
      <c r="B423" s="313"/>
      <c r="C423" s="82">
        <f t="shared" si="35"/>
        <v>0</v>
      </c>
      <c r="D423" s="82">
        <v>0</v>
      </c>
      <c r="E423" s="82">
        <v>0</v>
      </c>
      <c r="F423" s="82">
        <v>0</v>
      </c>
      <c r="G423" s="309"/>
      <c r="H423" s="309"/>
      <c r="I423" s="333"/>
      <c r="J423" s="333"/>
      <c r="U423" s="48"/>
      <c r="V423" s="48"/>
      <c r="W423" s="48"/>
      <c r="X423" s="48"/>
      <c r="Y423" s="48"/>
    </row>
    <row r="424" spans="1:25" s="35" customFormat="1" ht="11.25" customHeight="1" hidden="1">
      <c r="A424" s="313" t="s">
        <v>424</v>
      </c>
      <c r="B424" s="313"/>
      <c r="C424" s="82">
        <f t="shared" si="35"/>
        <v>0</v>
      </c>
      <c r="D424" s="82">
        <v>0</v>
      </c>
      <c r="E424" s="82">
        <v>0</v>
      </c>
      <c r="F424" s="82">
        <v>0</v>
      </c>
      <c r="G424" s="309"/>
      <c r="H424" s="309"/>
      <c r="I424" s="333"/>
      <c r="J424" s="333"/>
      <c r="U424" s="48"/>
      <c r="V424" s="48"/>
      <c r="W424" s="48"/>
      <c r="X424" s="48"/>
      <c r="Y424" s="48"/>
    </row>
    <row r="425" spans="1:25" s="35" customFormat="1" ht="9.75" customHeight="1" hidden="1">
      <c r="A425" s="313" t="s">
        <v>425</v>
      </c>
      <c r="B425" s="313"/>
      <c r="C425" s="82">
        <f t="shared" si="35"/>
        <v>0</v>
      </c>
      <c r="D425" s="82">
        <v>0</v>
      </c>
      <c r="E425" s="82">
        <v>0</v>
      </c>
      <c r="F425" s="82">
        <v>0</v>
      </c>
      <c r="G425" s="309"/>
      <c r="H425" s="309"/>
      <c r="I425" s="333"/>
      <c r="J425" s="333"/>
      <c r="U425" s="48"/>
      <c r="V425" s="48"/>
      <c r="W425" s="48"/>
      <c r="X425" s="48"/>
      <c r="Y425" s="48"/>
    </row>
    <row r="426" spans="1:25" s="35" customFormat="1" ht="9.75" hidden="1">
      <c r="A426" s="313" t="s">
        <v>426</v>
      </c>
      <c r="B426" s="313"/>
      <c r="C426" s="82">
        <f t="shared" si="35"/>
        <v>0</v>
      </c>
      <c r="D426" s="82">
        <v>0</v>
      </c>
      <c r="E426" s="82">
        <v>0</v>
      </c>
      <c r="F426" s="82">
        <v>0</v>
      </c>
      <c r="G426" s="309"/>
      <c r="H426" s="309"/>
      <c r="I426" s="333"/>
      <c r="J426" s="333"/>
      <c r="U426" s="48"/>
      <c r="V426" s="48"/>
      <c r="W426" s="48"/>
      <c r="X426" s="48"/>
      <c r="Y426" s="48"/>
    </row>
    <row r="427" spans="1:25" s="35" customFormat="1" ht="9.75" customHeight="1" hidden="1">
      <c r="A427" s="313" t="s">
        <v>414</v>
      </c>
      <c r="B427" s="313"/>
      <c r="C427" s="82">
        <f t="shared" si="35"/>
        <v>0</v>
      </c>
      <c r="D427" s="82">
        <v>0</v>
      </c>
      <c r="E427" s="82">
        <v>0</v>
      </c>
      <c r="F427" s="82">
        <v>0</v>
      </c>
      <c r="G427" s="309"/>
      <c r="H427" s="309"/>
      <c r="I427" s="333"/>
      <c r="J427" s="333"/>
      <c r="U427" s="48"/>
      <c r="V427" s="48"/>
      <c r="W427" s="48"/>
      <c r="X427" s="48"/>
      <c r="Y427" s="48"/>
    </row>
    <row r="428" spans="1:25" s="35" customFormat="1" ht="53.25" customHeight="1" hidden="1">
      <c r="A428" s="44"/>
      <c r="B428" s="64" t="s">
        <v>340</v>
      </c>
      <c r="C428" s="82"/>
      <c r="D428" s="82"/>
      <c r="E428" s="82"/>
      <c r="F428" s="82"/>
      <c r="G428" s="60" t="s">
        <v>238</v>
      </c>
      <c r="H428" s="62" t="s">
        <v>412</v>
      </c>
      <c r="I428" s="62" t="s">
        <v>412</v>
      </c>
      <c r="J428" s="62" t="s">
        <v>441</v>
      </c>
      <c r="U428" s="48"/>
      <c r="V428" s="48"/>
      <c r="W428" s="48"/>
      <c r="X428" s="48"/>
      <c r="Y428" s="48"/>
    </row>
    <row r="429" spans="1:25" s="35" customFormat="1" ht="54" customHeight="1" hidden="1">
      <c r="A429" s="44"/>
      <c r="B429" s="64" t="s">
        <v>339</v>
      </c>
      <c r="C429" s="82"/>
      <c r="D429" s="82"/>
      <c r="E429" s="82"/>
      <c r="F429" s="82"/>
      <c r="G429" s="60" t="s">
        <v>238</v>
      </c>
      <c r="H429" s="62" t="s">
        <v>412</v>
      </c>
      <c r="I429" s="62" t="s">
        <v>412</v>
      </c>
      <c r="J429" s="62" t="s">
        <v>601</v>
      </c>
      <c r="U429" s="48"/>
      <c r="V429" s="48"/>
      <c r="W429" s="48"/>
      <c r="X429" s="48"/>
      <c r="Y429" s="48"/>
    </row>
    <row r="430" spans="1:25" s="35" customFormat="1" ht="98.25" customHeight="1">
      <c r="A430" s="68" t="s">
        <v>212</v>
      </c>
      <c r="B430" s="60" t="s">
        <v>813</v>
      </c>
      <c r="C430" s="82"/>
      <c r="D430" s="82"/>
      <c r="E430" s="82"/>
      <c r="F430" s="82"/>
      <c r="G430" s="309" t="s">
        <v>131</v>
      </c>
      <c r="H430" s="309" t="s">
        <v>132</v>
      </c>
      <c r="I430" s="333" t="s">
        <v>598</v>
      </c>
      <c r="J430" s="333" t="s">
        <v>853</v>
      </c>
      <c r="U430" s="48"/>
      <c r="V430" s="48"/>
      <c r="W430" s="48"/>
      <c r="X430" s="48"/>
      <c r="Y430" s="48"/>
    </row>
    <row r="431" spans="1:25" s="35" customFormat="1" ht="9.75">
      <c r="A431" s="313" t="s">
        <v>167</v>
      </c>
      <c r="B431" s="313"/>
      <c r="C431" s="82">
        <f aca="true" t="shared" si="36" ref="C431:C436">D431+E431+F431</f>
        <v>14310.337</v>
      </c>
      <c r="D431" s="82">
        <f>D432+D433+D434+D435+D436</f>
        <v>6997.72</v>
      </c>
      <c r="E431" s="82">
        <f>E432+E433+E434+E435+E436</f>
        <v>7312.617</v>
      </c>
      <c r="F431" s="82">
        <f>F432+F433+F434+F435+F436</f>
        <v>0</v>
      </c>
      <c r="G431" s="309"/>
      <c r="H431" s="309"/>
      <c r="I431" s="333"/>
      <c r="J431" s="333"/>
      <c r="U431" s="48"/>
      <c r="V431" s="48"/>
      <c r="W431" s="48"/>
      <c r="X431" s="48"/>
      <c r="Y431" s="48"/>
    </row>
    <row r="432" spans="1:25" s="35" customFormat="1" ht="9.75">
      <c r="A432" s="313" t="s">
        <v>416</v>
      </c>
      <c r="B432" s="313"/>
      <c r="C432" s="82">
        <f t="shared" si="36"/>
        <v>0</v>
      </c>
      <c r="D432" s="82">
        <f>'[1]5'!I178</f>
        <v>0</v>
      </c>
      <c r="E432" s="82">
        <f>'[1]5'!J178</f>
        <v>0</v>
      </c>
      <c r="F432" s="82">
        <f>'[1]5'!K178</f>
        <v>0</v>
      </c>
      <c r="G432" s="309"/>
      <c r="H432" s="309"/>
      <c r="I432" s="333"/>
      <c r="J432" s="333"/>
      <c r="U432" s="48"/>
      <c r="V432" s="48"/>
      <c r="W432" s="48"/>
      <c r="X432" s="48"/>
      <c r="Y432" s="48"/>
    </row>
    <row r="433" spans="1:25" s="35" customFormat="1" ht="11.25" customHeight="1">
      <c r="A433" s="313" t="s">
        <v>424</v>
      </c>
      <c r="B433" s="313"/>
      <c r="C433" s="82">
        <f t="shared" si="36"/>
        <v>14310.337</v>
      </c>
      <c r="D433" s="82">
        <f>'[1]5'!I179</f>
        <v>6997.72</v>
      </c>
      <c r="E433" s="82">
        <v>7312.617</v>
      </c>
      <c r="F433" s="82">
        <f>'[1]5'!K179</f>
        <v>0</v>
      </c>
      <c r="G433" s="309"/>
      <c r="H433" s="309"/>
      <c r="I433" s="333"/>
      <c r="J433" s="333"/>
      <c r="U433" s="48"/>
      <c r="V433" s="48"/>
      <c r="W433" s="48"/>
      <c r="X433" s="48"/>
      <c r="Y433" s="48"/>
    </row>
    <row r="434" spans="1:25" s="35" customFormat="1" ht="9.75" customHeight="1">
      <c r="A434" s="313" t="s">
        <v>425</v>
      </c>
      <c r="B434" s="313"/>
      <c r="C434" s="82">
        <f t="shared" si="36"/>
        <v>0</v>
      </c>
      <c r="D434" s="82">
        <f>'[1]5'!I180</f>
        <v>0</v>
      </c>
      <c r="E434" s="82">
        <f>'[1]5'!J180</f>
        <v>0</v>
      </c>
      <c r="F434" s="82">
        <f>'[1]5'!K180</f>
        <v>0</v>
      </c>
      <c r="G434" s="309"/>
      <c r="H434" s="309"/>
      <c r="I434" s="333"/>
      <c r="J434" s="333"/>
      <c r="U434" s="48"/>
      <c r="V434" s="48"/>
      <c r="W434" s="48"/>
      <c r="X434" s="48"/>
      <c r="Y434" s="48"/>
    </row>
    <row r="435" spans="1:25" s="35" customFormat="1" ht="9.75">
      <c r="A435" s="313" t="s">
        <v>426</v>
      </c>
      <c r="B435" s="313"/>
      <c r="C435" s="82">
        <f t="shared" si="36"/>
        <v>0</v>
      </c>
      <c r="D435" s="82">
        <f>'[1]5'!I181</f>
        <v>0</v>
      </c>
      <c r="E435" s="82">
        <f>'[1]5'!J181</f>
        <v>0</v>
      </c>
      <c r="F435" s="82">
        <f>'[1]5'!K181</f>
        <v>0</v>
      </c>
      <c r="G435" s="309"/>
      <c r="H435" s="309"/>
      <c r="I435" s="333"/>
      <c r="J435" s="333"/>
      <c r="U435" s="48"/>
      <c r="V435" s="48"/>
      <c r="W435" s="48"/>
      <c r="X435" s="48"/>
      <c r="Y435" s="48"/>
    </row>
    <row r="436" spans="1:25" s="35" customFormat="1" ht="9.75">
      <c r="A436" s="313" t="s">
        <v>414</v>
      </c>
      <c r="B436" s="313"/>
      <c r="C436" s="82">
        <f t="shared" si="36"/>
        <v>0</v>
      </c>
      <c r="D436" s="82">
        <f>'[1]5'!I182</f>
        <v>0</v>
      </c>
      <c r="E436" s="82">
        <f>'[1]5'!J182</f>
        <v>0</v>
      </c>
      <c r="F436" s="82">
        <f>'[1]5'!K182</f>
        <v>0</v>
      </c>
      <c r="G436" s="309"/>
      <c r="H436" s="309"/>
      <c r="I436" s="333"/>
      <c r="J436" s="333"/>
      <c r="U436" s="48"/>
      <c r="V436" s="48"/>
      <c r="W436" s="48"/>
      <c r="X436" s="48"/>
      <c r="Y436" s="48"/>
    </row>
    <row r="437" spans="1:25" s="35" customFormat="1" ht="96.75" customHeight="1">
      <c r="A437" s="44"/>
      <c r="B437" s="64" t="s">
        <v>133</v>
      </c>
      <c r="C437" s="82"/>
      <c r="D437" s="82"/>
      <c r="E437" s="82"/>
      <c r="F437" s="82"/>
      <c r="G437" s="60" t="s">
        <v>84</v>
      </c>
      <c r="H437" s="42" t="s">
        <v>412</v>
      </c>
      <c r="I437" s="62" t="s">
        <v>412</v>
      </c>
      <c r="J437" s="62" t="s">
        <v>638</v>
      </c>
      <c r="U437" s="48"/>
      <c r="V437" s="48"/>
      <c r="W437" s="48"/>
      <c r="X437" s="48"/>
      <c r="Y437" s="48"/>
    </row>
    <row r="438" spans="1:25" s="35" customFormat="1" ht="120.75" customHeight="1">
      <c r="A438" s="44"/>
      <c r="B438" s="64" t="s">
        <v>134</v>
      </c>
      <c r="C438" s="82"/>
      <c r="D438" s="82"/>
      <c r="E438" s="82"/>
      <c r="F438" s="82"/>
      <c r="G438" s="60" t="s">
        <v>84</v>
      </c>
      <c r="H438" s="42" t="s">
        <v>412</v>
      </c>
      <c r="I438" s="62" t="s">
        <v>412</v>
      </c>
      <c r="J438" s="62" t="s">
        <v>638</v>
      </c>
      <c r="U438" s="48"/>
      <c r="V438" s="48"/>
      <c r="W438" s="48"/>
      <c r="X438" s="48"/>
      <c r="Y438" s="48"/>
    </row>
    <row r="439" spans="1:25" s="101" customFormat="1" ht="36.75" customHeight="1">
      <c r="A439" s="67" t="s">
        <v>299</v>
      </c>
      <c r="B439" s="140" t="s">
        <v>378</v>
      </c>
      <c r="C439" s="85"/>
      <c r="D439" s="85"/>
      <c r="E439" s="85"/>
      <c r="F439" s="85"/>
      <c r="G439" s="56"/>
      <c r="H439" s="56"/>
      <c r="I439" s="56"/>
      <c r="J439" s="56"/>
      <c r="K439" s="102"/>
      <c r="L439" s="102"/>
      <c r="M439" s="102"/>
      <c r="N439" s="102"/>
      <c r="O439" s="102"/>
      <c r="P439" s="102"/>
      <c r="Q439" s="102"/>
      <c r="R439" s="102"/>
      <c r="U439" s="102"/>
      <c r="V439" s="102"/>
      <c r="W439" s="102"/>
      <c r="X439" s="102"/>
      <c r="Y439" s="102"/>
    </row>
    <row r="440" spans="1:25" s="35" customFormat="1" ht="9.75">
      <c r="A440" s="313" t="s">
        <v>167</v>
      </c>
      <c r="B440" s="313"/>
      <c r="C440" s="82">
        <f aca="true" t="shared" si="37" ref="C440:C445">D440+E440+F440</f>
        <v>414346.704</v>
      </c>
      <c r="D440" s="82">
        <f>D441+D442+D443+D444+D445</f>
        <v>159178.244</v>
      </c>
      <c r="E440" s="82">
        <f>E441+E442+E443+E444+E445</f>
        <v>127537</v>
      </c>
      <c r="F440" s="82">
        <f>F441+F442+F443+F444+F445</f>
        <v>127631.46</v>
      </c>
      <c r="G440" s="309"/>
      <c r="H440" s="309"/>
      <c r="I440" s="333"/>
      <c r="J440" s="333"/>
      <c r="U440" s="48"/>
      <c r="V440" s="48"/>
      <c r="W440" s="48"/>
      <c r="X440" s="48"/>
      <c r="Y440" s="48"/>
    </row>
    <row r="441" spans="1:25" s="35" customFormat="1" ht="9.75" customHeight="1">
      <c r="A441" s="313" t="s">
        <v>416</v>
      </c>
      <c r="B441" s="313"/>
      <c r="C441" s="82">
        <f t="shared" si="37"/>
        <v>0</v>
      </c>
      <c r="D441" s="82">
        <f aca="true" t="shared" si="38" ref="D441:F445">D448</f>
        <v>0</v>
      </c>
      <c r="E441" s="82">
        <f t="shared" si="38"/>
        <v>0</v>
      </c>
      <c r="F441" s="82">
        <f t="shared" si="38"/>
        <v>0</v>
      </c>
      <c r="G441" s="309"/>
      <c r="H441" s="309"/>
      <c r="I441" s="333"/>
      <c r="J441" s="333"/>
      <c r="U441" s="48"/>
      <c r="V441" s="48"/>
      <c r="W441" s="48"/>
      <c r="X441" s="48"/>
      <c r="Y441" s="48"/>
    </row>
    <row r="442" spans="1:25" s="35" customFormat="1" ht="11.25" customHeight="1">
      <c r="A442" s="313" t="s">
        <v>424</v>
      </c>
      <c r="B442" s="313"/>
      <c r="C442" s="82">
        <f t="shared" si="37"/>
        <v>414346.704</v>
      </c>
      <c r="D442" s="183">
        <f t="shared" si="38"/>
        <v>159178.244</v>
      </c>
      <c r="E442" s="82">
        <f t="shared" si="38"/>
        <v>127537</v>
      </c>
      <c r="F442" s="82">
        <f t="shared" si="38"/>
        <v>127631.46</v>
      </c>
      <c r="G442" s="309"/>
      <c r="H442" s="309"/>
      <c r="I442" s="333"/>
      <c r="J442" s="333"/>
      <c r="U442" s="48"/>
      <c r="V442" s="48"/>
      <c r="W442" s="48"/>
      <c r="X442" s="48"/>
      <c r="Y442" s="48"/>
    </row>
    <row r="443" spans="1:25" s="35" customFormat="1" ht="9.75" customHeight="1">
      <c r="A443" s="313" t="s">
        <v>425</v>
      </c>
      <c r="B443" s="313"/>
      <c r="C443" s="82">
        <f t="shared" si="37"/>
        <v>0</v>
      </c>
      <c r="D443" s="82">
        <f t="shared" si="38"/>
        <v>0</v>
      </c>
      <c r="E443" s="82">
        <f t="shared" si="38"/>
        <v>0</v>
      </c>
      <c r="F443" s="82">
        <f t="shared" si="38"/>
        <v>0</v>
      </c>
      <c r="G443" s="309"/>
      <c r="H443" s="309"/>
      <c r="I443" s="333"/>
      <c r="J443" s="333"/>
      <c r="U443" s="48"/>
      <c r="V443" s="48"/>
      <c r="W443" s="48"/>
      <c r="X443" s="48"/>
      <c r="Y443" s="48"/>
    </row>
    <row r="444" spans="1:25" s="35" customFormat="1" ht="9.75">
      <c r="A444" s="313" t="s">
        <v>426</v>
      </c>
      <c r="B444" s="313"/>
      <c r="C444" s="82">
        <f t="shared" si="37"/>
        <v>0</v>
      </c>
      <c r="D444" s="82">
        <f t="shared" si="38"/>
        <v>0</v>
      </c>
      <c r="E444" s="82">
        <f t="shared" si="38"/>
        <v>0</v>
      </c>
      <c r="F444" s="82">
        <f t="shared" si="38"/>
        <v>0</v>
      </c>
      <c r="G444" s="309"/>
      <c r="H444" s="309"/>
      <c r="I444" s="333"/>
      <c r="J444" s="333"/>
      <c r="U444" s="48"/>
      <c r="V444" s="48"/>
      <c r="W444" s="48"/>
      <c r="X444" s="48"/>
      <c r="Y444" s="48"/>
    </row>
    <row r="445" spans="1:25" s="35" customFormat="1" ht="9.75">
      <c r="A445" s="313" t="s">
        <v>414</v>
      </c>
      <c r="B445" s="313"/>
      <c r="C445" s="82">
        <f t="shared" si="37"/>
        <v>0</v>
      </c>
      <c r="D445" s="82">
        <f t="shared" si="38"/>
        <v>0</v>
      </c>
      <c r="E445" s="82">
        <f t="shared" si="38"/>
        <v>0</v>
      </c>
      <c r="F445" s="82">
        <f t="shared" si="38"/>
        <v>0</v>
      </c>
      <c r="G445" s="309"/>
      <c r="H445" s="309"/>
      <c r="I445" s="333"/>
      <c r="J445" s="333"/>
      <c r="U445" s="48"/>
      <c r="V445" s="48"/>
      <c r="W445" s="48"/>
      <c r="X445" s="48"/>
      <c r="Y445" s="48"/>
    </row>
    <row r="446" spans="1:25" s="35" customFormat="1" ht="58.5">
      <c r="A446" s="68" t="s">
        <v>253</v>
      </c>
      <c r="B446" s="60" t="s">
        <v>809</v>
      </c>
      <c r="C446" s="82"/>
      <c r="D446" s="82"/>
      <c r="E446" s="82"/>
      <c r="F446" s="82"/>
      <c r="G446" s="309" t="s">
        <v>135</v>
      </c>
      <c r="H446" s="309" t="s">
        <v>379</v>
      </c>
      <c r="I446" s="333" t="s">
        <v>598</v>
      </c>
      <c r="J446" s="333" t="s">
        <v>853</v>
      </c>
      <c r="U446" s="48"/>
      <c r="V446" s="48"/>
      <c r="W446" s="48"/>
      <c r="X446" s="48"/>
      <c r="Y446" s="48"/>
    </row>
    <row r="447" spans="1:25" s="35" customFormat="1" ht="9.75">
      <c r="A447" s="313" t="s">
        <v>167</v>
      </c>
      <c r="B447" s="313"/>
      <c r="C447" s="82">
        <f aca="true" t="shared" si="39" ref="C447:C452">D447+E447+F447</f>
        <v>414346.704</v>
      </c>
      <c r="D447" s="82">
        <f>D448+D449+D450+D451+D452</f>
        <v>159178.244</v>
      </c>
      <c r="E447" s="82">
        <f>E448+E449+E450+E451+E452</f>
        <v>127537</v>
      </c>
      <c r="F447" s="82">
        <f>F448+F449+F450+F451+F452</f>
        <v>127631.46</v>
      </c>
      <c r="G447" s="309"/>
      <c r="H447" s="309"/>
      <c r="I447" s="333"/>
      <c r="J447" s="333"/>
      <c r="U447" s="48"/>
      <c r="V447" s="48"/>
      <c r="W447" s="48"/>
      <c r="X447" s="48"/>
      <c r="Y447" s="48"/>
    </row>
    <row r="448" spans="1:25" s="35" customFormat="1" ht="9.75" customHeight="1">
      <c r="A448" s="313" t="s">
        <v>416</v>
      </c>
      <c r="B448" s="313"/>
      <c r="C448" s="82">
        <f t="shared" si="39"/>
        <v>0</v>
      </c>
      <c r="D448" s="82">
        <f>'[1]5'!I190</f>
        <v>0</v>
      </c>
      <c r="E448" s="82">
        <f>'[1]5'!J190</f>
        <v>0</v>
      </c>
      <c r="F448" s="82">
        <f>'[1]5'!K190</f>
        <v>0</v>
      </c>
      <c r="G448" s="309"/>
      <c r="H448" s="309"/>
      <c r="I448" s="333"/>
      <c r="J448" s="333"/>
      <c r="U448" s="48"/>
      <c r="V448" s="48"/>
      <c r="W448" s="48"/>
      <c r="X448" s="48"/>
      <c r="Y448" s="48"/>
    </row>
    <row r="449" spans="1:25" s="35" customFormat="1" ht="11.25" customHeight="1">
      <c r="A449" s="313" t="s">
        <v>424</v>
      </c>
      <c r="B449" s="313"/>
      <c r="C449" s="82">
        <f t="shared" si="39"/>
        <v>414346.704</v>
      </c>
      <c r="D449" s="82">
        <v>159178.244</v>
      </c>
      <c r="E449" s="82">
        <v>127537</v>
      </c>
      <c r="F449" s="82">
        <v>127631.46</v>
      </c>
      <c r="G449" s="309"/>
      <c r="H449" s="309"/>
      <c r="I449" s="333"/>
      <c r="J449" s="333"/>
      <c r="U449" s="48"/>
      <c r="V449" s="48"/>
      <c r="W449" s="48"/>
      <c r="X449" s="48"/>
      <c r="Y449" s="48"/>
    </row>
    <row r="450" spans="1:25" s="35" customFormat="1" ht="9.75" customHeight="1">
      <c r="A450" s="313" t="s">
        <v>425</v>
      </c>
      <c r="B450" s="313"/>
      <c r="C450" s="82">
        <f t="shared" si="39"/>
        <v>0</v>
      </c>
      <c r="D450" s="82">
        <f>'[1]5'!I192</f>
        <v>0</v>
      </c>
      <c r="E450" s="82">
        <f>'[1]5'!J192</f>
        <v>0</v>
      </c>
      <c r="F450" s="82">
        <f>'[1]5'!K192</f>
        <v>0</v>
      </c>
      <c r="G450" s="309"/>
      <c r="H450" s="309"/>
      <c r="I450" s="333"/>
      <c r="J450" s="333"/>
      <c r="U450" s="48"/>
      <c r="V450" s="48"/>
      <c r="W450" s="48"/>
      <c r="X450" s="48"/>
      <c r="Y450" s="48"/>
    </row>
    <row r="451" spans="1:25" s="35" customFormat="1" ht="9.75">
      <c r="A451" s="313" t="s">
        <v>426</v>
      </c>
      <c r="B451" s="313"/>
      <c r="C451" s="82">
        <f t="shared" si="39"/>
        <v>0</v>
      </c>
      <c r="D451" s="82">
        <f>'[1]5'!I193</f>
        <v>0</v>
      </c>
      <c r="E451" s="82">
        <f>'[1]5'!J193</f>
        <v>0</v>
      </c>
      <c r="F451" s="82">
        <f>'[1]5'!K193</f>
        <v>0</v>
      </c>
      <c r="G451" s="309"/>
      <c r="H451" s="309"/>
      <c r="I451" s="333"/>
      <c r="J451" s="333"/>
      <c r="U451" s="48"/>
      <c r="V451" s="48"/>
      <c r="W451" s="48"/>
      <c r="X451" s="48"/>
      <c r="Y451" s="48"/>
    </row>
    <row r="452" spans="1:25" s="35" customFormat="1" ht="18" customHeight="1">
      <c r="A452" s="313" t="s">
        <v>414</v>
      </c>
      <c r="B452" s="313"/>
      <c r="C452" s="82">
        <f t="shared" si="39"/>
        <v>0</v>
      </c>
      <c r="D452" s="82">
        <f>'[1]5'!I194</f>
        <v>0</v>
      </c>
      <c r="E452" s="82">
        <f>'[1]5'!J194</f>
        <v>0</v>
      </c>
      <c r="F452" s="82">
        <f>'[1]5'!K194</f>
        <v>0</v>
      </c>
      <c r="G452" s="309"/>
      <c r="H452" s="309"/>
      <c r="I452" s="333"/>
      <c r="J452" s="333"/>
      <c r="U452" s="48"/>
      <c r="V452" s="48"/>
      <c r="W452" s="48"/>
      <c r="X452" s="48"/>
      <c r="Y452" s="48"/>
    </row>
    <row r="453" spans="1:13" s="35" customFormat="1" ht="39.75" customHeight="1">
      <c r="A453" s="55" t="s">
        <v>286</v>
      </c>
      <c r="B453" s="141" t="s">
        <v>136</v>
      </c>
      <c r="C453" s="69"/>
      <c r="D453" s="69"/>
      <c r="E453" s="69"/>
      <c r="F453" s="69"/>
      <c r="G453" s="332"/>
      <c r="H453" s="332"/>
      <c r="I453" s="332"/>
      <c r="J453" s="332"/>
      <c r="K453" s="157"/>
      <c r="L453" s="157"/>
      <c r="M453" s="48"/>
    </row>
    <row r="454" spans="1:13" s="35" customFormat="1" ht="9.75">
      <c r="A454" s="313" t="s">
        <v>167</v>
      </c>
      <c r="B454" s="313"/>
      <c r="C454" s="69">
        <f aca="true" t="shared" si="40" ref="C454:C459">D454+E454+F454</f>
        <v>990832.9</v>
      </c>
      <c r="D454" s="69">
        <f>SUM(D455:D459)</f>
        <v>369088.10000000003</v>
      </c>
      <c r="E454" s="69">
        <f>SUM(E455:E459)</f>
        <v>304006.8</v>
      </c>
      <c r="F454" s="69">
        <f>SUM(F455:F459)</f>
        <v>317738</v>
      </c>
      <c r="G454" s="332"/>
      <c r="H454" s="332"/>
      <c r="I454" s="332"/>
      <c r="J454" s="332"/>
      <c r="K454" s="157"/>
      <c r="L454" s="157"/>
      <c r="M454" s="48"/>
    </row>
    <row r="455" spans="1:13" s="35" customFormat="1" ht="9.75">
      <c r="A455" s="313" t="s">
        <v>416</v>
      </c>
      <c r="B455" s="313"/>
      <c r="C455" s="69">
        <f t="shared" si="40"/>
        <v>3255.2</v>
      </c>
      <c r="D455" s="69">
        <f aca="true" t="shared" si="41" ref="D455:F459">D470+D479+D462+D487+D495+D502</f>
        <v>3255.2</v>
      </c>
      <c r="E455" s="69">
        <v>0</v>
      </c>
      <c r="F455" s="69">
        <f t="shared" si="41"/>
        <v>0</v>
      </c>
      <c r="G455" s="332"/>
      <c r="H455" s="332"/>
      <c r="I455" s="332"/>
      <c r="J455" s="332"/>
      <c r="K455" s="157"/>
      <c r="L455" s="157"/>
      <c r="M455" s="48"/>
    </row>
    <row r="456" spans="1:13" s="35" customFormat="1" ht="11.25" customHeight="1">
      <c r="A456" s="313" t="s">
        <v>424</v>
      </c>
      <c r="B456" s="313"/>
      <c r="C456" s="69">
        <f t="shared" si="40"/>
        <v>987577.7</v>
      </c>
      <c r="D456" s="69">
        <f>D471+D480+D463+D488+D496+D503</f>
        <v>365832.9</v>
      </c>
      <c r="E456" s="69">
        <f t="shared" si="41"/>
        <v>304006.8</v>
      </c>
      <c r="F456" s="69">
        <f t="shared" si="41"/>
        <v>317738</v>
      </c>
      <c r="G456" s="332"/>
      <c r="H456" s="332"/>
      <c r="I456" s="332"/>
      <c r="J456" s="332"/>
      <c r="K456" s="157"/>
      <c r="L456" s="157"/>
      <c r="M456" s="48"/>
    </row>
    <row r="457" spans="1:13" s="35" customFormat="1" ht="9.75" customHeight="1">
      <c r="A457" s="313" t="s">
        <v>425</v>
      </c>
      <c r="B457" s="313"/>
      <c r="C457" s="69">
        <f t="shared" si="40"/>
        <v>0</v>
      </c>
      <c r="D457" s="69">
        <f t="shared" si="41"/>
        <v>0</v>
      </c>
      <c r="E457" s="69">
        <f t="shared" si="41"/>
        <v>0</v>
      </c>
      <c r="F457" s="69">
        <f t="shared" si="41"/>
        <v>0</v>
      </c>
      <c r="G457" s="332"/>
      <c r="H457" s="332"/>
      <c r="I457" s="332"/>
      <c r="J457" s="332"/>
      <c r="K457" s="157"/>
      <c r="L457" s="157"/>
      <c r="M457" s="48"/>
    </row>
    <row r="458" spans="1:13" s="35" customFormat="1" ht="9.75">
      <c r="A458" s="313" t="s">
        <v>426</v>
      </c>
      <c r="B458" s="313"/>
      <c r="C458" s="69">
        <f t="shared" si="40"/>
        <v>0</v>
      </c>
      <c r="D458" s="69">
        <f t="shared" si="41"/>
        <v>0</v>
      </c>
      <c r="E458" s="69">
        <f t="shared" si="41"/>
        <v>0</v>
      </c>
      <c r="F458" s="69">
        <f t="shared" si="41"/>
        <v>0</v>
      </c>
      <c r="G458" s="332"/>
      <c r="H458" s="332"/>
      <c r="I458" s="332"/>
      <c r="J458" s="332"/>
      <c r="K458" s="157"/>
      <c r="L458" s="157"/>
      <c r="M458" s="48"/>
    </row>
    <row r="459" spans="1:13" s="35" customFormat="1" ht="9.75">
      <c r="A459" s="313" t="s">
        <v>414</v>
      </c>
      <c r="B459" s="313"/>
      <c r="C459" s="69">
        <f t="shared" si="40"/>
        <v>0</v>
      </c>
      <c r="D459" s="69">
        <f t="shared" si="41"/>
        <v>0</v>
      </c>
      <c r="E459" s="69">
        <f t="shared" si="41"/>
        <v>0</v>
      </c>
      <c r="F459" s="69">
        <f t="shared" si="41"/>
        <v>0</v>
      </c>
      <c r="G459" s="332"/>
      <c r="H459" s="332"/>
      <c r="I459" s="332"/>
      <c r="J459" s="332"/>
      <c r="K459" s="157"/>
      <c r="L459" s="157"/>
      <c r="M459" s="48"/>
    </row>
    <row r="460" spans="1:13" s="35" customFormat="1" ht="120" customHeight="1">
      <c r="A460" s="68" t="s">
        <v>507</v>
      </c>
      <c r="B460" s="60" t="s">
        <v>754</v>
      </c>
      <c r="C460" s="69"/>
      <c r="D460" s="69"/>
      <c r="E460" s="69"/>
      <c r="F460" s="69"/>
      <c r="G460" s="52"/>
      <c r="H460" s="76"/>
      <c r="I460" s="42">
        <v>2014</v>
      </c>
      <c r="J460" s="42">
        <v>2019</v>
      </c>
      <c r="K460" s="157"/>
      <c r="L460" s="157"/>
      <c r="M460" s="48"/>
    </row>
    <row r="461" spans="1:13" s="35" customFormat="1" ht="9.75">
      <c r="A461" s="313" t="s">
        <v>167</v>
      </c>
      <c r="B461" s="313"/>
      <c r="C461" s="69">
        <f aca="true" t="shared" si="42" ref="C461:C466">D461+E461+F461</f>
        <v>0</v>
      </c>
      <c r="D461" s="69">
        <f>D462+D463+D464+D465+D466</f>
        <v>0</v>
      </c>
      <c r="E461" s="69">
        <f>E462+E463+E464+E465+E466</f>
        <v>0</v>
      </c>
      <c r="F461" s="69">
        <f>F462+F463+F464+F465+F466</f>
        <v>0</v>
      </c>
      <c r="G461" s="332"/>
      <c r="H461" s="332"/>
      <c r="I461" s="332"/>
      <c r="J461" s="332"/>
      <c r="K461" s="157"/>
      <c r="L461" s="157"/>
      <c r="M461" s="48"/>
    </row>
    <row r="462" spans="1:13" s="35" customFormat="1" ht="9.75">
      <c r="A462" s="313" t="s">
        <v>416</v>
      </c>
      <c r="B462" s="313"/>
      <c r="C462" s="69">
        <f t="shared" si="42"/>
        <v>0</v>
      </c>
      <c r="D462" s="69">
        <f>'[1]5'!I202</f>
        <v>0</v>
      </c>
      <c r="E462" s="69">
        <f>'[1]5'!J202</f>
        <v>0</v>
      </c>
      <c r="F462" s="69">
        <f>'[1]5'!K202</f>
        <v>0</v>
      </c>
      <c r="G462" s="332"/>
      <c r="H462" s="332"/>
      <c r="I462" s="332"/>
      <c r="J462" s="332"/>
      <c r="K462" s="157"/>
      <c r="L462" s="157"/>
      <c r="M462" s="48"/>
    </row>
    <row r="463" spans="1:13" s="35" customFormat="1" ht="11.25" customHeight="1">
      <c r="A463" s="313" t="s">
        <v>424</v>
      </c>
      <c r="B463" s="313"/>
      <c r="C463" s="69">
        <f t="shared" si="42"/>
        <v>0</v>
      </c>
      <c r="D463" s="69">
        <v>0</v>
      </c>
      <c r="E463" s="69">
        <v>0</v>
      </c>
      <c r="F463" s="69">
        <v>0</v>
      </c>
      <c r="G463" s="332"/>
      <c r="H463" s="332"/>
      <c r="I463" s="332"/>
      <c r="J463" s="332"/>
      <c r="K463" s="157"/>
      <c r="L463" s="157"/>
      <c r="M463" s="48"/>
    </row>
    <row r="464" spans="1:13" s="35" customFormat="1" ht="9.75" customHeight="1">
      <c r="A464" s="313" t="s">
        <v>425</v>
      </c>
      <c r="B464" s="313"/>
      <c r="C464" s="69">
        <f t="shared" si="42"/>
        <v>0</v>
      </c>
      <c r="D464" s="69">
        <f>'[1]5'!I204</f>
        <v>0</v>
      </c>
      <c r="E464" s="69">
        <f>'[1]5'!J204</f>
        <v>0</v>
      </c>
      <c r="F464" s="69">
        <f>'[1]5'!K204</f>
        <v>0</v>
      </c>
      <c r="G464" s="332"/>
      <c r="H464" s="332"/>
      <c r="I464" s="332"/>
      <c r="J464" s="332"/>
      <c r="K464" s="157"/>
      <c r="L464" s="157"/>
      <c r="M464" s="48"/>
    </row>
    <row r="465" spans="1:13" s="35" customFormat="1" ht="9.75">
      <c r="A465" s="313" t="s">
        <v>426</v>
      </c>
      <c r="B465" s="313"/>
      <c r="C465" s="69">
        <f t="shared" si="42"/>
        <v>0</v>
      </c>
      <c r="D465" s="69">
        <f>'[1]5'!I205</f>
        <v>0</v>
      </c>
      <c r="E465" s="69">
        <f>'[1]5'!J205</f>
        <v>0</v>
      </c>
      <c r="F465" s="69">
        <f>'[1]5'!K205</f>
        <v>0</v>
      </c>
      <c r="G465" s="332"/>
      <c r="H465" s="332"/>
      <c r="I465" s="332"/>
      <c r="J465" s="332"/>
      <c r="K465" s="157"/>
      <c r="L465" s="157"/>
      <c r="M465" s="48"/>
    </row>
    <row r="466" spans="1:13" s="35" customFormat="1" ht="9.75">
      <c r="A466" s="313" t="s">
        <v>414</v>
      </c>
      <c r="B466" s="313"/>
      <c r="C466" s="69">
        <f t="shared" si="42"/>
        <v>0</v>
      </c>
      <c r="D466" s="69">
        <f>'[1]5'!I206</f>
        <v>0</v>
      </c>
      <c r="E466" s="69">
        <f>'[1]5'!J206</f>
        <v>0</v>
      </c>
      <c r="F466" s="69">
        <f>'[1]5'!K206</f>
        <v>0</v>
      </c>
      <c r="G466" s="332"/>
      <c r="H466" s="332"/>
      <c r="I466" s="332"/>
      <c r="J466" s="332"/>
      <c r="K466" s="157"/>
      <c r="L466" s="157"/>
      <c r="M466" s="48"/>
    </row>
    <row r="467" spans="1:13" s="35" customFormat="1" ht="63" customHeight="1">
      <c r="A467" s="348" t="s">
        <v>137</v>
      </c>
      <c r="B467" s="348"/>
      <c r="C467" s="69"/>
      <c r="D467" s="69"/>
      <c r="E467" s="69"/>
      <c r="F467" s="69"/>
      <c r="G467" s="52" t="s">
        <v>804</v>
      </c>
      <c r="H467" s="42" t="s">
        <v>412</v>
      </c>
      <c r="I467" s="42" t="s">
        <v>412</v>
      </c>
      <c r="J467" s="44" t="s">
        <v>638</v>
      </c>
      <c r="K467" s="49"/>
      <c r="L467" s="49"/>
      <c r="M467" s="48"/>
    </row>
    <row r="468" spans="1:13" s="35" customFormat="1" ht="120" customHeight="1" hidden="1">
      <c r="A468" s="68" t="s">
        <v>300</v>
      </c>
      <c r="B468" s="60" t="s">
        <v>662</v>
      </c>
      <c r="C468" s="69"/>
      <c r="D468" s="69"/>
      <c r="E468" s="69"/>
      <c r="F468" s="69"/>
      <c r="G468" s="332"/>
      <c r="H468" s="309"/>
      <c r="I468" s="308">
        <v>2014</v>
      </c>
      <c r="J468" s="308">
        <v>2019</v>
      </c>
      <c r="K468" s="384"/>
      <c r="L468" s="352"/>
      <c r="M468" s="48"/>
    </row>
    <row r="469" spans="1:13" s="35" customFormat="1" ht="9.75" customHeight="1" hidden="1">
      <c r="A469" s="313" t="s">
        <v>167</v>
      </c>
      <c r="B469" s="313"/>
      <c r="C469" s="69">
        <f aca="true" t="shared" si="43" ref="C469:C474">D469+E469+F469</f>
        <v>0</v>
      </c>
      <c r="D469" s="69">
        <f>D470+D471+D472+D473+D474</f>
        <v>0</v>
      </c>
      <c r="E469" s="69">
        <f>E470+E471+E472+E473+E474</f>
        <v>0</v>
      </c>
      <c r="F469" s="69">
        <f>F470+F471+F472+F473+F474</f>
        <v>0</v>
      </c>
      <c r="G469" s="332"/>
      <c r="H469" s="309"/>
      <c r="I469" s="308"/>
      <c r="J469" s="308"/>
      <c r="K469" s="384"/>
      <c r="L469" s="352"/>
      <c r="M469" s="48"/>
    </row>
    <row r="470" spans="1:13" s="35" customFormat="1" ht="9.75" customHeight="1" hidden="1">
      <c r="A470" s="313" t="s">
        <v>416</v>
      </c>
      <c r="B470" s="313"/>
      <c r="C470" s="69">
        <f t="shared" si="43"/>
        <v>0</v>
      </c>
      <c r="D470" s="69">
        <f>'[1]5'!I208</f>
        <v>0</v>
      </c>
      <c r="E470" s="69">
        <f>'[1]5'!J208</f>
        <v>0</v>
      </c>
      <c r="F470" s="69">
        <f>'[1]5'!K208</f>
        <v>0</v>
      </c>
      <c r="G470" s="332"/>
      <c r="H470" s="309"/>
      <c r="I470" s="308"/>
      <c r="J470" s="308"/>
      <c r="K470" s="384"/>
      <c r="L470" s="352"/>
      <c r="M470" s="48"/>
    </row>
    <row r="471" spans="1:13" s="35" customFormat="1" ht="11.25" customHeight="1" hidden="1">
      <c r="A471" s="313" t="s">
        <v>424</v>
      </c>
      <c r="B471" s="313"/>
      <c r="C471" s="69">
        <f t="shared" si="43"/>
        <v>0</v>
      </c>
      <c r="D471" s="69">
        <f>'[1]5'!I209</f>
        <v>0</v>
      </c>
      <c r="E471" s="69">
        <f>'[1]5'!J209</f>
        <v>0</v>
      </c>
      <c r="F471" s="69">
        <f>'[1]5'!K209</f>
        <v>0</v>
      </c>
      <c r="G471" s="332"/>
      <c r="H471" s="309"/>
      <c r="I471" s="308"/>
      <c r="J471" s="308"/>
      <c r="K471" s="384"/>
      <c r="L471" s="352"/>
      <c r="M471" s="48"/>
    </row>
    <row r="472" spans="1:13" s="35" customFormat="1" ht="9.75" customHeight="1" hidden="1">
      <c r="A472" s="313" t="s">
        <v>425</v>
      </c>
      <c r="B472" s="313"/>
      <c r="C472" s="69">
        <f t="shared" si="43"/>
        <v>0</v>
      </c>
      <c r="D472" s="69">
        <f>'[1]5'!I210</f>
        <v>0</v>
      </c>
      <c r="E472" s="69">
        <f>'[1]5'!J210</f>
        <v>0</v>
      </c>
      <c r="F472" s="69">
        <f>'[1]5'!K210</f>
        <v>0</v>
      </c>
      <c r="G472" s="332"/>
      <c r="H472" s="309"/>
      <c r="I472" s="308"/>
      <c r="J472" s="308"/>
      <c r="K472" s="384"/>
      <c r="L472" s="352"/>
      <c r="M472" s="48"/>
    </row>
    <row r="473" spans="1:13" s="35" customFormat="1" ht="9.75" hidden="1">
      <c r="A473" s="313" t="s">
        <v>426</v>
      </c>
      <c r="B473" s="313"/>
      <c r="C473" s="69">
        <f t="shared" si="43"/>
        <v>0</v>
      </c>
      <c r="D473" s="69">
        <f>'[1]5'!I211</f>
        <v>0</v>
      </c>
      <c r="E473" s="69">
        <f>'[1]5'!J211</f>
        <v>0</v>
      </c>
      <c r="F473" s="69">
        <f>'[1]5'!K211</f>
        <v>0</v>
      </c>
      <c r="G473" s="332"/>
      <c r="H473" s="309"/>
      <c r="I473" s="308"/>
      <c r="J473" s="308"/>
      <c r="K473" s="384"/>
      <c r="L473" s="352"/>
      <c r="M473" s="48"/>
    </row>
    <row r="474" spans="1:13" s="35" customFormat="1" ht="9.75" hidden="1">
      <c r="A474" s="313" t="s">
        <v>414</v>
      </c>
      <c r="B474" s="313"/>
      <c r="C474" s="69">
        <f t="shared" si="43"/>
        <v>0</v>
      </c>
      <c r="D474" s="69">
        <f>'[1]5'!I212</f>
        <v>0</v>
      </c>
      <c r="E474" s="69">
        <f>'[1]5'!J212</f>
        <v>0</v>
      </c>
      <c r="F474" s="69">
        <f>'[1]5'!K212</f>
        <v>0</v>
      </c>
      <c r="G474" s="332"/>
      <c r="H474" s="309"/>
      <c r="I474" s="308"/>
      <c r="J474" s="308"/>
      <c r="K474" s="384"/>
      <c r="L474" s="352"/>
      <c r="M474" s="48"/>
    </row>
    <row r="475" spans="1:13" s="35" customFormat="1" ht="58.5" customHeight="1" hidden="1">
      <c r="A475" s="348" t="s">
        <v>505</v>
      </c>
      <c r="B475" s="348"/>
      <c r="C475" s="69"/>
      <c r="D475" s="69"/>
      <c r="E475" s="69"/>
      <c r="F475" s="69"/>
      <c r="G475" s="52" t="s">
        <v>503</v>
      </c>
      <c r="H475" s="42" t="s">
        <v>412</v>
      </c>
      <c r="I475" s="42" t="s">
        <v>412</v>
      </c>
      <c r="J475" s="44" t="s">
        <v>437</v>
      </c>
      <c r="K475" s="156"/>
      <c r="L475" s="49"/>
      <c r="M475" s="48"/>
    </row>
    <row r="476" spans="1:13" s="35" customFormat="1" ht="72.75" customHeight="1" hidden="1">
      <c r="A476" s="349" t="s">
        <v>506</v>
      </c>
      <c r="B476" s="349"/>
      <c r="C476" s="69"/>
      <c r="D476" s="69"/>
      <c r="E476" s="69"/>
      <c r="F476" s="69"/>
      <c r="G476" s="42" t="s">
        <v>406</v>
      </c>
      <c r="H476" s="42" t="s">
        <v>412</v>
      </c>
      <c r="I476" s="42" t="s">
        <v>412</v>
      </c>
      <c r="J476" s="44" t="s">
        <v>438</v>
      </c>
      <c r="K476" s="156"/>
      <c r="L476" s="49"/>
      <c r="M476" s="48"/>
    </row>
    <row r="477" spans="1:13" s="35" customFormat="1" ht="105.75" customHeight="1">
      <c r="A477" s="68" t="s">
        <v>300</v>
      </c>
      <c r="B477" s="60" t="s">
        <v>661</v>
      </c>
      <c r="C477" s="84"/>
      <c r="D477" s="84"/>
      <c r="E477" s="84"/>
      <c r="F477" s="84"/>
      <c r="G477" s="308" t="s">
        <v>406</v>
      </c>
      <c r="H477" s="309" t="s">
        <v>373</v>
      </c>
      <c r="I477" s="308">
        <v>2014</v>
      </c>
      <c r="J477" s="308">
        <v>2019</v>
      </c>
      <c r="K477" s="155"/>
      <c r="L477" s="48"/>
      <c r="M477" s="48"/>
    </row>
    <row r="478" spans="1:10" s="35" customFormat="1" ht="12.75" customHeight="1">
      <c r="A478" s="313" t="s">
        <v>167</v>
      </c>
      <c r="B478" s="313"/>
      <c r="C478" s="84">
        <f aca="true" t="shared" si="44" ref="C478:C483">SUM(D478:F478)</f>
        <v>971577.7</v>
      </c>
      <c r="D478" s="84">
        <f>SUM(D479:D483)</f>
        <v>349832.9</v>
      </c>
      <c r="E478" s="84">
        <f>SUM(E479:E483)</f>
        <v>304006.8</v>
      </c>
      <c r="F478" s="84">
        <f>SUM(F479:F483)</f>
        <v>317738</v>
      </c>
      <c r="G478" s="308"/>
      <c r="H478" s="309"/>
      <c r="I478" s="308"/>
      <c r="J478" s="308"/>
    </row>
    <row r="479" spans="1:10" s="35" customFormat="1" ht="12.75" customHeight="1">
      <c r="A479" s="313" t="s">
        <v>416</v>
      </c>
      <c r="B479" s="313"/>
      <c r="C479" s="84">
        <f t="shared" si="44"/>
        <v>0</v>
      </c>
      <c r="D479" s="84">
        <v>0</v>
      </c>
      <c r="E479" s="84">
        <v>0</v>
      </c>
      <c r="F479" s="84">
        <v>0</v>
      </c>
      <c r="G479" s="308"/>
      <c r="H479" s="309"/>
      <c r="I479" s="308"/>
      <c r="J479" s="308"/>
    </row>
    <row r="480" spans="1:10" s="35" customFormat="1" ht="12.75" customHeight="1">
      <c r="A480" s="313" t="s">
        <v>424</v>
      </c>
      <c r="B480" s="313"/>
      <c r="C480" s="84">
        <f t="shared" si="44"/>
        <v>971577.7</v>
      </c>
      <c r="D480" s="84">
        <v>349832.9</v>
      </c>
      <c r="E480" s="84">
        <v>304006.8</v>
      </c>
      <c r="F480" s="84">
        <v>317738</v>
      </c>
      <c r="G480" s="308"/>
      <c r="H480" s="309"/>
      <c r="I480" s="308"/>
      <c r="J480" s="308"/>
    </row>
    <row r="481" spans="1:10" s="35" customFormat="1" ht="12.75" customHeight="1">
      <c r="A481" s="313" t="s">
        <v>425</v>
      </c>
      <c r="B481" s="313"/>
      <c r="C481" s="84">
        <f t="shared" si="44"/>
        <v>0</v>
      </c>
      <c r="D481" s="84">
        <f>'[1]5'!I216</f>
        <v>0</v>
      </c>
      <c r="E481" s="84">
        <f>'[1]5'!J216</f>
        <v>0</v>
      </c>
      <c r="F481" s="84">
        <f>'[1]5'!K216</f>
        <v>0</v>
      </c>
      <c r="G481" s="308"/>
      <c r="H481" s="309"/>
      <c r="I481" s="308"/>
      <c r="J481" s="308"/>
    </row>
    <row r="482" spans="1:10" s="35" customFormat="1" ht="9.75">
      <c r="A482" s="313" t="s">
        <v>426</v>
      </c>
      <c r="B482" s="313"/>
      <c r="C482" s="84">
        <f t="shared" si="44"/>
        <v>0</v>
      </c>
      <c r="D482" s="84">
        <f>'[1]5'!I217</f>
        <v>0</v>
      </c>
      <c r="E482" s="84">
        <f>'[1]5'!J217</f>
        <v>0</v>
      </c>
      <c r="F482" s="84">
        <f>'[1]5'!K217</f>
        <v>0</v>
      </c>
      <c r="G482" s="308"/>
      <c r="H482" s="309"/>
      <c r="I482" s="308"/>
      <c r="J482" s="308"/>
    </row>
    <row r="483" spans="1:10" s="35" customFormat="1" ht="12.75" customHeight="1">
      <c r="A483" s="313" t="s">
        <v>414</v>
      </c>
      <c r="B483" s="313"/>
      <c r="C483" s="84">
        <f t="shared" si="44"/>
        <v>0</v>
      </c>
      <c r="D483" s="84">
        <f>'[1]5'!I218</f>
        <v>0</v>
      </c>
      <c r="E483" s="84">
        <f>'[1]5'!J218</f>
        <v>0</v>
      </c>
      <c r="F483" s="84">
        <f>'[1]5'!K218</f>
        <v>0</v>
      </c>
      <c r="G483" s="308"/>
      <c r="H483" s="309"/>
      <c r="I483" s="308"/>
      <c r="J483" s="308"/>
    </row>
    <row r="484" spans="1:10" s="35" customFormat="1" ht="125.25" customHeight="1">
      <c r="A484" s="348" t="s">
        <v>138</v>
      </c>
      <c r="B484" s="348"/>
      <c r="C484" s="84"/>
      <c r="D484" s="84"/>
      <c r="E484" s="84"/>
      <c r="F484" s="84"/>
      <c r="G484" s="42" t="s">
        <v>406</v>
      </c>
      <c r="H484" s="42" t="s">
        <v>412</v>
      </c>
      <c r="I484" s="62" t="s">
        <v>412</v>
      </c>
      <c r="J484" s="44" t="s">
        <v>439</v>
      </c>
    </row>
    <row r="485" spans="1:10" s="35" customFormat="1" ht="60" customHeight="1">
      <c r="A485" s="68"/>
      <c r="B485" s="60" t="s">
        <v>459</v>
      </c>
      <c r="C485" s="84"/>
      <c r="D485" s="84"/>
      <c r="E485" s="84"/>
      <c r="F485" s="84"/>
      <c r="G485" s="308" t="s">
        <v>541</v>
      </c>
      <c r="H485" s="309" t="s">
        <v>373</v>
      </c>
      <c r="I485" s="308">
        <v>2014</v>
      </c>
      <c r="J485" s="308">
        <v>2019</v>
      </c>
    </row>
    <row r="486" spans="1:10" s="35" customFormat="1" ht="12.75" customHeight="1">
      <c r="A486" s="313" t="s">
        <v>220</v>
      </c>
      <c r="B486" s="313"/>
      <c r="C486" s="84">
        <f aca="true" t="shared" si="45" ref="C486:C491">SUM(D486:D486)</f>
        <v>16000</v>
      </c>
      <c r="D486" s="84">
        <f>SUM(D487:D491)</f>
        <v>16000</v>
      </c>
      <c r="E486" s="84">
        <f>SUM(E487:E491)</f>
        <v>0</v>
      </c>
      <c r="F486" s="84">
        <f>SUM(F487:F491)</f>
        <v>0</v>
      </c>
      <c r="G486" s="308"/>
      <c r="H486" s="309"/>
      <c r="I486" s="308"/>
      <c r="J486" s="308"/>
    </row>
    <row r="487" spans="1:10" s="35" customFormat="1" ht="12.75" customHeight="1">
      <c r="A487" s="313" t="s">
        <v>416</v>
      </c>
      <c r="B487" s="313"/>
      <c r="C487" s="84">
        <f t="shared" si="45"/>
        <v>0</v>
      </c>
      <c r="D487" s="84">
        <f>'[1]5'!I220</f>
        <v>0</v>
      </c>
      <c r="E487" s="84">
        <f>'[1]5'!J220</f>
        <v>0</v>
      </c>
      <c r="F487" s="84">
        <f>'[1]5'!K220</f>
        <v>0</v>
      </c>
      <c r="G487" s="308"/>
      <c r="H487" s="309"/>
      <c r="I487" s="308"/>
      <c r="J487" s="308"/>
    </row>
    <row r="488" spans="1:10" s="35" customFormat="1" ht="12.75" customHeight="1">
      <c r="A488" s="313" t="s">
        <v>424</v>
      </c>
      <c r="B488" s="313"/>
      <c r="C488" s="84">
        <f t="shared" si="45"/>
        <v>16000</v>
      </c>
      <c r="D488" s="84">
        <v>16000</v>
      </c>
      <c r="E488" s="84">
        <v>0</v>
      </c>
      <c r="F488" s="84">
        <v>0</v>
      </c>
      <c r="G488" s="308"/>
      <c r="H488" s="309"/>
      <c r="I488" s="308"/>
      <c r="J488" s="308"/>
    </row>
    <row r="489" spans="1:10" s="35" customFormat="1" ht="12.75" customHeight="1">
      <c r="A489" s="313" t="s">
        <v>425</v>
      </c>
      <c r="B489" s="313"/>
      <c r="C489" s="84">
        <f t="shared" si="45"/>
        <v>0</v>
      </c>
      <c r="D489" s="84">
        <f>'[1]5'!I222</f>
        <v>0</v>
      </c>
      <c r="E489" s="84">
        <f>'[1]5'!J222</f>
        <v>0</v>
      </c>
      <c r="F489" s="84">
        <f>'[1]5'!K222</f>
        <v>0</v>
      </c>
      <c r="G489" s="308"/>
      <c r="H489" s="309"/>
      <c r="I489" s="308"/>
      <c r="J489" s="308"/>
    </row>
    <row r="490" spans="1:10" s="35" customFormat="1" ht="9.75">
      <c r="A490" s="313" t="s">
        <v>426</v>
      </c>
      <c r="B490" s="313"/>
      <c r="C490" s="84">
        <f t="shared" si="45"/>
        <v>0</v>
      </c>
      <c r="D490" s="84">
        <f>'[1]5'!I223</f>
        <v>0</v>
      </c>
      <c r="E490" s="84">
        <f>'[1]5'!J223</f>
        <v>0</v>
      </c>
      <c r="F490" s="84">
        <f>'[1]5'!K223</f>
        <v>0</v>
      </c>
      <c r="G490" s="308"/>
      <c r="H490" s="309"/>
      <c r="I490" s="308"/>
      <c r="J490" s="308"/>
    </row>
    <row r="491" spans="1:10" s="35" customFormat="1" ht="12.75" customHeight="1">
      <c r="A491" s="313" t="s">
        <v>414</v>
      </c>
      <c r="B491" s="313"/>
      <c r="C491" s="84">
        <f t="shared" si="45"/>
        <v>0</v>
      </c>
      <c r="D491" s="84">
        <f>'[1]5'!I224</f>
        <v>0</v>
      </c>
      <c r="E491" s="84">
        <f>'[1]5'!J224</f>
        <v>0</v>
      </c>
      <c r="F491" s="84">
        <f>'[1]5'!K224</f>
        <v>0</v>
      </c>
      <c r="G491" s="308"/>
      <c r="H491" s="309"/>
      <c r="I491" s="308"/>
      <c r="J491" s="308"/>
    </row>
    <row r="492" spans="1:10" s="35" customFormat="1" ht="57.75" customHeight="1">
      <c r="A492" s="406" t="s">
        <v>139</v>
      </c>
      <c r="B492" s="407"/>
      <c r="C492" s="84"/>
      <c r="D492" s="84"/>
      <c r="E492" s="84"/>
      <c r="F492" s="84"/>
      <c r="G492" s="42" t="s">
        <v>406</v>
      </c>
      <c r="H492" s="42" t="s">
        <v>412</v>
      </c>
      <c r="I492" s="62" t="s">
        <v>412</v>
      </c>
      <c r="J492" s="44" t="s">
        <v>638</v>
      </c>
    </row>
    <row r="493" spans="1:10" s="35" customFormat="1" ht="125.25" customHeight="1">
      <c r="A493" s="68" t="s">
        <v>392</v>
      </c>
      <c r="B493" s="60" t="s">
        <v>90</v>
      </c>
      <c r="C493" s="84"/>
      <c r="D493" s="84"/>
      <c r="E493" s="84"/>
      <c r="F493" s="84"/>
      <c r="G493" s="308" t="s">
        <v>686</v>
      </c>
      <c r="H493" s="309" t="s">
        <v>687</v>
      </c>
      <c r="I493" s="308">
        <v>2015</v>
      </c>
      <c r="J493" s="308">
        <v>2019</v>
      </c>
    </row>
    <row r="494" spans="1:10" s="35" customFormat="1" ht="12.75" customHeight="1">
      <c r="A494" s="313" t="s">
        <v>167</v>
      </c>
      <c r="B494" s="313"/>
      <c r="C494" s="84">
        <f aca="true" t="shared" si="46" ref="C494:C499">SUM(D494:D494)</f>
        <v>3255.2</v>
      </c>
      <c r="D494" s="84">
        <f>SUM(D495:D499)</f>
        <v>3255.2</v>
      </c>
      <c r="E494" s="84">
        <f>SUM(E495:E499)</f>
        <v>0</v>
      </c>
      <c r="F494" s="84">
        <f>SUM(F495:F499)</f>
        <v>0</v>
      </c>
      <c r="G494" s="308"/>
      <c r="H494" s="309"/>
      <c r="I494" s="308"/>
      <c r="J494" s="308"/>
    </row>
    <row r="495" spans="1:10" s="35" customFormat="1" ht="12.75" customHeight="1">
      <c r="A495" s="313" t="s">
        <v>416</v>
      </c>
      <c r="B495" s="313"/>
      <c r="C495" s="84">
        <f t="shared" si="46"/>
        <v>3255.2</v>
      </c>
      <c r="D495" s="84">
        <v>3255.2</v>
      </c>
      <c r="E495" s="84">
        <f>'[1]5'!J232</f>
        <v>0</v>
      </c>
      <c r="F495" s="84">
        <f>'[1]5'!K232</f>
        <v>0</v>
      </c>
      <c r="G495" s="308"/>
      <c r="H495" s="309"/>
      <c r="I495" s="308"/>
      <c r="J495" s="308"/>
    </row>
    <row r="496" spans="1:10" s="35" customFormat="1" ht="12.75" customHeight="1">
      <c r="A496" s="313" t="s">
        <v>424</v>
      </c>
      <c r="B496" s="313"/>
      <c r="C496" s="84">
        <f t="shared" si="46"/>
        <v>0</v>
      </c>
      <c r="D496" s="84">
        <f>'[1]5'!I233</f>
        <v>0</v>
      </c>
      <c r="E496" s="84">
        <f>'[1]5'!J233</f>
        <v>0</v>
      </c>
      <c r="F496" s="84">
        <f>'[1]5'!K233</f>
        <v>0</v>
      </c>
      <c r="G496" s="308"/>
      <c r="H496" s="309"/>
      <c r="I496" s="308"/>
      <c r="J496" s="308"/>
    </row>
    <row r="497" spans="1:10" s="35" customFormat="1" ht="12.75" customHeight="1">
      <c r="A497" s="313" t="s">
        <v>425</v>
      </c>
      <c r="B497" s="313"/>
      <c r="C497" s="84">
        <f t="shared" si="46"/>
        <v>0</v>
      </c>
      <c r="D497" s="84">
        <f>'[1]5'!I234</f>
        <v>0</v>
      </c>
      <c r="E497" s="84">
        <f>'[1]5'!J234</f>
        <v>0</v>
      </c>
      <c r="F497" s="84">
        <f>'[1]5'!K234</f>
        <v>0</v>
      </c>
      <c r="G497" s="308"/>
      <c r="H497" s="309"/>
      <c r="I497" s="308"/>
      <c r="J497" s="308"/>
    </row>
    <row r="498" spans="1:10" s="35" customFormat="1" ht="9.75">
      <c r="A498" s="313" t="s">
        <v>426</v>
      </c>
      <c r="B498" s="313"/>
      <c r="C498" s="84">
        <f t="shared" si="46"/>
        <v>0</v>
      </c>
      <c r="D498" s="84">
        <f>'[1]5'!I235</f>
        <v>0</v>
      </c>
      <c r="E498" s="84">
        <f>'[1]5'!J235</f>
        <v>0</v>
      </c>
      <c r="F498" s="84">
        <f>'[1]5'!K235</f>
        <v>0</v>
      </c>
      <c r="G498" s="308"/>
      <c r="H498" s="309"/>
      <c r="I498" s="308"/>
      <c r="J498" s="308"/>
    </row>
    <row r="499" spans="1:10" s="35" customFormat="1" ht="12.75" customHeight="1">
      <c r="A499" s="313" t="s">
        <v>414</v>
      </c>
      <c r="B499" s="313"/>
      <c r="C499" s="84">
        <f t="shared" si="46"/>
        <v>0</v>
      </c>
      <c r="D499" s="84">
        <f>'[1]5'!I236</f>
        <v>0</v>
      </c>
      <c r="E499" s="84">
        <f>'[1]5'!J236</f>
        <v>0</v>
      </c>
      <c r="F499" s="84">
        <f>'[1]5'!K236</f>
        <v>0</v>
      </c>
      <c r="G499" s="308"/>
      <c r="H499" s="309"/>
      <c r="I499" s="308"/>
      <c r="J499" s="308"/>
    </row>
    <row r="500" spans="1:10" s="35" customFormat="1" ht="142.5" customHeight="1" hidden="1">
      <c r="A500" s="68" t="s">
        <v>74</v>
      </c>
      <c r="B500" s="60" t="s">
        <v>75</v>
      </c>
      <c r="C500" s="84"/>
      <c r="D500" s="84"/>
      <c r="E500" s="84"/>
      <c r="F500" s="84"/>
      <c r="G500" s="308" t="s">
        <v>686</v>
      </c>
      <c r="H500" s="309" t="s">
        <v>687</v>
      </c>
      <c r="I500" s="308">
        <v>2015</v>
      </c>
      <c r="J500" s="308">
        <v>2015</v>
      </c>
    </row>
    <row r="501" spans="1:10" s="35" customFormat="1" ht="12.75" customHeight="1" hidden="1">
      <c r="A501" s="313" t="s">
        <v>167</v>
      </c>
      <c r="B501" s="313"/>
      <c r="C501" s="84">
        <f aca="true" t="shared" si="47" ref="C501:C506">SUM(D501:D501)</f>
        <v>0</v>
      </c>
      <c r="D501" s="84">
        <f>SUM(D502:D506)</f>
        <v>0</v>
      </c>
      <c r="E501" s="84">
        <f>SUM(E502:E506)</f>
        <v>0</v>
      </c>
      <c r="F501" s="84">
        <f>SUM(F502:F506)</f>
        <v>0</v>
      </c>
      <c r="G501" s="308"/>
      <c r="H501" s="309"/>
      <c r="I501" s="308"/>
      <c r="J501" s="308"/>
    </row>
    <row r="502" spans="1:10" s="35" customFormat="1" ht="12.75" customHeight="1" hidden="1">
      <c r="A502" s="313" t="s">
        <v>416</v>
      </c>
      <c r="B502" s="313"/>
      <c r="C502" s="84">
        <f t="shared" si="47"/>
        <v>0</v>
      </c>
      <c r="D502" s="84">
        <v>0</v>
      </c>
      <c r="E502" s="84">
        <v>0</v>
      </c>
      <c r="F502" s="84">
        <v>0</v>
      </c>
      <c r="G502" s="308"/>
      <c r="H502" s="309"/>
      <c r="I502" s="308"/>
      <c r="J502" s="308"/>
    </row>
    <row r="503" spans="1:10" s="35" customFormat="1" ht="12.75" customHeight="1" hidden="1">
      <c r="A503" s="313" t="s">
        <v>424</v>
      </c>
      <c r="B503" s="313"/>
      <c r="C503" s="84">
        <f t="shared" si="47"/>
        <v>0</v>
      </c>
      <c r="D503" s="84">
        <v>0</v>
      </c>
      <c r="E503" s="84">
        <v>0</v>
      </c>
      <c r="F503" s="84">
        <v>0</v>
      </c>
      <c r="G503" s="308"/>
      <c r="H503" s="309"/>
      <c r="I503" s="308"/>
      <c r="J503" s="308"/>
    </row>
    <row r="504" spans="1:10" s="35" customFormat="1" ht="12.75" customHeight="1" hidden="1">
      <c r="A504" s="313" t="s">
        <v>425</v>
      </c>
      <c r="B504" s="313"/>
      <c r="C504" s="84">
        <f t="shared" si="47"/>
        <v>0</v>
      </c>
      <c r="D504" s="84">
        <v>0</v>
      </c>
      <c r="E504" s="84">
        <v>0</v>
      </c>
      <c r="F504" s="84">
        <v>0</v>
      </c>
      <c r="G504" s="308"/>
      <c r="H504" s="309"/>
      <c r="I504" s="308"/>
      <c r="J504" s="308"/>
    </row>
    <row r="505" spans="1:10" s="35" customFormat="1" ht="10.5" customHeight="1" hidden="1">
      <c r="A505" s="313" t="s">
        <v>426</v>
      </c>
      <c r="B505" s="313"/>
      <c r="C505" s="84">
        <f t="shared" si="47"/>
        <v>0</v>
      </c>
      <c r="D505" s="84">
        <v>0</v>
      </c>
      <c r="E505" s="84">
        <v>0</v>
      </c>
      <c r="F505" s="84">
        <v>0</v>
      </c>
      <c r="G505" s="308"/>
      <c r="H505" s="309"/>
      <c r="I505" s="308"/>
      <c r="J505" s="308"/>
    </row>
    <row r="506" spans="1:10" s="35" customFormat="1" ht="12.75" customHeight="1" hidden="1">
      <c r="A506" s="313" t="s">
        <v>414</v>
      </c>
      <c r="B506" s="313"/>
      <c r="C506" s="84">
        <f t="shared" si="47"/>
        <v>0</v>
      </c>
      <c r="D506" s="84">
        <v>0</v>
      </c>
      <c r="E506" s="84">
        <v>0</v>
      </c>
      <c r="F506" s="84">
        <v>0</v>
      </c>
      <c r="G506" s="308"/>
      <c r="H506" s="309"/>
      <c r="I506" s="308"/>
      <c r="J506" s="308"/>
    </row>
    <row r="507" spans="2:10" ht="178.5" customHeight="1" hidden="1">
      <c r="B507" s="60" t="s">
        <v>22</v>
      </c>
      <c r="C507" s="53"/>
      <c r="D507" s="53"/>
      <c r="E507" s="53"/>
      <c r="F507" s="53"/>
      <c r="G507" s="42" t="s">
        <v>406</v>
      </c>
      <c r="H507" s="42" t="s">
        <v>412</v>
      </c>
      <c r="I507" s="62" t="s">
        <v>412</v>
      </c>
      <c r="J507" s="44" t="s">
        <v>444</v>
      </c>
    </row>
    <row r="508" spans="1:10" s="35" customFormat="1" ht="108" customHeight="1">
      <c r="A508" s="348" t="s">
        <v>140</v>
      </c>
      <c r="B508" s="348"/>
      <c r="C508" s="84"/>
      <c r="D508" s="84"/>
      <c r="E508" s="84"/>
      <c r="F508" s="84"/>
      <c r="G508" s="42" t="s">
        <v>102</v>
      </c>
      <c r="H508" s="42" t="s">
        <v>412</v>
      </c>
      <c r="I508" s="62" t="s">
        <v>412</v>
      </c>
      <c r="J508" s="44" t="s">
        <v>638</v>
      </c>
    </row>
  </sheetData>
  <sheetProtection/>
  <mergeCells count="659">
    <mergeCell ref="A206:B206"/>
    <mergeCell ref="I208:I214"/>
    <mergeCell ref="J208:J214"/>
    <mergeCell ref="H200:H206"/>
    <mergeCell ref="I200:I206"/>
    <mergeCell ref="J200:J206"/>
    <mergeCell ref="H208:H214"/>
    <mergeCell ref="A212:B212"/>
    <mergeCell ref="A204:B204"/>
    <mergeCell ref="G200:G206"/>
    <mergeCell ref="G124:G130"/>
    <mergeCell ref="H124:H130"/>
    <mergeCell ref="I124:I130"/>
    <mergeCell ref="J124:J130"/>
    <mergeCell ref="A129:B129"/>
    <mergeCell ref="A130:B130"/>
    <mergeCell ref="A125:B125"/>
    <mergeCell ref="A126:B126"/>
    <mergeCell ref="A127:B127"/>
    <mergeCell ref="A128:B128"/>
    <mergeCell ref="G208:G214"/>
    <mergeCell ref="A466:B466"/>
    <mergeCell ref="A461:B461"/>
    <mergeCell ref="G461:G466"/>
    <mergeCell ref="A209:B209"/>
    <mergeCell ref="A210:B210"/>
    <mergeCell ref="A211:B211"/>
    <mergeCell ref="A455:B455"/>
    <mergeCell ref="A456:B456"/>
    <mergeCell ref="A457:B457"/>
    <mergeCell ref="A475:B475"/>
    <mergeCell ref="A476:B476"/>
    <mergeCell ref="A498:B498"/>
    <mergeCell ref="A499:B499"/>
    <mergeCell ref="A492:B492"/>
    <mergeCell ref="G493:G499"/>
    <mergeCell ref="A484:B484"/>
    <mergeCell ref="J500:J506"/>
    <mergeCell ref="J493:J499"/>
    <mergeCell ref="I493:I499"/>
    <mergeCell ref="A508:B508"/>
    <mergeCell ref="A501:B501"/>
    <mergeCell ref="A502:B502"/>
    <mergeCell ref="A503:B503"/>
    <mergeCell ref="A504:B504"/>
    <mergeCell ref="G500:G506"/>
    <mergeCell ref="A497:B497"/>
    <mergeCell ref="H493:H499"/>
    <mergeCell ref="H500:H506"/>
    <mergeCell ref="I500:I506"/>
    <mergeCell ref="A494:B494"/>
    <mergeCell ref="A495:B495"/>
    <mergeCell ref="A496:B496"/>
    <mergeCell ref="A505:B505"/>
    <mergeCell ref="A506:B506"/>
    <mergeCell ref="J485:J491"/>
    <mergeCell ref="A486:B486"/>
    <mergeCell ref="A487:B487"/>
    <mergeCell ref="A488:B488"/>
    <mergeCell ref="A489:B489"/>
    <mergeCell ref="A490:B490"/>
    <mergeCell ref="A491:B491"/>
    <mergeCell ref="G485:G491"/>
    <mergeCell ref="H485:H491"/>
    <mergeCell ref="I485:I491"/>
    <mergeCell ref="I477:I483"/>
    <mergeCell ref="J477:J483"/>
    <mergeCell ref="A478:B478"/>
    <mergeCell ref="A479:B479"/>
    <mergeCell ref="A480:B480"/>
    <mergeCell ref="A481:B481"/>
    <mergeCell ref="A482:B482"/>
    <mergeCell ref="A483:B483"/>
    <mergeCell ref="G477:G483"/>
    <mergeCell ref="H477:H483"/>
    <mergeCell ref="L468:L474"/>
    <mergeCell ref="A469:B469"/>
    <mergeCell ref="A470:B470"/>
    <mergeCell ref="A471:B471"/>
    <mergeCell ref="A472:B472"/>
    <mergeCell ref="A473:B473"/>
    <mergeCell ref="G468:G474"/>
    <mergeCell ref="H468:H474"/>
    <mergeCell ref="J468:J474"/>
    <mergeCell ref="K468:K474"/>
    <mergeCell ref="A458:B458"/>
    <mergeCell ref="A459:B459"/>
    <mergeCell ref="I468:I474"/>
    <mergeCell ref="A462:B462"/>
    <mergeCell ref="A465:B465"/>
    <mergeCell ref="G453:G459"/>
    <mergeCell ref="A454:B454"/>
    <mergeCell ref="A474:B474"/>
    <mergeCell ref="A467:B467"/>
    <mergeCell ref="J446:J452"/>
    <mergeCell ref="I461:I466"/>
    <mergeCell ref="I453:I459"/>
    <mergeCell ref="J453:J459"/>
    <mergeCell ref="J461:J466"/>
    <mergeCell ref="A451:B451"/>
    <mergeCell ref="A452:B452"/>
    <mergeCell ref="H461:H466"/>
    <mergeCell ref="A450:B450"/>
    <mergeCell ref="G446:G452"/>
    <mergeCell ref="H440:H445"/>
    <mergeCell ref="I440:I445"/>
    <mergeCell ref="J440:J445"/>
    <mergeCell ref="I446:I452"/>
    <mergeCell ref="A463:B463"/>
    <mergeCell ref="A464:B464"/>
    <mergeCell ref="H453:H459"/>
    <mergeCell ref="H446:H452"/>
    <mergeCell ref="A448:B448"/>
    <mergeCell ref="A449:B449"/>
    <mergeCell ref="A442:B442"/>
    <mergeCell ref="A443:B443"/>
    <mergeCell ref="A444:B444"/>
    <mergeCell ref="A447:B447"/>
    <mergeCell ref="A445:B445"/>
    <mergeCell ref="G440:G445"/>
    <mergeCell ref="A431:B431"/>
    <mergeCell ref="A432:B432"/>
    <mergeCell ref="A433:B433"/>
    <mergeCell ref="A434:B434"/>
    <mergeCell ref="G430:G436"/>
    <mergeCell ref="A441:B441"/>
    <mergeCell ref="A435:B435"/>
    <mergeCell ref="A436:B436"/>
    <mergeCell ref="A440:B440"/>
    <mergeCell ref="H430:H436"/>
    <mergeCell ref="G421:G427"/>
    <mergeCell ref="H421:H427"/>
    <mergeCell ref="I421:I427"/>
    <mergeCell ref="J421:J427"/>
    <mergeCell ref="A422:B422"/>
    <mergeCell ref="J430:J436"/>
    <mergeCell ref="I430:I436"/>
    <mergeCell ref="A426:B426"/>
    <mergeCell ref="A427:B427"/>
    <mergeCell ref="J412:J418"/>
    <mergeCell ref="I403:I409"/>
    <mergeCell ref="J403:J409"/>
    <mergeCell ref="A404:B404"/>
    <mergeCell ref="A405:B405"/>
    <mergeCell ref="A406:B406"/>
    <mergeCell ref="A417:B417"/>
    <mergeCell ref="A418:B418"/>
    <mergeCell ref="A413:B413"/>
    <mergeCell ref="A414:B414"/>
    <mergeCell ref="A400:B400"/>
    <mergeCell ref="G396:G402"/>
    <mergeCell ref="A423:B423"/>
    <mergeCell ref="A424:B424"/>
    <mergeCell ref="A425:B425"/>
    <mergeCell ref="I412:I418"/>
    <mergeCell ref="A415:B415"/>
    <mergeCell ref="A416:B416"/>
    <mergeCell ref="A393:B393"/>
    <mergeCell ref="A394:B394"/>
    <mergeCell ref="A407:B407"/>
    <mergeCell ref="G412:G418"/>
    <mergeCell ref="H412:H418"/>
    <mergeCell ref="G403:G409"/>
    <mergeCell ref="H403:H409"/>
    <mergeCell ref="A397:B397"/>
    <mergeCell ref="A398:B398"/>
    <mergeCell ref="A399:B399"/>
    <mergeCell ref="A383:B383"/>
    <mergeCell ref="C383:D388"/>
    <mergeCell ref="H396:H402"/>
    <mergeCell ref="A408:B408"/>
    <mergeCell ref="A409:B409"/>
    <mergeCell ref="J396:J402"/>
    <mergeCell ref="A390:B390"/>
    <mergeCell ref="C390:D395"/>
    <mergeCell ref="A391:B391"/>
    <mergeCell ref="A392:B392"/>
    <mergeCell ref="A381:B381"/>
    <mergeCell ref="J382:J388"/>
    <mergeCell ref="A395:B395"/>
    <mergeCell ref="G389:G395"/>
    <mergeCell ref="A401:B401"/>
    <mergeCell ref="I396:I402"/>
    <mergeCell ref="A402:B402"/>
    <mergeCell ref="G382:G388"/>
    <mergeCell ref="H382:H388"/>
    <mergeCell ref="I382:I388"/>
    <mergeCell ref="H389:H395"/>
    <mergeCell ref="I389:I395"/>
    <mergeCell ref="J389:J395"/>
    <mergeCell ref="A388:B388"/>
    <mergeCell ref="G375:G381"/>
    <mergeCell ref="A387:B387"/>
    <mergeCell ref="A384:B384"/>
    <mergeCell ref="A385:B385"/>
    <mergeCell ref="A386:B386"/>
    <mergeCell ref="A380:B380"/>
    <mergeCell ref="H368:H374"/>
    <mergeCell ref="H375:H381"/>
    <mergeCell ref="I375:I381"/>
    <mergeCell ref="I368:I374"/>
    <mergeCell ref="J375:J381"/>
    <mergeCell ref="A376:B376"/>
    <mergeCell ref="C376:D381"/>
    <mergeCell ref="A377:B377"/>
    <mergeCell ref="A378:B378"/>
    <mergeCell ref="A379:B379"/>
    <mergeCell ref="I359:I365"/>
    <mergeCell ref="J368:J374"/>
    <mergeCell ref="A369:B369"/>
    <mergeCell ref="C369:D374"/>
    <mergeCell ref="A370:B370"/>
    <mergeCell ref="A371:B371"/>
    <mergeCell ref="A372:B372"/>
    <mergeCell ref="A373:B373"/>
    <mergeCell ref="A374:B374"/>
    <mergeCell ref="G368:G374"/>
    <mergeCell ref="H349:H355"/>
    <mergeCell ref="A351:B351"/>
    <mergeCell ref="A364:B364"/>
    <mergeCell ref="A354:B354"/>
    <mergeCell ref="A355:B355"/>
    <mergeCell ref="A352:B352"/>
    <mergeCell ref="A353:B353"/>
    <mergeCell ref="G359:G365"/>
    <mergeCell ref="H359:H365"/>
    <mergeCell ref="I349:I355"/>
    <mergeCell ref="J359:J365"/>
    <mergeCell ref="A360:B360"/>
    <mergeCell ref="A361:B361"/>
    <mergeCell ref="A362:B362"/>
    <mergeCell ref="A363:B363"/>
    <mergeCell ref="A350:B350"/>
    <mergeCell ref="J349:J355"/>
    <mergeCell ref="A365:B365"/>
    <mergeCell ref="G349:G355"/>
    <mergeCell ref="A340:B340"/>
    <mergeCell ref="A345:B345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I340:I345"/>
    <mergeCell ref="J340:J345"/>
    <mergeCell ref="I332:I338"/>
    <mergeCell ref="J332:J338"/>
    <mergeCell ref="G340:G345"/>
    <mergeCell ref="H340:H345"/>
    <mergeCell ref="G332:G338"/>
    <mergeCell ref="H332:H338"/>
    <mergeCell ref="G317:G323"/>
    <mergeCell ref="H317:H323"/>
    <mergeCell ref="A337:B337"/>
    <mergeCell ref="A338:B338"/>
    <mergeCell ref="A320:B320"/>
    <mergeCell ref="A321:B321"/>
    <mergeCell ref="A322:B322"/>
    <mergeCell ref="A323:B323"/>
    <mergeCell ref="A318:B318"/>
    <mergeCell ref="A319:B319"/>
    <mergeCell ref="G309:G315"/>
    <mergeCell ref="H309:H315"/>
    <mergeCell ref="I317:I323"/>
    <mergeCell ref="J317:J323"/>
    <mergeCell ref="I309:I315"/>
    <mergeCell ref="J309:J315"/>
    <mergeCell ref="A310:B310"/>
    <mergeCell ref="A311:B311"/>
    <mergeCell ref="A314:B314"/>
    <mergeCell ref="A315:B315"/>
    <mergeCell ref="A306:B306"/>
    <mergeCell ref="A307:B307"/>
    <mergeCell ref="A302:B302"/>
    <mergeCell ref="A303:B303"/>
    <mergeCell ref="A304:B304"/>
    <mergeCell ref="A305:B305"/>
    <mergeCell ref="A312:B312"/>
    <mergeCell ref="A313:B313"/>
    <mergeCell ref="I301:I307"/>
    <mergeCell ref="J301:J307"/>
    <mergeCell ref="I293:I299"/>
    <mergeCell ref="J293:J299"/>
    <mergeCell ref="A294:B294"/>
    <mergeCell ref="A295:B295"/>
    <mergeCell ref="A296:B296"/>
    <mergeCell ref="A297:B297"/>
    <mergeCell ref="G301:G307"/>
    <mergeCell ref="H301:H307"/>
    <mergeCell ref="G293:G299"/>
    <mergeCell ref="H293:H299"/>
    <mergeCell ref="A286:B286"/>
    <mergeCell ref="A287:B287"/>
    <mergeCell ref="A288:B288"/>
    <mergeCell ref="A289:B289"/>
    <mergeCell ref="G285:G291"/>
    <mergeCell ref="H285:H291"/>
    <mergeCell ref="A298:B298"/>
    <mergeCell ref="A299:B299"/>
    <mergeCell ref="A290:B290"/>
    <mergeCell ref="A291:B291"/>
    <mergeCell ref="G277:G283"/>
    <mergeCell ref="H277:H283"/>
    <mergeCell ref="I285:I291"/>
    <mergeCell ref="J285:J291"/>
    <mergeCell ref="I277:I283"/>
    <mergeCell ref="J277:J283"/>
    <mergeCell ref="A278:B278"/>
    <mergeCell ref="A279:B279"/>
    <mergeCell ref="A282:B282"/>
    <mergeCell ref="A283:B283"/>
    <mergeCell ref="A274:B274"/>
    <mergeCell ref="A275:B275"/>
    <mergeCell ref="A270:B270"/>
    <mergeCell ref="A271:B271"/>
    <mergeCell ref="A272:B272"/>
    <mergeCell ref="A273:B273"/>
    <mergeCell ref="A280:B280"/>
    <mergeCell ref="A281:B281"/>
    <mergeCell ref="I269:I275"/>
    <mergeCell ref="J269:J275"/>
    <mergeCell ref="I260:I266"/>
    <mergeCell ref="J260:J266"/>
    <mergeCell ref="A261:B261"/>
    <mergeCell ref="A262:B262"/>
    <mergeCell ref="A263:B263"/>
    <mergeCell ref="A264:B264"/>
    <mergeCell ref="G269:G275"/>
    <mergeCell ref="H269:H275"/>
    <mergeCell ref="G260:G266"/>
    <mergeCell ref="H260:H266"/>
    <mergeCell ref="A253:B253"/>
    <mergeCell ref="A254:B254"/>
    <mergeCell ref="A255:B255"/>
    <mergeCell ref="A256:B256"/>
    <mergeCell ref="G252:G258"/>
    <mergeCell ref="H252:H258"/>
    <mergeCell ref="A265:B265"/>
    <mergeCell ref="A266:B266"/>
    <mergeCell ref="I252:I258"/>
    <mergeCell ref="J252:J258"/>
    <mergeCell ref="I244:I250"/>
    <mergeCell ref="J244:J250"/>
    <mergeCell ref="A257:B257"/>
    <mergeCell ref="A258:B258"/>
    <mergeCell ref="A245:B245"/>
    <mergeCell ref="A246:B246"/>
    <mergeCell ref="A249:B249"/>
    <mergeCell ref="A250:B250"/>
    <mergeCell ref="I229:I235"/>
    <mergeCell ref="J229:J235"/>
    <mergeCell ref="A239:B239"/>
    <mergeCell ref="A240:B240"/>
    <mergeCell ref="A241:B241"/>
    <mergeCell ref="A242:B242"/>
    <mergeCell ref="I236:I242"/>
    <mergeCell ref="J236:J242"/>
    <mergeCell ref="A237:B237"/>
    <mergeCell ref="A238:B238"/>
    <mergeCell ref="G236:G242"/>
    <mergeCell ref="H236:H242"/>
    <mergeCell ref="A247:B247"/>
    <mergeCell ref="A248:B248"/>
    <mergeCell ref="A234:B234"/>
    <mergeCell ref="A235:B235"/>
    <mergeCell ref="G229:G235"/>
    <mergeCell ref="H229:H235"/>
    <mergeCell ref="A230:B230"/>
    <mergeCell ref="A231:B231"/>
    <mergeCell ref="A232:B232"/>
    <mergeCell ref="A233:B233"/>
    <mergeCell ref="I222:I228"/>
    <mergeCell ref="J222:J228"/>
    <mergeCell ref="A223:B223"/>
    <mergeCell ref="A224:B224"/>
    <mergeCell ref="A225:B225"/>
    <mergeCell ref="A226:B226"/>
    <mergeCell ref="A227:B227"/>
    <mergeCell ref="A228:B228"/>
    <mergeCell ref="G222:G228"/>
    <mergeCell ref="H222:H228"/>
    <mergeCell ref="J193:J199"/>
    <mergeCell ref="A194:B194"/>
    <mergeCell ref="A195:B195"/>
    <mergeCell ref="A196:B196"/>
    <mergeCell ref="A197:B197"/>
    <mergeCell ref="A198:B198"/>
    <mergeCell ref="A199:B199"/>
    <mergeCell ref="I193:I199"/>
    <mergeCell ref="A189:B189"/>
    <mergeCell ref="A190:B190"/>
    <mergeCell ref="A191:B191"/>
    <mergeCell ref="H193:H199"/>
    <mergeCell ref="J185:J191"/>
    <mergeCell ref="I177:I183"/>
    <mergeCell ref="J177:J183"/>
    <mergeCell ref="G185:G191"/>
    <mergeCell ref="H185:H191"/>
    <mergeCell ref="G193:G199"/>
    <mergeCell ref="A205:B205"/>
    <mergeCell ref="A182:B182"/>
    <mergeCell ref="A183:B183"/>
    <mergeCell ref="I185:I191"/>
    <mergeCell ref="A186:B186"/>
    <mergeCell ref="A187:B187"/>
    <mergeCell ref="A188:B188"/>
    <mergeCell ref="A201:B201"/>
    <mergeCell ref="A202:B202"/>
    <mergeCell ref="A203:B203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78:B178"/>
    <mergeCell ref="A179:B179"/>
    <mergeCell ref="A164:B164"/>
    <mergeCell ref="A165:B165"/>
    <mergeCell ref="I161:I167"/>
    <mergeCell ref="J161:J167"/>
    <mergeCell ref="G177:G183"/>
    <mergeCell ref="H177:H183"/>
    <mergeCell ref="G169:G175"/>
    <mergeCell ref="H169:H175"/>
    <mergeCell ref="I169:I175"/>
    <mergeCell ref="J169:J175"/>
    <mergeCell ref="I153:I159"/>
    <mergeCell ref="J153:J159"/>
    <mergeCell ref="A154:B154"/>
    <mergeCell ref="A155:B155"/>
    <mergeCell ref="A156:B156"/>
    <mergeCell ref="A157:B157"/>
    <mergeCell ref="A158:B158"/>
    <mergeCell ref="A159:B159"/>
    <mergeCell ref="A150:B150"/>
    <mergeCell ref="A151:B151"/>
    <mergeCell ref="G161:G167"/>
    <mergeCell ref="H161:H167"/>
    <mergeCell ref="G153:G159"/>
    <mergeCell ref="H153:H159"/>
    <mergeCell ref="A166:B166"/>
    <mergeCell ref="A167:B167"/>
    <mergeCell ref="A162:B162"/>
    <mergeCell ref="A163:B163"/>
    <mergeCell ref="G138:G144"/>
    <mergeCell ref="H138:H144"/>
    <mergeCell ref="I145:I151"/>
    <mergeCell ref="J145:J151"/>
    <mergeCell ref="G145:G151"/>
    <mergeCell ref="H145:H151"/>
    <mergeCell ref="A139:B139"/>
    <mergeCell ref="A140:B140"/>
    <mergeCell ref="A141:B141"/>
    <mergeCell ref="A142:B142"/>
    <mergeCell ref="A148:B148"/>
    <mergeCell ref="A149:B149"/>
    <mergeCell ref="A143:B143"/>
    <mergeCell ref="A144:B144"/>
    <mergeCell ref="A146:B146"/>
    <mergeCell ref="A147:B147"/>
    <mergeCell ref="A107:A109"/>
    <mergeCell ref="B107:B109"/>
    <mergeCell ref="A136:B136"/>
    <mergeCell ref="A137:B137"/>
    <mergeCell ref="A110:B110"/>
    <mergeCell ref="A111:B111"/>
    <mergeCell ref="A112:B112"/>
    <mergeCell ref="A113:B113"/>
    <mergeCell ref="A114:B114"/>
    <mergeCell ref="A115:B115"/>
    <mergeCell ref="I100:I106"/>
    <mergeCell ref="J100:J106"/>
    <mergeCell ref="G100:G106"/>
    <mergeCell ref="H100:H106"/>
    <mergeCell ref="A213:B213"/>
    <mergeCell ref="A214:B214"/>
    <mergeCell ref="A132:B132"/>
    <mergeCell ref="A133:B133"/>
    <mergeCell ref="A134:B134"/>
    <mergeCell ref="A135:B135"/>
    <mergeCell ref="C107:C109"/>
    <mergeCell ref="D107:D109"/>
    <mergeCell ref="G116:G122"/>
    <mergeCell ref="H116:H122"/>
    <mergeCell ref="I116:I122"/>
    <mergeCell ref="J116:J122"/>
    <mergeCell ref="I107:I115"/>
    <mergeCell ref="J107:J115"/>
    <mergeCell ref="E107:E109"/>
    <mergeCell ref="F107:F109"/>
    <mergeCell ref="G107:G115"/>
    <mergeCell ref="H107:H115"/>
    <mergeCell ref="A105:B105"/>
    <mergeCell ref="A106:B106"/>
    <mergeCell ref="G92:G98"/>
    <mergeCell ref="H92:H98"/>
    <mergeCell ref="A101:B101"/>
    <mergeCell ref="A102:B102"/>
    <mergeCell ref="A103:B103"/>
    <mergeCell ref="A104:B104"/>
    <mergeCell ref="A84:B84"/>
    <mergeCell ref="A85:B85"/>
    <mergeCell ref="I92:I98"/>
    <mergeCell ref="J92:J98"/>
    <mergeCell ref="A93:B93"/>
    <mergeCell ref="A94:B94"/>
    <mergeCell ref="A95:B95"/>
    <mergeCell ref="A96:B96"/>
    <mergeCell ref="A97:B97"/>
    <mergeCell ref="A98:B98"/>
    <mergeCell ref="I81:I87"/>
    <mergeCell ref="J81:J87"/>
    <mergeCell ref="I74:I80"/>
    <mergeCell ref="J74:J80"/>
    <mergeCell ref="A86:B86"/>
    <mergeCell ref="A87:B87"/>
    <mergeCell ref="G81:G87"/>
    <mergeCell ref="H81:H87"/>
    <mergeCell ref="A82:B82"/>
    <mergeCell ref="A83:B83"/>
    <mergeCell ref="I67:I73"/>
    <mergeCell ref="J67:J73"/>
    <mergeCell ref="A75:B75"/>
    <mergeCell ref="A76:B76"/>
    <mergeCell ref="A72:B72"/>
    <mergeCell ref="A73:B73"/>
    <mergeCell ref="A70:B70"/>
    <mergeCell ref="A71:B71"/>
    <mergeCell ref="G74:G80"/>
    <mergeCell ref="H74:H80"/>
    <mergeCell ref="A68:B68"/>
    <mergeCell ref="A69:B69"/>
    <mergeCell ref="A77:B77"/>
    <mergeCell ref="A78:B78"/>
    <mergeCell ref="A79:B79"/>
    <mergeCell ref="A80:B80"/>
    <mergeCell ref="A59:B59"/>
    <mergeCell ref="A60:B60"/>
    <mergeCell ref="A61:B61"/>
    <mergeCell ref="A62:B62"/>
    <mergeCell ref="A63:B63"/>
    <mergeCell ref="A64:B64"/>
    <mergeCell ref="A52:B52"/>
    <mergeCell ref="A53:B53"/>
    <mergeCell ref="I49:I55"/>
    <mergeCell ref="J49:J55"/>
    <mergeCell ref="G67:G73"/>
    <mergeCell ref="H67:H73"/>
    <mergeCell ref="G58:G64"/>
    <mergeCell ref="H58:H64"/>
    <mergeCell ref="I58:I64"/>
    <mergeCell ref="J58:J64"/>
    <mergeCell ref="A41:B41"/>
    <mergeCell ref="A42:B42"/>
    <mergeCell ref="A43:B43"/>
    <mergeCell ref="A44:B44"/>
    <mergeCell ref="A54:B54"/>
    <mergeCell ref="A55:B55"/>
    <mergeCell ref="A45:B45"/>
    <mergeCell ref="A46:B46"/>
    <mergeCell ref="A50:B50"/>
    <mergeCell ref="A51:B51"/>
    <mergeCell ref="G49:G55"/>
    <mergeCell ref="H49:H55"/>
    <mergeCell ref="G40:G46"/>
    <mergeCell ref="H40:H46"/>
    <mergeCell ref="I40:I46"/>
    <mergeCell ref="J40:J46"/>
    <mergeCell ref="A27:B27"/>
    <mergeCell ref="A28:B28"/>
    <mergeCell ref="A36:B36"/>
    <mergeCell ref="A37:B37"/>
    <mergeCell ref="A29:B29"/>
    <mergeCell ref="A30:B30"/>
    <mergeCell ref="A32:B32"/>
    <mergeCell ref="A33:B33"/>
    <mergeCell ref="A34:B34"/>
    <mergeCell ref="A35:B35"/>
    <mergeCell ref="G31:G37"/>
    <mergeCell ref="H31:H37"/>
    <mergeCell ref="I24:I30"/>
    <mergeCell ref="J24:J30"/>
    <mergeCell ref="G24:G30"/>
    <mergeCell ref="H24:H30"/>
    <mergeCell ref="I31:I37"/>
    <mergeCell ref="J31:J37"/>
    <mergeCell ref="A23:B23"/>
    <mergeCell ref="G17:G23"/>
    <mergeCell ref="H17:H23"/>
    <mergeCell ref="I17:I23"/>
    <mergeCell ref="Q24:Q30"/>
    <mergeCell ref="R24:R30"/>
    <mergeCell ref="O24:O30"/>
    <mergeCell ref="P24:P30"/>
    <mergeCell ref="A25:B25"/>
    <mergeCell ref="A26:B26"/>
    <mergeCell ref="A12:B12"/>
    <mergeCell ref="A13:B13"/>
    <mergeCell ref="A14:B14"/>
    <mergeCell ref="A15:B15"/>
    <mergeCell ref="J17:J23"/>
    <mergeCell ref="A18:B18"/>
    <mergeCell ref="A19:B19"/>
    <mergeCell ref="A20:B20"/>
    <mergeCell ref="A21:B21"/>
    <mergeCell ref="A22:B22"/>
    <mergeCell ref="A9:B9"/>
    <mergeCell ref="A10:B10"/>
    <mergeCell ref="A11:B11"/>
    <mergeCell ref="A121:B121"/>
    <mergeCell ref="A16:B16"/>
    <mergeCell ref="A122:B122"/>
    <mergeCell ref="A117:B117"/>
    <mergeCell ref="A118:B118"/>
    <mergeCell ref="A119:B119"/>
    <mergeCell ref="A120:B120"/>
    <mergeCell ref="I1:J1"/>
    <mergeCell ref="A3:J3"/>
    <mergeCell ref="A5:A7"/>
    <mergeCell ref="B5:B7"/>
    <mergeCell ref="C5:F6"/>
    <mergeCell ref="G5:G7"/>
    <mergeCell ref="H5:H7"/>
    <mergeCell ref="I5:I7"/>
    <mergeCell ref="J5:J7"/>
    <mergeCell ref="I131:I137"/>
    <mergeCell ref="J131:J137"/>
    <mergeCell ref="G244:G250"/>
    <mergeCell ref="H244:H250"/>
    <mergeCell ref="I215:I221"/>
    <mergeCell ref="J215:J221"/>
    <mergeCell ref="I138:I144"/>
    <mergeCell ref="J138:J144"/>
    <mergeCell ref="G131:G137"/>
    <mergeCell ref="H131:H137"/>
    <mergeCell ref="A220:B220"/>
    <mergeCell ref="A221:B221"/>
    <mergeCell ref="G215:G221"/>
    <mergeCell ref="H215:H221"/>
    <mergeCell ref="A216:B216"/>
    <mergeCell ref="A217:B217"/>
    <mergeCell ref="A218:B218"/>
    <mergeCell ref="A219:B219"/>
    <mergeCell ref="I325:I331"/>
    <mergeCell ref="J325:J331"/>
    <mergeCell ref="A326:B326"/>
    <mergeCell ref="A327:B327"/>
    <mergeCell ref="A328:B328"/>
    <mergeCell ref="A329:B329"/>
    <mergeCell ref="G325:G331"/>
    <mergeCell ref="H325:H331"/>
    <mergeCell ref="A330:B330"/>
    <mergeCell ref="A331:B331"/>
  </mergeCells>
  <printOptions/>
  <pageMargins left="0.7" right="0.7" top="0.75" bottom="0.75" header="0.3" footer="0.3"/>
  <pageSetup fitToHeight="0" fitToWidth="1" horizontalDpi="600" verticalDpi="600" orientation="landscape" paperSize="9" scale="94" r:id="rId1"/>
  <rowBreaks count="6" manualBreakCount="6">
    <brk id="23" max="9" man="1"/>
    <brk id="80" max="9" man="1"/>
    <brk id="87" max="9" man="1"/>
    <brk id="109" max="9" man="1"/>
    <brk id="308" max="9" man="1"/>
    <brk id="38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915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A3" sqref="A3:Q3"/>
    </sheetView>
  </sheetViews>
  <sheetFormatPr defaultColWidth="9.00390625" defaultRowHeight="12.75"/>
  <cols>
    <col min="1" max="1" width="7.75390625" style="223" customWidth="1"/>
    <col min="2" max="2" width="46.875" style="223" customWidth="1"/>
    <col min="3" max="3" width="37.00390625" style="223" customWidth="1"/>
    <col min="4" max="4" width="9.875" style="250" customWidth="1"/>
    <col min="5" max="5" width="22.625" style="223" customWidth="1"/>
    <col min="6" max="6" width="19.375" style="223" customWidth="1"/>
    <col min="7" max="9" width="19.75390625" style="223" customWidth="1"/>
    <col min="10" max="10" width="21.25390625" style="223" customWidth="1"/>
    <col min="11" max="11" width="22.25390625" style="223" customWidth="1"/>
    <col min="12" max="12" width="19.125" style="223" customWidth="1"/>
    <col min="13" max="13" width="20.75390625" style="223" hidden="1" customWidth="1"/>
    <col min="14" max="14" width="20.25390625" style="223" hidden="1" customWidth="1"/>
    <col min="15" max="15" width="21.00390625" style="223" hidden="1" customWidth="1"/>
    <col min="16" max="16" width="21.375" style="223" hidden="1" customWidth="1"/>
    <col min="17" max="17" width="22.125" style="238" hidden="1" customWidth="1"/>
    <col min="18" max="18" width="17.125" style="221" customWidth="1"/>
    <col min="19" max="19" width="17.00390625" style="221" customWidth="1"/>
    <col min="20" max="20" width="15.25390625" style="221" customWidth="1"/>
    <col min="21" max="21" width="20.75390625" style="221" customWidth="1"/>
    <col min="22" max="35" width="9.125" style="119" customWidth="1"/>
    <col min="36" max="16384" width="9.125" style="53" customWidth="1"/>
  </cols>
  <sheetData>
    <row r="1" spans="1:21" s="119" customFormat="1" ht="21.75" customHeight="1">
      <c r="A1" s="440"/>
      <c r="B1" s="440"/>
      <c r="C1" s="440"/>
      <c r="D1" s="440"/>
      <c r="E1" s="440"/>
      <c r="F1" s="440"/>
      <c r="G1" s="440"/>
      <c r="H1" s="440"/>
      <c r="I1" s="440"/>
      <c r="J1" s="440"/>
      <c r="K1" s="224" t="s">
        <v>3</v>
      </c>
      <c r="L1" s="224"/>
      <c r="M1" s="224"/>
      <c r="N1" s="254"/>
      <c r="O1" s="224"/>
      <c r="P1" s="224" t="s">
        <v>3</v>
      </c>
      <c r="Q1" s="224"/>
      <c r="R1" s="221"/>
      <c r="S1" s="221"/>
      <c r="T1" s="221"/>
      <c r="U1" s="221"/>
    </row>
    <row r="2" spans="1:21" s="98" customFormat="1" ht="18.75">
      <c r="A2" s="239"/>
      <c r="B2" s="239"/>
      <c r="C2" s="239"/>
      <c r="D2" s="239"/>
      <c r="E2" s="225"/>
      <c r="F2" s="225"/>
      <c r="G2" s="225"/>
      <c r="H2" s="225"/>
      <c r="I2" s="226"/>
      <c r="J2" s="226"/>
      <c r="K2" s="419" t="s">
        <v>728</v>
      </c>
      <c r="L2" s="419"/>
      <c r="M2" s="226"/>
      <c r="N2" s="226"/>
      <c r="O2" s="226"/>
      <c r="P2" s="419" t="s">
        <v>728</v>
      </c>
      <c r="Q2" s="419"/>
      <c r="R2" s="240"/>
      <c r="S2" s="230"/>
      <c r="T2" s="240"/>
      <c r="U2" s="240"/>
    </row>
    <row r="3" spans="1:35" s="36" customFormat="1" ht="26.25" customHeight="1">
      <c r="A3" s="441" t="s">
        <v>723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240"/>
      <c r="S3" s="230"/>
      <c r="T3" s="230"/>
      <c r="U3" s="230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s="36" customFormat="1" ht="15" customHeight="1">
      <c r="A4" s="227"/>
      <c r="B4" s="227"/>
      <c r="C4" s="227"/>
      <c r="D4" s="241"/>
      <c r="E4" s="227"/>
      <c r="F4" s="227"/>
      <c r="G4" s="228"/>
      <c r="H4" s="227"/>
      <c r="I4" s="227"/>
      <c r="J4" s="229"/>
      <c r="K4" s="230"/>
      <c r="L4" s="230" t="s">
        <v>164</v>
      </c>
      <c r="M4" s="227"/>
      <c r="N4" s="227"/>
      <c r="O4" s="229"/>
      <c r="P4" s="230"/>
      <c r="Q4" s="230" t="s">
        <v>164</v>
      </c>
      <c r="R4" s="240"/>
      <c r="S4" s="230"/>
      <c r="T4" s="230"/>
      <c r="U4" s="230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</row>
    <row r="5" spans="1:35" s="36" customFormat="1" ht="81.75" customHeight="1">
      <c r="A5" s="442" t="s">
        <v>179</v>
      </c>
      <c r="B5" s="442" t="s">
        <v>491</v>
      </c>
      <c r="C5" s="442"/>
      <c r="D5" s="289" t="s">
        <v>165</v>
      </c>
      <c r="E5" s="442" t="s">
        <v>763</v>
      </c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240"/>
      <c r="S5" s="230"/>
      <c r="T5" s="230"/>
      <c r="U5" s="230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s="36" customFormat="1" ht="15">
      <c r="A6" s="442"/>
      <c r="B6" s="442"/>
      <c r="C6" s="442"/>
      <c r="D6" s="287" t="s">
        <v>411</v>
      </c>
      <c r="E6" s="287" t="s">
        <v>171</v>
      </c>
      <c r="F6" s="287">
        <v>2014</v>
      </c>
      <c r="G6" s="287">
        <v>2015</v>
      </c>
      <c r="H6" s="287">
        <v>2016</v>
      </c>
      <c r="I6" s="287">
        <v>2017</v>
      </c>
      <c r="J6" s="287">
        <v>2018</v>
      </c>
      <c r="K6" s="231">
        <v>2019</v>
      </c>
      <c r="L6" s="231">
        <v>2020</v>
      </c>
      <c r="M6" s="287">
        <v>2021</v>
      </c>
      <c r="N6" s="287">
        <v>2022</v>
      </c>
      <c r="O6" s="287">
        <v>2023</v>
      </c>
      <c r="P6" s="231">
        <v>2024</v>
      </c>
      <c r="Q6" s="231">
        <v>2025</v>
      </c>
      <c r="R6" s="242"/>
      <c r="S6" s="242"/>
      <c r="T6" s="243"/>
      <c r="U6" s="230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</row>
    <row r="7" spans="1:35" s="92" customFormat="1" ht="12">
      <c r="A7" s="244">
        <v>1</v>
      </c>
      <c r="B7" s="244">
        <v>2</v>
      </c>
      <c r="C7" s="232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3">
        <v>9</v>
      </c>
      <c r="J7" s="233">
        <v>10</v>
      </c>
      <c r="K7" s="233">
        <v>11</v>
      </c>
      <c r="L7" s="233">
        <v>12</v>
      </c>
      <c r="M7" s="232">
        <v>13</v>
      </c>
      <c r="N7" s="233">
        <v>14</v>
      </c>
      <c r="O7" s="233">
        <v>15</v>
      </c>
      <c r="P7" s="233">
        <v>16</v>
      </c>
      <c r="Q7" s="233">
        <v>17</v>
      </c>
      <c r="R7" s="245"/>
      <c r="S7" s="245"/>
      <c r="T7" s="245"/>
      <c r="U7" s="245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</row>
    <row r="8" spans="1:35" s="93" customFormat="1" ht="15">
      <c r="A8" s="437"/>
      <c r="B8" s="426" t="s">
        <v>725</v>
      </c>
      <c r="C8" s="219" t="s">
        <v>205</v>
      </c>
      <c r="D8" s="285"/>
      <c r="E8" s="217">
        <f>E9+E10+E11+E12+E13</f>
        <v>22831168.288016293</v>
      </c>
      <c r="F8" s="217">
        <f>F9+F10+F11+F12+F13+F14</f>
        <v>3610667.7194000003</v>
      </c>
      <c r="G8" s="217" t="s">
        <v>489</v>
      </c>
      <c r="H8" s="217">
        <f>H9+H10+H11+H12+H13+H14</f>
        <v>2716258.12675</v>
      </c>
      <c r="I8" s="217">
        <f>I9+I10+I11+I12+I13+I14</f>
        <v>2180525.4298803033</v>
      </c>
      <c r="J8" s="217">
        <f>J9+J10+J11+J12+J13</f>
        <v>2489352.3153116</v>
      </c>
      <c r="K8" s="217">
        <f>K9+K10+K11+K12+K13</f>
        <v>2403596.9116320205</v>
      </c>
      <c r="L8" s="217">
        <f>L9+L10+L11+L12+L13</f>
        <v>1212819.21010101</v>
      </c>
      <c r="M8" s="217">
        <f>M9+M10+M11+M12+M13+M14</f>
        <v>738087.7501010102</v>
      </c>
      <c r="N8" s="217">
        <f>N9+N10+N11+N12+N13+N14</f>
        <v>911660.8651151515</v>
      </c>
      <c r="O8" s="217">
        <f>O9+O10+O11+O12+O13</f>
        <v>983101.7997197575</v>
      </c>
      <c r="P8" s="217">
        <f>P9+P10+P11+P12+P13</f>
        <v>1055419.796708548</v>
      </c>
      <c r="Q8" s="217">
        <f>Q9+Q10+Q11+Q12+Q13</f>
        <v>1128650.9098268899</v>
      </c>
      <c r="R8" s="246"/>
      <c r="S8" s="247"/>
      <c r="T8" s="247"/>
      <c r="U8" s="247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1:35" s="93" customFormat="1" ht="16.5" customHeight="1">
      <c r="A9" s="438"/>
      <c r="B9" s="427"/>
      <c r="C9" s="219" t="s">
        <v>172</v>
      </c>
      <c r="D9" s="220"/>
      <c r="E9" s="217">
        <f>F9+1083393.27628+H9+I9+J9+K9+L9+M9+N9+O9+P9+Q9</f>
        <v>5314224.939230001</v>
      </c>
      <c r="F9" s="217">
        <f>F17+F24+F33+F45+F39</f>
        <v>1470827.8654</v>
      </c>
      <c r="G9" s="217" t="str">
        <f>G17+G24+G33+G45+G39&amp;"**"</f>
        <v>1083393,27628**</v>
      </c>
      <c r="H9" s="217">
        <f>H17+H24+H33+H45+H39</f>
        <v>117636.29755</v>
      </c>
      <c r="I9" s="217">
        <f>I17+I24+I33+I45+I39</f>
        <v>269758.60000000003</v>
      </c>
      <c r="J9" s="217">
        <f>J17+J24+J33+J45+J39</f>
        <v>631831.7999999999</v>
      </c>
      <c r="K9" s="217">
        <f aca="true" t="shared" si="0" ref="K9:Q9">K17+K24+K33+K45+K40</f>
        <v>1150887.1</v>
      </c>
      <c r="L9" s="217">
        <f t="shared" si="0"/>
        <v>494594.6</v>
      </c>
      <c r="M9" s="217">
        <f t="shared" si="0"/>
        <v>95295.40000000001</v>
      </c>
      <c r="N9" s="217">
        <f t="shared" si="0"/>
        <v>0</v>
      </c>
      <c r="O9" s="217">
        <f t="shared" si="0"/>
        <v>0</v>
      </c>
      <c r="P9" s="217">
        <f t="shared" si="0"/>
        <v>0</v>
      </c>
      <c r="Q9" s="217">
        <f t="shared" si="0"/>
        <v>0</v>
      </c>
      <c r="R9" s="246"/>
      <c r="S9" s="247"/>
      <c r="T9" s="247"/>
      <c r="U9" s="247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</row>
    <row r="10" spans="1:35" s="93" customFormat="1" ht="15">
      <c r="A10" s="438"/>
      <c r="B10" s="427"/>
      <c r="C10" s="219" t="s">
        <v>173</v>
      </c>
      <c r="D10" s="220"/>
      <c r="E10" s="217">
        <f>F10+G10+H10+I10+J10+K10+L10+M10+N10+O10+P10+Q10</f>
        <v>14764263.49523671</v>
      </c>
      <c r="F10" s="217">
        <f>F18+F26+F34+F46</f>
        <v>1854926.54687</v>
      </c>
      <c r="G10" s="217">
        <f>G18+G26+G34+G46</f>
        <v>1677753.3824400003</v>
      </c>
      <c r="H10" s="217">
        <f>H18+H26+H34+H46+H40</f>
        <v>2037366.65043</v>
      </c>
      <c r="I10" s="217">
        <f>I18+I26+I34+I46+I40+I52</f>
        <v>1373457.64772</v>
      </c>
      <c r="J10" s="217">
        <f>J18+J26+J34+J46+J58</f>
        <v>1541551.21597</v>
      </c>
      <c r="K10" s="217">
        <f>K18+K26+K34+K58</f>
        <v>1043088.02</v>
      </c>
      <c r="L10" s="217">
        <f>L18+L26+L34+L58</f>
        <v>617723.6</v>
      </c>
      <c r="M10" s="217">
        <f>M18+M26+M34+M58</f>
        <v>542301.3400000001</v>
      </c>
      <c r="N10" s="217">
        <f>N18+N26+N34+N46+N40+N52</f>
        <v>910995.7136</v>
      </c>
      <c r="O10" s="217">
        <f>O18+O26+O34+O46+O40+O58</f>
        <v>982424.042144</v>
      </c>
      <c r="P10" s="217">
        <f>P18+P26+P34</f>
        <v>1054728.92882976</v>
      </c>
      <c r="Q10" s="217">
        <f>Q18+Q26+Q40+Q34</f>
        <v>1127946.4072329504</v>
      </c>
      <c r="R10" s="246"/>
      <c r="S10" s="247"/>
      <c r="T10" s="247"/>
      <c r="U10" s="247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</row>
    <row r="11" spans="1:35" s="93" customFormat="1" ht="15">
      <c r="A11" s="438"/>
      <c r="B11" s="427"/>
      <c r="C11" s="219" t="s">
        <v>174</v>
      </c>
      <c r="D11" s="220"/>
      <c r="E11" s="217">
        <f>F11+G11+H11+I11+J11+K11+L11+M11+N11+O11+P11+Q11</f>
        <v>152837.5963995798</v>
      </c>
      <c r="F11" s="217">
        <f aca="true" t="shared" si="1" ref="F11:L11">F19+F28+F35+F47</f>
        <v>26742.31209</v>
      </c>
      <c r="G11" s="217">
        <f t="shared" si="1"/>
        <v>32537.09568</v>
      </c>
      <c r="H11" s="217">
        <f t="shared" si="1"/>
        <v>27186.78193</v>
      </c>
      <c r="I11" s="217">
        <f t="shared" si="1"/>
        <v>23561.805720303033</v>
      </c>
      <c r="J11" s="217">
        <f t="shared" si="1"/>
        <v>23263.2810116</v>
      </c>
      <c r="K11" s="217">
        <f t="shared" si="1"/>
        <v>15816.020202020201</v>
      </c>
      <c r="L11" s="217">
        <f t="shared" si="1"/>
        <v>501.01010101010104</v>
      </c>
      <c r="M11" s="217">
        <f>M19+M28+M35+M47</f>
        <v>491.01010101010104</v>
      </c>
      <c r="N11" s="217">
        <f>N19+N28+N35+N47</f>
        <v>665.1515151515152</v>
      </c>
      <c r="O11" s="217">
        <f>O19+O28+O35+O47</f>
        <v>677.7575757575758</v>
      </c>
      <c r="P11" s="217">
        <f>P19+P28+P35+P47</f>
        <v>690.8678787878788</v>
      </c>
      <c r="Q11" s="217">
        <f>Q19+Q28+Q35+Q47</f>
        <v>704.502593939394</v>
      </c>
      <c r="R11" s="247"/>
      <c r="S11" s="247"/>
      <c r="T11" s="246"/>
      <c r="U11" s="247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s="93" customFormat="1" ht="33.75" customHeight="1">
      <c r="A12" s="438"/>
      <c r="B12" s="427"/>
      <c r="C12" s="219" t="s">
        <v>810</v>
      </c>
      <c r="D12" s="220"/>
      <c r="E12" s="217">
        <f>F12+G12+H12+I12+J12+K12+L12+M12+N12+O12+P12+Q12</f>
        <v>1737364.7897599998</v>
      </c>
      <c r="F12" s="217">
        <f aca="true" t="shared" si="2" ref="F12:L12">F21+F30+F36+F48</f>
        <v>237559</v>
      </c>
      <c r="G12" s="217">
        <f t="shared" si="2"/>
        <v>256951</v>
      </c>
      <c r="H12" s="217">
        <f t="shared" si="2"/>
        <v>276343</v>
      </c>
      <c r="I12" s="217">
        <f t="shared" si="2"/>
        <v>280000</v>
      </c>
      <c r="J12" s="217">
        <f t="shared" si="2"/>
        <v>292706.01833</v>
      </c>
      <c r="K12" s="217">
        <f t="shared" si="2"/>
        <v>193805.77143</v>
      </c>
      <c r="L12" s="217">
        <f t="shared" si="2"/>
        <v>100000</v>
      </c>
      <c r="M12" s="217">
        <f>M21+M30+M36+M48</f>
        <v>100000</v>
      </c>
      <c r="N12" s="217">
        <f>N21+N30+N36+N48</f>
        <v>0</v>
      </c>
      <c r="O12" s="217">
        <f>O21+O30+O36+O48</f>
        <v>0</v>
      </c>
      <c r="P12" s="217">
        <f>P21+P30+P36+P48</f>
        <v>0</v>
      </c>
      <c r="Q12" s="217">
        <f>Q21+Q30+Q36+Q48</f>
        <v>0</v>
      </c>
      <c r="R12" s="246"/>
      <c r="S12" s="247"/>
      <c r="T12" s="246"/>
      <c r="U12" s="246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</row>
    <row r="13" spans="1:35" s="93" customFormat="1" ht="27.75" customHeight="1">
      <c r="A13" s="438"/>
      <c r="B13" s="427"/>
      <c r="C13" s="219" t="s">
        <v>493</v>
      </c>
      <c r="D13" s="220"/>
      <c r="E13" s="217">
        <f>F13+G13+H13+I13+J13+K13+L13+M13+N13+O13+P13+Q13</f>
        <v>862477.46739</v>
      </c>
      <c r="F13" s="217">
        <f aca="true" t="shared" si="3" ref="F13:L13">F154+E166</f>
        <v>20611.99504</v>
      </c>
      <c r="G13" s="217">
        <f t="shared" si="3"/>
        <v>350392.69907</v>
      </c>
      <c r="H13" s="217">
        <f>H154+G166</f>
        <v>257725.39684</v>
      </c>
      <c r="I13" s="217">
        <f t="shared" si="3"/>
        <v>233747.37644000002</v>
      </c>
      <c r="J13" s="217">
        <f t="shared" si="3"/>
        <v>0</v>
      </c>
      <c r="K13" s="217">
        <f t="shared" si="3"/>
        <v>0</v>
      </c>
      <c r="L13" s="217">
        <f t="shared" si="3"/>
        <v>0</v>
      </c>
      <c r="M13" s="217">
        <f>M154+L166</f>
        <v>0</v>
      </c>
      <c r="N13" s="217">
        <f>N154+M166</f>
        <v>0</v>
      </c>
      <c r="O13" s="217">
        <f>O154+N166</f>
        <v>0</v>
      </c>
      <c r="P13" s="217">
        <f>P154+O166</f>
        <v>0</v>
      </c>
      <c r="Q13" s="217">
        <f>Q154+P166</f>
        <v>0</v>
      </c>
      <c r="R13" s="246"/>
      <c r="S13" s="247"/>
      <c r="T13" s="246"/>
      <c r="U13" s="247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</row>
    <row r="14" spans="1:35" s="93" customFormat="1" ht="15">
      <c r="A14" s="438"/>
      <c r="B14" s="427"/>
      <c r="C14" s="430" t="s">
        <v>494</v>
      </c>
      <c r="D14" s="430"/>
      <c r="E14" s="430"/>
      <c r="F14" s="430"/>
      <c r="G14" s="430"/>
      <c r="H14" s="430"/>
      <c r="I14" s="430"/>
      <c r="J14" s="430"/>
      <c r="K14" s="430"/>
      <c r="L14" s="430"/>
      <c r="M14" s="288"/>
      <c r="N14" s="288"/>
      <c r="O14" s="288"/>
      <c r="P14" s="288"/>
      <c r="Q14" s="288"/>
      <c r="R14" s="247"/>
      <c r="S14" s="247"/>
      <c r="T14" s="247"/>
      <c r="U14" s="247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</row>
    <row r="15" spans="1:35" s="93" customFormat="1" ht="15">
      <c r="A15" s="439"/>
      <c r="B15" s="428"/>
      <c r="C15" s="430" t="s">
        <v>830</v>
      </c>
      <c r="D15" s="430"/>
      <c r="E15" s="430"/>
      <c r="F15" s="430"/>
      <c r="G15" s="430"/>
      <c r="H15" s="430"/>
      <c r="I15" s="288"/>
      <c r="J15" s="288"/>
      <c r="K15" s="288"/>
      <c r="L15" s="288"/>
      <c r="M15" s="288"/>
      <c r="N15" s="288"/>
      <c r="O15" s="288"/>
      <c r="P15" s="288"/>
      <c r="Q15" s="288"/>
      <c r="R15" s="247"/>
      <c r="S15" s="247"/>
      <c r="T15" s="247"/>
      <c r="U15" s="247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1:35" s="93" customFormat="1" ht="15">
      <c r="A16" s="422"/>
      <c r="B16" s="426" t="s">
        <v>576</v>
      </c>
      <c r="C16" s="219" t="s">
        <v>205</v>
      </c>
      <c r="D16" s="220" t="s">
        <v>241</v>
      </c>
      <c r="E16" s="217">
        <f>F16+G16+H16+I16+J16+K16+L16+M16+N16+O16+P16+Q16</f>
        <v>16976595.987718515</v>
      </c>
      <c r="F16" s="217">
        <f aca="true" t="shared" si="4" ref="F16:L16">F17+F18+F19+F21+F20</f>
        <v>3019507.0509800003</v>
      </c>
      <c r="G16" s="217">
        <f t="shared" si="4"/>
        <v>2700427.54727</v>
      </c>
      <c r="H16" s="217">
        <f t="shared" si="4"/>
        <v>2059947.0161800003</v>
      </c>
      <c r="I16" s="217">
        <f t="shared" si="4"/>
        <v>1516211.342520303</v>
      </c>
      <c r="J16" s="217">
        <f>SUM(J17:J21)</f>
        <v>1778483.4854216</v>
      </c>
      <c r="K16" s="217">
        <f t="shared" si="4"/>
        <v>1789558.5402020202</v>
      </c>
      <c r="L16" s="217">
        <f t="shared" si="4"/>
        <v>831700.8801010101</v>
      </c>
      <c r="M16" s="217">
        <f>M17+M18+M19+M21+M20</f>
        <v>432555.35010101006</v>
      </c>
      <c r="N16" s="217">
        <f>N17+N18+N19+N21+N20</f>
        <v>621860.0811151515</v>
      </c>
      <c r="O16" s="217">
        <f>SUM(O17:O21)</f>
        <v>681708.9843597575</v>
      </c>
      <c r="P16" s="217">
        <f>P17+P18+P19+P21+P20</f>
        <v>741971.268734148</v>
      </c>
      <c r="Q16" s="217">
        <f>Q17+Q18+Q19+Q21+Q20</f>
        <v>802664.4407335138</v>
      </c>
      <c r="R16" s="246"/>
      <c r="S16" s="247"/>
      <c r="T16" s="247"/>
      <c r="U16" s="247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1:35" s="93" customFormat="1" ht="16.5" customHeight="1">
      <c r="A17" s="422"/>
      <c r="B17" s="427"/>
      <c r="C17" s="219" t="s">
        <v>172</v>
      </c>
      <c r="D17" s="220"/>
      <c r="E17" s="217">
        <f>F17+G17+H17+I17+J17+K17+L17+M17+N17+O17+P17+Q17</f>
        <v>5003254.040229999</v>
      </c>
      <c r="F17" s="217">
        <f aca="true" t="shared" si="5" ref="F17:Q17">F63+F118+F151+F163+F175+F212+F230</f>
        <v>1416185.2164</v>
      </c>
      <c r="G17" s="217">
        <f t="shared" si="5"/>
        <v>1026214.46628</v>
      </c>
      <c r="H17" s="217">
        <f t="shared" si="5"/>
        <v>62974.05755</v>
      </c>
      <c r="I17" s="217">
        <f t="shared" si="5"/>
        <v>238819.8</v>
      </c>
      <c r="J17" s="217">
        <f t="shared" si="5"/>
        <v>598367.5</v>
      </c>
      <c r="K17" s="217">
        <f t="shared" si="5"/>
        <v>1090774.6</v>
      </c>
      <c r="L17" s="217">
        <f t="shared" si="5"/>
        <v>484608.8</v>
      </c>
      <c r="M17" s="217">
        <f t="shared" si="5"/>
        <v>85309.6</v>
      </c>
      <c r="N17" s="217">
        <f t="shared" si="5"/>
        <v>0</v>
      </c>
      <c r="O17" s="217">
        <f t="shared" si="5"/>
        <v>0</v>
      </c>
      <c r="P17" s="217">
        <f t="shared" si="5"/>
        <v>0</v>
      </c>
      <c r="Q17" s="217">
        <f t="shared" si="5"/>
        <v>0</v>
      </c>
      <c r="R17" s="246"/>
      <c r="S17" s="247"/>
      <c r="T17" s="247"/>
      <c r="U17" s="247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1:35" s="93" customFormat="1" ht="15">
      <c r="A18" s="422"/>
      <c r="B18" s="427"/>
      <c r="C18" s="219" t="s">
        <v>173</v>
      </c>
      <c r="D18" s="220"/>
      <c r="E18" s="217">
        <f>F18+G18+H18+I18+J18+K18+L18+M18+N18+O18+P18+Q18</f>
        <v>10250770.084028937</v>
      </c>
      <c r="F18" s="217">
        <f>F64+F119+F152+F164+F176+F213+F231+F219</f>
        <v>1471463.2484499998</v>
      </c>
      <c r="G18" s="217">
        <f>G64+G119+G152+G164+G176+G213+G231</f>
        <v>1205958.8512400002</v>
      </c>
      <c r="H18" s="217">
        <f>H64+H119+H152+H164+H176+H213+H231</f>
        <v>1626890.7798600001</v>
      </c>
      <c r="I18" s="217">
        <f>I64+I119+I152+I164+I176+I213+I231</f>
        <v>935412.36036</v>
      </c>
      <c r="J18" s="217">
        <f>J64+J119+J152+J164+J176+J213+J231+J250</f>
        <v>1074099.61874</v>
      </c>
      <c r="K18" s="217">
        <f>K64+K127+K152+K164+K176+K213+K231</f>
        <v>598132.9199999999</v>
      </c>
      <c r="L18" s="217">
        <f aca="true" t="shared" si="6" ref="L18:Q18">L64+L119+L152+L164+L176+L213+L231</f>
        <v>246591.07</v>
      </c>
      <c r="M18" s="217">
        <f t="shared" si="6"/>
        <v>246754.74</v>
      </c>
      <c r="N18" s="217">
        <f t="shared" si="6"/>
        <v>621194.9296</v>
      </c>
      <c r="O18" s="217">
        <f t="shared" si="6"/>
        <v>681031.2267839999</v>
      </c>
      <c r="P18" s="217">
        <f t="shared" si="6"/>
        <v>741280.4008553601</v>
      </c>
      <c r="Q18" s="217">
        <f t="shared" si="6"/>
        <v>801959.9381395744</v>
      </c>
      <c r="R18" s="246"/>
      <c r="S18" s="247"/>
      <c r="T18" s="247"/>
      <c r="U18" s="247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spans="1:35" s="93" customFormat="1" ht="15">
      <c r="A19" s="422"/>
      <c r="B19" s="427"/>
      <c r="C19" s="219" t="s">
        <v>174</v>
      </c>
      <c r="D19" s="220"/>
      <c r="E19" s="217">
        <f>F19+G19+H19+I19+J19+K19+L19+M19+N19+O19+P19+Q19</f>
        <v>60094.3960695798</v>
      </c>
      <c r="F19" s="217">
        <f aca="true" t="shared" si="7" ref="F19:Q19">F65+F122+F153+F165+F177+F214+F232</f>
        <v>11246.591090000002</v>
      </c>
      <c r="G19" s="217">
        <f t="shared" si="7"/>
        <v>17861.53068</v>
      </c>
      <c r="H19" s="217">
        <f t="shared" si="7"/>
        <v>12356.781930000001</v>
      </c>
      <c r="I19" s="217">
        <f t="shared" si="7"/>
        <v>8231.805720303031</v>
      </c>
      <c r="J19" s="217">
        <f t="shared" si="7"/>
        <v>6016.3666816</v>
      </c>
      <c r="K19" s="217">
        <f t="shared" si="7"/>
        <v>651.0202020202021</v>
      </c>
      <c r="L19" s="217">
        <f t="shared" si="7"/>
        <v>501.01010101010104</v>
      </c>
      <c r="M19" s="217">
        <f t="shared" si="7"/>
        <v>491.01010101010104</v>
      </c>
      <c r="N19" s="217">
        <f t="shared" si="7"/>
        <v>665.1515151515152</v>
      </c>
      <c r="O19" s="217">
        <f t="shared" si="7"/>
        <v>677.7575757575758</v>
      </c>
      <c r="P19" s="217">
        <f t="shared" si="7"/>
        <v>690.8678787878788</v>
      </c>
      <c r="Q19" s="217">
        <f t="shared" si="7"/>
        <v>704.502593939394</v>
      </c>
      <c r="R19" s="246"/>
      <c r="S19" s="247"/>
      <c r="T19" s="247"/>
      <c r="U19" s="247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</row>
    <row r="20" spans="1:35" s="93" customFormat="1" ht="48.75" customHeight="1">
      <c r="A20" s="422"/>
      <c r="B20" s="427"/>
      <c r="C20" s="219" t="s">
        <v>2</v>
      </c>
      <c r="D20" s="220"/>
      <c r="E20" s="217">
        <f aca="true" t="shared" si="8" ref="E20:E30">F20+G20+H20+I20+J20+K20+L20</f>
        <v>862477.46739</v>
      </c>
      <c r="F20" s="217">
        <f aca="true" t="shared" si="9" ref="F20:K20">F154+F166</f>
        <v>20611.99504</v>
      </c>
      <c r="G20" s="217">
        <f t="shared" si="9"/>
        <v>350392.69907</v>
      </c>
      <c r="H20" s="217">
        <f t="shared" si="9"/>
        <v>257725.39684</v>
      </c>
      <c r="I20" s="217">
        <f t="shared" si="9"/>
        <v>233747.37644000002</v>
      </c>
      <c r="J20" s="217">
        <f t="shared" si="9"/>
        <v>0</v>
      </c>
      <c r="K20" s="217">
        <f t="shared" si="9"/>
        <v>0</v>
      </c>
      <c r="L20" s="217">
        <f aca="true" t="shared" si="10" ref="L20:Q20">L154+L166</f>
        <v>0</v>
      </c>
      <c r="M20" s="217">
        <f t="shared" si="10"/>
        <v>0</v>
      </c>
      <c r="N20" s="217">
        <f t="shared" si="10"/>
        <v>0</v>
      </c>
      <c r="O20" s="217">
        <f t="shared" si="10"/>
        <v>0</v>
      </c>
      <c r="P20" s="217">
        <f t="shared" si="10"/>
        <v>0</v>
      </c>
      <c r="Q20" s="217">
        <f t="shared" si="10"/>
        <v>0</v>
      </c>
      <c r="R20" s="246"/>
      <c r="S20" s="247"/>
      <c r="T20" s="247"/>
      <c r="U20" s="247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</row>
    <row r="21" spans="1:35" s="93" customFormat="1" ht="30">
      <c r="A21" s="422"/>
      <c r="B21" s="427"/>
      <c r="C21" s="219" t="s">
        <v>810</v>
      </c>
      <c r="D21" s="220"/>
      <c r="E21" s="217">
        <f t="shared" si="8"/>
        <v>700000</v>
      </c>
      <c r="F21" s="217">
        <f aca="true" t="shared" si="11" ref="F21:Q21">F66+F123+F166+F178+F215+F233</f>
        <v>100000</v>
      </c>
      <c r="G21" s="217">
        <f t="shared" si="11"/>
        <v>100000</v>
      </c>
      <c r="H21" s="217">
        <f t="shared" si="11"/>
        <v>100000</v>
      </c>
      <c r="I21" s="217">
        <f t="shared" si="11"/>
        <v>100000</v>
      </c>
      <c r="J21" s="217">
        <f t="shared" si="11"/>
        <v>100000</v>
      </c>
      <c r="K21" s="217">
        <f t="shared" si="11"/>
        <v>100000</v>
      </c>
      <c r="L21" s="217">
        <f t="shared" si="11"/>
        <v>100000</v>
      </c>
      <c r="M21" s="217">
        <f t="shared" si="11"/>
        <v>100000</v>
      </c>
      <c r="N21" s="217">
        <f t="shared" si="11"/>
        <v>0</v>
      </c>
      <c r="O21" s="217">
        <f t="shared" si="11"/>
        <v>0</v>
      </c>
      <c r="P21" s="217">
        <f t="shared" si="11"/>
        <v>0</v>
      </c>
      <c r="Q21" s="217">
        <f t="shared" si="11"/>
        <v>0</v>
      </c>
      <c r="R21" s="247"/>
      <c r="S21" s="247"/>
      <c r="T21" s="247"/>
      <c r="U21" s="247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</row>
    <row r="22" spans="1:35" s="93" customFormat="1" ht="33.75" customHeight="1">
      <c r="A22" s="422"/>
      <c r="B22" s="428"/>
      <c r="C22" s="219" t="s">
        <v>110</v>
      </c>
      <c r="D22" s="220"/>
      <c r="E22" s="217">
        <f t="shared" si="8"/>
        <v>0</v>
      </c>
      <c r="F22" s="217">
        <f aca="true" t="shared" si="12" ref="F22:Q22">F67+F124+F155+F167+F179+F216+F234</f>
        <v>0</v>
      </c>
      <c r="G22" s="217">
        <f t="shared" si="12"/>
        <v>0</v>
      </c>
      <c r="H22" s="217">
        <f t="shared" si="12"/>
        <v>0</v>
      </c>
      <c r="I22" s="217">
        <f t="shared" si="12"/>
        <v>0</v>
      </c>
      <c r="J22" s="217">
        <f t="shared" si="12"/>
        <v>0</v>
      </c>
      <c r="K22" s="217">
        <f t="shared" si="12"/>
        <v>0</v>
      </c>
      <c r="L22" s="217">
        <f t="shared" si="12"/>
        <v>0</v>
      </c>
      <c r="M22" s="217">
        <f t="shared" si="12"/>
        <v>0</v>
      </c>
      <c r="N22" s="217">
        <f t="shared" si="12"/>
        <v>0</v>
      </c>
      <c r="O22" s="217">
        <f t="shared" si="12"/>
        <v>0</v>
      </c>
      <c r="P22" s="217">
        <f t="shared" si="12"/>
        <v>0</v>
      </c>
      <c r="Q22" s="217">
        <f t="shared" si="12"/>
        <v>0</v>
      </c>
      <c r="R22" s="247"/>
      <c r="S22" s="247"/>
      <c r="T22" s="247"/>
      <c r="U22" s="247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5" s="93" customFormat="1" ht="15">
      <c r="A23" s="422"/>
      <c r="B23" s="426" t="s">
        <v>487</v>
      </c>
      <c r="C23" s="219" t="s">
        <v>205</v>
      </c>
      <c r="D23" s="231">
        <v>813</v>
      </c>
      <c r="E23" s="218">
        <f>F23+G23+H23+I23+J23+K23+L23+M23+N23+O23+P23+Q23</f>
        <v>2132899.001435984</v>
      </c>
      <c r="F23" s="218">
        <f>F24+F26+F28+F30</f>
        <v>233920.49800000002</v>
      </c>
      <c r="G23" s="218">
        <f aca="true" t="shared" si="13" ref="G23:L23">G24+G26+G28+G30</f>
        <v>262767.0182</v>
      </c>
      <c r="H23" s="218">
        <f t="shared" si="13"/>
        <v>285906.85</v>
      </c>
      <c r="I23" s="218">
        <f>I24+I26+I28+I30</f>
        <v>270650.4792</v>
      </c>
      <c r="J23" s="218">
        <f t="shared" si="13"/>
        <v>305273.29746000003</v>
      </c>
      <c r="K23" s="218">
        <f t="shared" si="13"/>
        <v>207604.37143</v>
      </c>
      <c r="L23" s="218">
        <f t="shared" si="13"/>
        <v>85447.4</v>
      </c>
      <c r="M23" s="218">
        <f>M24+M26+M28+M30</f>
        <v>88866.4</v>
      </c>
      <c r="N23" s="218">
        <f>N24+N26+N28+N30</f>
        <v>92421.056</v>
      </c>
      <c r="O23" s="218">
        <f>O24+O26+O28+O30</f>
        <v>96117.89824</v>
      </c>
      <c r="P23" s="218">
        <f>P24+P26+P28+P30</f>
        <v>99962.6141696</v>
      </c>
      <c r="Q23" s="218">
        <f>Q24+Q26+Q28+Q30</f>
        <v>103961.118736384</v>
      </c>
      <c r="R23" s="246"/>
      <c r="S23" s="247"/>
      <c r="T23" s="247"/>
      <c r="U23" s="247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</row>
    <row r="24" spans="1:35" s="93" customFormat="1" ht="16.5" customHeight="1">
      <c r="A24" s="422"/>
      <c r="B24" s="427"/>
      <c r="C24" s="219" t="s">
        <v>172</v>
      </c>
      <c r="D24" s="231">
        <v>813</v>
      </c>
      <c r="E24" s="218">
        <f>F24+G24+H24+I24+J24+K24+L24+M24+N24+O24+P24+Q24</f>
        <v>214687.401</v>
      </c>
      <c r="F24" s="218">
        <f aca="true" t="shared" si="14" ref="F24:L24">F187+F224</f>
        <v>40116.049</v>
      </c>
      <c r="G24" s="218">
        <f t="shared" si="14"/>
        <v>43273.812</v>
      </c>
      <c r="H24" s="218">
        <f t="shared" si="14"/>
        <v>43100.94</v>
      </c>
      <c r="I24" s="218">
        <f t="shared" si="14"/>
        <v>21212.2</v>
      </c>
      <c r="J24" s="218">
        <f t="shared" si="14"/>
        <v>16473.6</v>
      </c>
      <c r="K24" s="218">
        <f t="shared" si="14"/>
        <v>50510.8</v>
      </c>
      <c r="L24" s="218">
        <f t="shared" si="14"/>
        <v>0</v>
      </c>
      <c r="M24" s="218">
        <f>M187+M224</f>
        <v>0</v>
      </c>
      <c r="N24" s="218">
        <f>N187+N224</f>
        <v>0</v>
      </c>
      <c r="O24" s="218">
        <f>O187+O224</f>
        <v>0</v>
      </c>
      <c r="P24" s="218">
        <f>P187+P224</f>
        <v>0</v>
      </c>
      <c r="Q24" s="218">
        <f>Q187+Q224</f>
        <v>0</v>
      </c>
      <c r="R24" s="246"/>
      <c r="S24" s="247"/>
      <c r="T24" s="247"/>
      <c r="U24" s="247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5" s="93" customFormat="1" ht="33" customHeight="1">
      <c r="A25" s="422"/>
      <c r="B25" s="427"/>
      <c r="C25" s="219" t="s">
        <v>814</v>
      </c>
      <c r="D25" s="248" t="s">
        <v>486</v>
      </c>
      <c r="E25" s="218">
        <f>F25+G25+H25+I25+J25+K25+L25+M25+N25+O25+P25+Q25</f>
        <v>4303.331</v>
      </c>
      <c r="F25" s="218">
        <f aca="true" t="shared" si="15" ref="F25:L25">F188</f>
        <v>3864.419</v>
      </c>
      <c r="G25" s="218">
        <f t="shared" si="15"/>
        <v>438.912</v>
      </c>
      <c r="H25" s="218">
        <f t="shared" si="15"/>
        <v>0</v>
      </c>
      <c r="I25" s="218">
        <f t="shared" si="15"/>
        <v>0</v>
      </c>
      <c r="J25" s="218">
        <f t="shared" si="15"/>
        <v>0</v>
      </c>
      <c r="K25" s="218">
        <f t="shared" si="15"/>
        <v>0</v>
      </c>
      <c r="L25" s="218">
        <f t="shared" si="15"/>
        <v>0</v>
      </c>
      <c r="M25" s="218">
        <f>M188</f>
        <v>0</v>
      </c>
      <c r="N25" s="218">
        <f>N188</f>
        <v>0</v>
      </c>
      <c r="O25" s="218">
        <f>O188</f>
        <v>0</v>
      </c>
      <c r="P25" s="218">
        <f>P188</f>
        <v>0</v>
      </c>
      <c r="Q25" s="218">
        <f>Q188</f>
        <v>0</v>
      </c>
      <c r="R25" s="247"/>
      <c r="S25" s="247"/>
      <c r="T25" s="247"/>
      <c r="U25" s="247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5" s="93" customFormat="1" ht="15">
      <c r="A26" s="422"/>
      <c r="B26" s="427"/>
      <c r="C26" s="219" t="s">
        <v>173</v>
      </c>
      <c r="D26" s="248" t="s">
        <v>486</v>
      </c>
      <c r="E26" s="218">
        <f>F26+G26+H26+I26+J26+K26+L26+M26+N26+O26+P26+Q26</f>
        <v>888103.6103459839</v>
      </c>
      <c r="F26" s="218">
        <f aca="true" t="shared" si="16" ref="F26:L26">F189+F225</f>
        <v>40749.728</v>
      </c>
      <c r="G26" s="218">
        <f t="shared" si="16"/>
        <v>47866.6412</v>
      </c>
      <c r="H26" s="218">
        <f t="shared" si="16"/>
        <v>51632.91</v>
      </c>
      <c r="I26" s="218">
        <f t="shared" si="16"/>
        <v>54108.2792</v>
      </c>
      <c r="J26" s="218">
        <f t="shared" si="16"/>
        <v>78846.7648</v>
      </c>
      <c r="K26" s="218">
        <f t="shared" si="16"/>
        <v>48122.8</v>
      </c>
      <c r="L26" s="218">
        <f t="shared" si="16"/>
        <v>85447.4</v>
      </c>
      <c r="M26" s="218">
        <f>M189+M225</f>
        <v>88866.4</v>
      </c>
      <c r="N26" s="218">
        <f>N189+N225</f>
        <v>92421.056</v>
      </c>
      <c r="O26" s="218">
        <f>O189+O225</f>
        <v>96117.89824</v>
      </c>
      <c r="P26" s="218">
        <f>P189+P225</f>
        <v>99962.6141696</v>
      </c>
      <c r="Q26" s="218">
        <f>Q189+Q225</f>
        <v>103961.118736384</v>
      </c>
      <c r="R26" s="246"/>
      <c r="S26" s="247"/>
      <c r="T26" s="247"/>
      <c r="U26" s="247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1:35" s="93" customFormat="1" ht="30.75" customHeight="1">
      <c r="A27" s="422"/>
      <c r="B27" s="427"/>
      <c r="C27" s="219" t="s">
        <v>815</v>
      </c>
      <c r="D27" s="248" t="s">
        <v>486</v>
      </c>
      <c r="E27" s="218">
        <f t="shared" si="8"/>
        <v>6901.123</v>
      </c>
      <c r="F27" s="218">
        <f aca="true" t="shared" si="17" ref="F27:Q30">F190</f>
        <v>6491.472</v>
      </c>
      <c r="G27" s="218">
        <f t="shared" si="17"/>
        <v>409.651</v>
      </c>
      <c r="H27" s="218">
        <f t="shared" si="17"/>
        <v>0</v>
      </c>
      <c r="I27" s="218">
        <f t="shared" si="17"/>
        <v>0</v>
      </c>
      <c r="J27" s="218">
        <f t="shared" si="17"/>
        <v>0</v>
      </c>
      <c r="K27" s="218">
        <f t="shared" si="17"/>
        <v>0</v>
      </c>
      <c r="L27" s="218">
        <f t="shared" si="17"/>
        <v>0</v>
      </c>
      <c r="M27" s="218">
        <f t="shared" si="17"/>
        <v>0</v>
      </c>
      <c r="N27" s="218">
        <f t="shared" si="17"/>
        <v>0</v>
      </c>
      <c r="O27" s="218">
        <f t="shared" si="17"/>
        <v>0</v>
      </c>
      <c r="P27" s="218">
        <f t="shared" si="17"/>
        <v>0</v>
      </c>
      <c r="Q27" s="218">
        <f t="shared" si="17"/>
        <v>0</v>
      </c>
      <c r="R27" s="247"/>
      <c r="S27" s="247"/>
      <c r="T27" s="247"/>
      <c r="U27" s="247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spans="1:35" s="93" customFormat="1" ht="15">
      <c r="A28" s="422"/>
      <c r="B28" s="427"/>
      <c r="C28" s="219" t="s">
        <v>174</v>
      </c>
      <c r="D28" s="248" t="s">
        <v>486</v>
      </c>
      <c r="E28" s="218">
        <f t="shared" si="8"/>
        <v>92743.20032999999</v>
      </c>
      <c r="F28" s="218">
        <f t="shared" si="17"/>
        <v>15495.721</v>
      </c>
      <c r="G28" s="218">
        <f t="shared" si="17"/>
        <v>14675.565</v>
      </c>
      <c r="H28" s="218">
        <f t="shared" si="17"/>
        <v>14830</v>
      </c>
      <c r="I28" s="218">
        <f t="shared" si="17"/>
        <v>15330</v>
      </c>
      <c r="J28" s="218">
        <f>J191</f>
        <v>17246.91433</v>
      </c>
      <c r="K28" s="218">
        <f t="shared" si="17"/>
        <v>15165</v>
      </c>
      <c r="L28" s="218">
        <f t="shared" si="17"/>
        <v>0</v>
      </c>
      <c r="M28" s="218">
        <f t="shared" si="17"/>
        <v>0</v>
      </c>
      <c r="N28" s="218">
        <f t="shared" si="17"/>
        <v>0</v>
      </c>
      <c r="O28" s="218">
        <f t="shared" si="17"/>
        <v>0</v>
      </c>
      <c r="P28" s="218">
        <f t="shared" si="17"/>
        <v>0</v>
      </c>
      <c r="Q28" s="218">
        <f t="shared" si="17"/>
        <v>0</v>
      </c>
      <c r="R28" s="247"/>
      <c r="S28" s="247"/>
      <c r="T28" s="247"/>
      <c r="U28" s="247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</row>
    <row r="29" spans="1:35" s="93" customFormat="1" ht="30" customHeight="1">
      <c r="A29" s="422"/>
      <c r="B29" s="427"/>
      <c r="C29" s="219" t="s">
        <v>815</v>
      </c>
      <c r="D29" s="248" t="s">
        <v>486</v>
      </c>
      <c r="E29" s="218">
        <f t="shared" si="8"/>
        <v>2880.186</v>
      </c>
      <c r="F29" s="218">
        <f t="shared" si="17"/>
        <v>2704.621</v>
      </c>
      <c r="G29" s="218">
        <f t="shared" si="17"/>
        <v>175.565</v>
      </c>
      <c r="H29" s="218">
        <f t="shared" si="17"/>
        <v>0</v>
      </c>
      <c r="I29" s="218">
        <f t="shared" si="17"/>
        <v>0</v>
      </c>
      <c r="J29" s="218">
        <f t="shared" si="17"/>
        <v>0</v>
      </c>
      <c r="K29" s="218">
        <f t="shared" si="17"/>
        <v>0</v>
      </c>
      <c r="L29" s="218">
        <f t="shared" si="17"/>
        <v>0</v>
      </c>
      <c r="M29" s="218">
        <f t="shared" si="17"/>
        <v>0</v>
      </c>
      <c r="N29" s="218">
        <f t="shared" si="17"/>
        <v>0</v>
      </c>
      <c r="O29" s="218">
        <f t="shared" si="17"/>
        <v>0</v>
      </c>
      <c r="P29" s="218">
        <f t="shared" si="17"/>
        <v>0</v>
      </c>
      <c r="Q29" s="218">
        <f t="shared" si="17"/>
        <v>0</v>
      </c>
      <c r="R29" s="247"/>
      <c r="S29" s="247"/>
      <c r="T29" s="247"/>
      <c r="U29" s="247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</row>
    <row r="30" spans="1:35" s="93" customFormat="1" ht="30" customHeight="1">
      <c r="A30" s="422"/>
      <c r="B30" s="427"/>
      <c r="C30" s="219" t="s">
        <v>810</v>
      </c>
      <c r="D30" s="248"/>
      <c r="E30" s="218">
        <f t="shared" si="8"/>
        <v>937364.78976</v>
      </c>
      <c r="F30" s="218">
        <f t="shared" si="17"/>
        <v>137559</v>
      </c>
      <c r="G30" s="218">
        <f t="shared" si="17"/>
        <v>156951</v>
      </c>
      <c r="H30" s="218">
        <f t="shared" si="17"/>
        <v>176343</v>
      </c>
      <c r="I30" s="218">
        <f t="shared" si="17"/>
        <v>180000</v>
      </c>
      <c r="J30" s="218">
        <f t="shared" si="17"/>
        <v>192706.01833</v>
      </c>
      <c r="K30" s="218">
        <f t="shared" si="17"/>
        <v>93805.77143</v>
      </c>
      <c r="L30" s="218">
        <f t="shared" si="17"/>
        <v>0</v>
      </c>
      <c r="M30" s="218">
        <f t="shared" si="17"/>
        <v>0</v>
      </c>
      <c r="N30" s="218">
        <f t="shared" si="17"/>
        <v>0</v>
      </c>
      <c r="O30" s="218">
        <f t="shared" si="17"/>
        <v>0</v>
      </c>
      <c r="P30" s="218">
        <f t="shared" si="17"/>
        <v>0</v>
      </c>
      <c r="Q30" s="218">
        <f t="shared" si="17"/>
        <v>0</v>
      </c>
      <c r="R30" s="247"/>
      <c r="S30" s="247"/>
      <c r="T30" s="247"/>
      <c r="U30" s="247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1:35" s="93" customFormat="1" ht="32.25" customHeight="1">
      <c r="A31" s="422"/>
      <c r="B31" s="428"/>
      <c r="C31" s="219" t="s">
        <v>110</v>
      </c>
      <c r="D31" s="220"/>
      <c r="E31" s="218">
        <v>0</v>
      </c>
      <c r="F31" s="218">
        <v>0</v>
      </c>
      <c r="G31" s="218">
        <v>0</v>
      </c>
      <c r="H31" s="218">
        <v>0</v>
      </c>
      <c r="I31" s="218">
        <v>0</v>
      </c>
      <c r="J31" s="218">
        <v>0</v>
      </c>
      <c r="K31" s="218">
        <v>0</v>
      </c>
      <c r="L31" s="218">
        <v>0</v>
      </c>
      <c r="M31" s="218">
        <v>0</v>
      </c>
      <c r="N31" s="218">
        <v>0</v>
      </c>
      <c r="O31" s="218">
        <v>0</v>
      </c>
      <c r="P31" s="218">
        <v>0</v>
      </c>
      <c r="Q31" s="218">
        <v>0</v>
      </c>
      <c r="R31" s="247"/>
      <c r="S31" s="247"/>
      <c r="T31" s="247"/>
      <c r="U31" s="247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s="93" customFormat="1" ht="15">
      <c r="A32" s="422"/>
      <c r="B32" s="421" t="s">
        <v>582</v>
      </c>
      <c r="C32" s="219" t="s">
        <v>205</v>
      </c>
      <c r="D32" s="285"/>
      <c r="E32" s="218">
        <f>F32+G32+H32+I32+J32+K32+L32+M32+N32+O32+P32+Q32</f>
        <v>3554036.270861792</v>
      </c>
      <c r="F32" s="218">
        <f aca="true" t="shared" si="18" ref="F32:M32">SUM(F33:F37)</f>
        <v>357240.17042</v>
      </c>
      <c r="G32" s="218">
        <f t="shared" si="18"/>
        <v>435067.29000000004</v>
      </c>
      <c r="H32" s="218">
        <f t="shared" si="18"/>
        <v>370404.26057</v>
      </c>
      <c r="I32" s="218">
        <f t="shared" si="18"/>
        <v>389709.40816</v>
      </c>
      <c r="J32" s="218">
        <f t="shared" si="18"/>
        <v>388544.33243</v>
      </c>
      <c r="K32" s="218">
        <f t="shared" si="18"/>
        <v>373334.00000000006</v>
      </c>
      <c r="L32" s="218">
        <f t="shared" si="18"/>
        <v>184904.9</v>
      </c>
      <c r="M32" s="218">
        <f t="shared" si="18"/>
        <v>216666</v>
      </c>
      <c r="N32" s="218">
        <f>SUM(N33:N37)</f>
        <v>197379.72800000003</v>
      </c>
      <c r="O32" s="218">
        <f>SUM(O33:O37)</f>
        <v>205274.91712000003</v>
      </c>
      <c r="P32" s="218">
        <f>SUM(P33:P37)</f>
        <v>213485.91380480005</v>
      </c>
      <c r="Q32" s="218">
        <f>SUM(Q33:Q37)</f>
        <v>222025.35035699204</v>
      </c>
      <c r="R32" s="246"/>
      <c r="S32" s="247"/>
      <c r="T32" s="247"/>
      <c r="U32" s="247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5" s="93" customFormat="1" ht="15" customHeight="1">
      <c r="A33" s="422"/>
      <c r="B33" s="421"/>
      <c r="C33" s="219" t="s">
        <v>172</v>
      </c>
      <c r="D33" s="220" t="s">
        <v>386</v>
      </c>
      <c r="E33" s="218">
        <f>F33+G33+H33+I33+J33+K33+L33+M33+N33+O33+P33+Q33</f>
        <v>83211.50000000001</v>
      </c>
      <c r="F33" s="218">
        <f>F275+F269+F256</f>
        <v>14526.6</v>
      </c>
      <c r="G33" s="218">
        <f>G275+G269+G256</f>
        <v>11139.4</v>
      </c>
      <c r="H33" s="218">
        <f>H248</f>
        <v>11561.3</v>
      </c>
      <c r="I33" s="218">
        <f>I269</f>
        <v>6471.4</v>
      </c>
      <c r="J33" s="218">
        <f>J269+J287</f>
        <v>9939.5</v>
      </c>
      <c r="K33" s="218">
        <f>K269</f>
        <v>9601.7</v>
      </c>
      <c r="L33" s="218">
        <f>L269</f>
        <v>9985.8</v>
      </c>
      <c r="M33" s="218">
        <f>M248</f>
        <v>9985.8</v>
      </c>
      <c r="N33" s="218">
        <f>N269</f>
        <v>0</v>
      </c>
      <c r="O33" s="218">
        <f>O269+O287</f>
        <v>0</v>
      </c>
      <c r="P33" s="218">
        <f>P269</f>
        <v>0</v>
      </c>
      <c r="Q33" s="218">
        <f>Q269</f>
        <v>0</v>
      </c>
      <c r="R33" s="246"/>
      <c r="S33" s="247"/>
      <c r="T33" s="247"/>
      <c r="U33" s="247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</row>
    <row r="34" spans="1:35" s="93" customFormat="1" ht="15">
      <c r="A34" s="422"/>
      <c r="B34" s="421"/>
      <c r="C34" s="219" t="s">
        <v>173</v>
      </c>
      <c r="D34" s="220" t="s">
        <v>386</v>
      </c>
      <c r="E34" s="218">
        <f>F34+G34+H34+I34+J34+K34+L34+M34+N34+O34+P34+Q34</f>
        <v>3470824.7708617924</v>
      </c>
      <c r="F34" s="218">
        <f>F276+F270+F258</f>
        <v>342713.57042</v>
      </c>
      <c r="G34" s="218">
        <f>G276+G270+G258</f>
        <v>423927.89</v>
      </c>
      <c r="H34" s="218">
        <f>H251-H40</f>
        <v>358842.96057</v>
      </c>
      <c r="I34" s="218">
        <f>I270+I276+I258</f>
        <v>383238.00815999997</v>
      </c>
      <c r="J34" s="218">
        <f>J270+J276+J288+J258</f>
        <v>378604.83243</v>
      </c>
      <c r="K34" s="218">
        <f>K270+K276+K258</f>
        <v>363732.30000000005</v>
      </c>
      <c r="L34" s="218">
        <f>L270+L276+L258</f>
        <v>174919.1</v>
      </c>
      <c r="M34" s="218">
        <f>M270+M276+M258</f>
        <v>206680.2</v>
      </c>
      <c r="N34" s="218">
        <f>N270+N276+N258</f>
        <v>197379.72800000003</v>
      </c>
      <c r="O34" s="218">
        <f>O270+O276+O288+O258</f>
        <v>205274.91712000003</v>
      </c>
      <c r="P34" s="218">
        <f>P270+P276</f>
        <v>213485.91380480005</v>
      </c>
      <c r="Q34" s="218">
        <f>Q270+Q276</f>
        <v>222025.35035699204</v>
      </c>
      <c r="R34" s="247"/>
      <c r="S34" s="247"/>
      <c r="T34" s="247"/>
      <c r="U34" s="247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</row>
    <row r="35" spans="1:35" s="93" customFormat="1" ht="15">
      <c r="A35" s="422"/>
      <c r="B35" s="421"/>
      <c r="C35" s="219" t="s">
        <v>174</v>
      </c>
      <c r="D35" s="220"/>
      <c r="E35" s="218">
        <f>F35+G35+H35+I35+J35+K35+L35</f>
        <v>0</v>
      </c>
      <c r="F35" s="218">
        <v>0</v>
      </c>
      <c r="G35" s="218">
        <v>0</v>
      </c>
      <c r="H35" s="218">
        <f>H252</f>
        <v>0</v>
      </c>
      <c r="I35" s="218">
        <v>0</v>
      </c>
      <c r="J35" s="218">
        <v>0</v>
      </c>
      <c r="K35" s="218">
        <v>0</v>
      </c>
      <c r="L35" s="218">
        <v>0</v>
      </c>
      <c r="M35" s="218">
        <f>M252</f>
        <v>0</v>
      </c>
      <c r="N35" s="218">
        <v>0</v>
      </c>
      <c r="O35" s="218">
        <v>0</v>
      </c>
      <c r="P35" s="218">
        <v>0</v>
      </c>
      <c r="Q35" s="218">
        <v>0</v>
      </c>
      <c r="R35" s="247"/>
      <c r="S35" s="247"/>
      <c r="T35" s="247"/>
      <c r="U35" s="247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</row>
    <row r="36" spans="1:35" s="93" customFormat="1" ht="30" customHeight="1">
      <c r="A36" s="422"/>
      <c r="B36" s="421"/>
      <c r="C36" s="219" t="s">
        <v>810</v>
      </c>
      <c r="D36" s="220"/>
      <c r="E36" s="218">
        <f>F36+G36+H36+I36+J36+K36+L36</f>
        <v>0</v>
      </c>
      <c r="F36" s="218">
        <f>F66+F72</f>
        <v>0</v>
      </c>
      <c r="G36" s="218">
        <f>G66+G72</f>
        <v>0</v>
      </c>
      <c r="H36" s="218">
        <f>H253</f>
        <v>0</v>
      </c>
      <c r="I36" s="218">
        <v>0</v>
      </c>
      <c r="J36" s="218">
        <f aca="true" t="shared" si="19" ref="J36:L37">J66+J72</f>
        <v>0</v>
      </c>
      <c r="K36" s="218">
        <f t="shared" si="19"/>
        <v>0</v>
      </c>
      <c r="L36" s="218">
        <f t="shared" si="19"/>
        <v>0</v>
      </c>
      <c r="M36" s="218">
        <f>M253</f>
        <v>0</v>
      </c>
      <c r="N36" s="218">
        <v>0</v>
      </c>
      <c r="O36" s="218">
        <f aca="true" t="shared" si="20" ref="O36:Q37">O66+O72</f>
        <v>0</v>
      </c>
      <c r="P36" s="218">
        <f t="shared" si="20"/>
        <v>0</v>
      </c>
      <c r="Q36" s="218">
        <f t="shared" si="20"/>
        <v>0</v>
      </c>
      <c r="R36" s="247"/>
      <c r="S36" s="247"/>
      <c r="T36" s="247"/>
      <c r="U36" s="247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</row>
    <row r="37" spans="1:35" s="93" customFormat="1" ht="30.75" customHeight="1">
      <c r="A37" s="422"/>
      <c r="B37" s="421"/>
      <c r="C37" s="219" t="s">
        <v>110</v>
      </c>
      <c r="D37" s="220"/>
      <c r="E37" s="218">
        <f>F37+G37+H37+I37+J37+K37+L37</f>
        <v>0</v>
      </c>
      <c r="F37" s="218">
        <f>F67+F73</f>
        <v>0</v>
      </c>
      <c r="G37" s="218">
        <f>G67+G73</f>
        <v>0</v>
      </c>
      <c r="H37" s="218">
        <f>H67+H73</f>
        <v>0</v>
      </c>
      <c r="I37" s="218">
        <f>I67+I73</f>
        <v>0</v>
      </c>
      <c r="J37" s="218">
        <f t="shared" si="19"/>
        <v>0</v>
      </c>
      <c r="K37" s="218">
        <f t="shared" si="19"/>
        <v>0</v>
      </c>
      <c r="L37" s="218">
        <f t="shared" si="19"/>
        <v>0</v>
      </c>
      <c r="M37" s="218">
        <f>M67+M73</f>
        <v>0</v>
      </c>
      <c r="N37" s="218">
        <f>N67+N73</f>
        <v>0</v>
      </c>
      <c r="O37" s="218">
        <f t="shared" si="20"/>
        <v>0</v>
      </c>
      <c r="P37" s="218">
        <f t="shared" si="20"/>
        <v>0</v>
      </c>
      <c r="Q37" s="218">
        <f t="shared" si="20"/>
        <v>0</v>
      </c>
      <c r="R37" s="247"/>
      <c r="S37" s="247"/>
      <c r="T37" s="247"/>
      <c r="U37" s="247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  <row r="38" spans="1:35" s="93" customFormat="1" ht="15">
      <c r="A38" s="422"/>
      <c r="B38" s="421" t="s">
        <v>685</v>
      </c>
      <c r="C38" s="219" t="s">
        <v>205</v>
      </c>
      <c r="D38" s="285"/>
      <c r="E38" s="218">
        <f>F38+G38+H38+I38+J38+K38+L38</f>
        <v>13071.998</v>
      </c>
      <c r="F38" s="218">
        <f aca="true" t="shared" si="21" ref="F38:K38">SUM(F39:F43)</f>
        <v>0</v>
      </c>
      <c r="G38" s="218">
        <f t="shared" si="21"/>
        <v>2765.598</v>
      </c>
      <c r="H38" s="218">
        <f t="shared" si="21"/>
        <v>0</v>
      </c>
      <c r="I38" s="218">
        <f t="shared" si="21"/>
        <v>3255.2</v>
      </c>
      <c r="J38" s="218">
        <f t="shared" si="21"/>
        <v>7051.2</v>
      </c>
      <c r="K38" s="218">
        <f t="shared" si="21"/>
        <v>0</v>
      </c>
      <c r="L38" s="218">
        <f aca="true" t="shared" si="22" ref="L38:Q38">SUM(L39:L43)</f>
        <v>0</v>
      </c>
      <c r="M38" s="218">
        <f t="shared" si="22"/>
        <v>0</v>
      </c>
      <c r="N38" s="218">
        <f t="shared" si="22"/>
        <v>0</v>
      </c>
      <c r="O38" s="218">
        <f t="shared" si="22"/>
        <v>0</v>
      </c>
      <c r="P38" s="218">
        <f t="shared" si="22"/>
        <v>0</v>
      </c>
      <c r="Q38" s="218">
        <f t="shared" si="22"/>
        <v>0</v>
      </c>
      <c r="R38" s="246"/>
      <c r="S38" s="247"/>
      <c r="T38" s="247"/>
      <c r="U38" s="247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</row>
    <row r="39" spans="1:35" s="93" customFormat="1" ht="15" customHeight="1">
      <c r="A39" s="422"/>
      <c r="B39" s="421"/>
      <c r="C39" s="219" t="s">
        <v>172</v>
      </c>
      <c r="D39" s="220" t="s">
        <v>684</v>
      </c>
      <c r="E39" s="218">
        <f>F39+G39+H39+I39+J39</f>
        <v>13071.998</v>
      </c>
      <c r="F39" s="218">
        <f>F281+F275+F263</f>
        <v>0</v>
      </c>
      <c r="G39" s="218">
        <f>G281</f>
        <v>2765.598</v>
      </c>
      <c r="H39" s="218">
        <f>H281</f>
        <v>0</v>
      </c>
      <c r="I39" s="218">
        <f>I293</f>
        <v>3255.2</v>
      </c>
      <c r="J39" s="218">
        <f>J293</f>
        <v>7051.2</v>
      </c>
      <c r="K39" s="218">
        <f>K293</f>
        <v>0</v>
      </c>
      <c r="L39" s="218">
        <f>L293</f>
        <v>0</v>
      </c>
      <c r="M39" s="218">
        <f>M281</f>
        <v>0</v>
      </c>
      <c r="N39" s="218">
        <f>N293</f>
        <v>0</v>
      </c>
      <c r="O39" s="218">
        <f>O293</f>
        <v>0</v>
      </c>
      <c r="P39" s="218">
        <f>P293</f>
        <v>0</v>
      </c>
      <c r="Q39" s="218">
        <f>Q293</f>
        <v>0</v>
      </c>
      <c r="R39" s="246"/>
      <c r="S39" s="247"/>
      <c r="T39" s="247"/>
      <c r="U39" s="247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</row>
    <row r="40" spans="1:35" s="93" customFormat="1" ht="15">
      <c r="A40" s="422"/>
      <c r="B40" s="421"/>
      <c r="C40" s="219" t="s">
        <v>173</v>
      </c>
      <c r="D40" s="220"/>
      <c r="E40" s="218">
        <f>F40+G40+H40+I40+J40+K40+L40</f>
        <v>0</v>
      </c>
      <c r="F40" s="218">
        <v>0</v>
      </c>
      <c r="G40" s="218">
        <v>0</v>
      </c>
      <c r="H40" s="218">
        <f>H282+H276+H264</f>
        <v>0</v>
      </c>
      <c r="I40" s="218">
        <v>0</v>
      </c>
      <c r="J40" s="218">
        <f>J294</f>
        <v>0</v>
      </c>
      <c r="K40" s="218">
        <f>K282+K264</f>
        <v>0</v>
      </c>
      <c r="L40" s="218">
        <f>L282+L264</f>
        <v>0</v>
      </c>
      <c r="M40" s="218">
        <f>M282+M264</f>
        <v>0</v>
      </c>
      <c r="N40" s="218">
        <v>0</v>
      </c>
      <c r="O40" s="218">
        <f>O282+O276+O264</f>
        <v>0</v>
      </c>
      <c r="P40" s="218">
        <f>P282+P276+P264</f>
        <v>0</v>
      </c>
      <c r="Q40" s="218">
        <f>Q282+Q276+Q264</f>
        <v>0</v>
      </c>
      <c r="R40" s="247"/>
      <c r="S40" s="247"/>
      <c r="T40" s="247"/>
      <c r="U40" s="247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</row>
    <row r="41" spans="1:35" s="93" customFormat="1" ht="15">
      <c r="A41" s="422"/>
      <c r="B41" s="421"/>
      <c r="C41" s="219" t="s">
        <v>174</v>
      </c>
      <c r="D41" s="220"/>
      <c r="E41" s="218">
        <f>F41+G41+H41+I41+J41+K41+L41</f>
        <v>0</v>
      </c>
      <c r="F41" s="218">
        <v>0</v>
      </c>
      <c r="G41" s="218">
        <v>0</v>
      </c>
      <c r="H41" s="218">
        <v>0</v>
      </c>
      <c r="I41" s="218">
        <v>0</v>
      </c>
      <c r="J41" s="218">
        <v>0</v>
      </c>
      <c r="K41" s="218">
        <v>0</v>
      </c>
      <c r="L41" s="218">
        <v>0</v>
      </c>
      <c r="M41" s="218">
        <v>0</v>
      </c>
      <c r="N41" s="218">
        <v>0</v>
      </c>
      <c r="O41" s="218">
        <v>0</v>
      </c>
      <c r="P41" s="218">
        <v>0</v>
      </c>
      <c r="Q41" s="218">
        <v>0</v>
      </c>
      <c r="R41" s="247"/>
      <c r="S41" s="247"/>
      <c r="T41" s="247"/>
      <c r="U41" s="247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5" s="93" customFormat="1" ht="30">
      <c r="A42" s="422"/>
      <c r="B42" s="421"/>
      <c r="C42" s="219" t="s">
        <v>810</v>
      </c>
      <c r="D42" s="220"/>
      <c r="E42" s="218">
        <f>F42+G42+H42+I42+J42</f>
        <v>0</v>
      </c>
      <c r="F42" s="218">
        <f aca="true" t="shared" si="23" ref="F42:H43">F72+F84</f>
        <v>0</v>
      </c>
      <c r="G42" s="218">
        <f t="shared" si="23"/>
        <v>0</v>
      </c>
      <c r="H42" s="218">
        <f t="shared" si="23"/>
        <v>0</v>
      </c>
      <c r="I42" s="218">
        <v>0</v>
      </c>
      <c r="J42" s="218">
        <f aca="true" t="shared" si="24" ref="J42:M43">J72+J84</f>
        <v>0</v>
      </c>
      <c r="K42" s="218">
        <f t="shared" si="24"/>
        <v>0</v>
      </c>
      <c r="L42" s="218">
        <f t="shared" si="24"/>
        <v>0</v>
      </c>
      <c r="M42" s="218">
        <f t="shared" si="24"/>
        <v>0</v>
      </c>
      <c r="N42" s="218">
        <v>0</v>
      </c>
      <c r="O42" s="218">
        <f aca="true" t="shared" si="25" ref="O42:Q43">O72+O84</f>
        <v>0</v>
      </c>
      <c r="P42" s="218">
        <f t="shared" si="25"/>
        <v>0</v>
      </c>
      <c r="Q42" s="218">
        <f t="shared" si="25"/>
        <v>0</v>
      </c>
      <c r="R42" s="247"/>
      <c r="S42" s="247"/>
      <c r="T42" s="247"/>
      <c r="U42" s="247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</row>
    <row r="43" spans="1:35" s="93" customFormat="1" ht="28.5" customHeight="1">
      <c r="A43" s="422"/>
      <c r="B43" s="421"/>
      <c r="C43" s="219" t="s">
        <v>110</v>
      </c>
      <c r="D43" s="220"/>
      <c r="E43" s="218">
        <f aca="true" t="shared" si="26" ref="E43:E48">F43+G43+H43+I43+J43+K43+L43</f>
        <v>0</v>
      </c>
      <c r="F43" s="218">
        <f t="shared" si="23"/>
        <v>0</v>
      </c>
      <c r="G43" s="218">
        <f t="shared" si="23"/>
        <v>0</v>
      </c>
      <c r="H43" s="218">
        <f t="shared" si="23"/>
        <v>0</v>
      </c>
      <c r="I43" s="218">
        <f>I73+I85</f>
        <v>0</v>
      </c>
      <c r="J43" s="218">
        <f t="shared" si="24"/>
        <v>0</v>
      </c>
      <c r="K43" s="218">
        <f t="shared" si="24"/>
        <v>0</v>
      </c>
      <c r="L43" s="218">
        <f t="shared" si="24"/>
        <v>0</v>
      </c>
      <c r="M43" s="218">
        <f t="shared" si="24"/>
        <v>0</v>
      </c>
      <c r="N43" s="218">
        <f>N73+N85</f>
        <v>0</v>
      </c>
      <c r="O43" s="218">
        <f t="shared" si="25"/>
        <v>0</v>
      </c>
      <c r="P43" s="218">
        <f t="shared" si="25"/>
        <v>0</v>
      </c>
      <c r="Q43" s="218">
        <f t="shared" si="25"/>
        <v>0</v>
      </c>
      <c r="R43" s="247"/>
      <c r="S43" s="247"/>
      <c r="T43" s="247"/>
      <c r="U43" s="247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1:17" ht="13.5" customHeight="1" hidden="1">
      <c r="A44" s="437"/>
      <c r="B44" s="426" t="s">
        <v>583</v>
      </c>
      <c r="C44" s="249" t="s">
        <v>205</v>
      </c>
      <c r="D44" s="231">
        <v>813</v>
      </c>
      <c r="E44" s="217">
        <f t="shared" si="26"/>
        <v>14851.2</v>
      </c>
      <c r="F44" s="217">
        <f aca="true" t="shared" si="27" ref="F44:Q44">F45+F46+F47+F48+F49</f>
        <v>0</v>
      </c>
      <c r="G44" s="217">
        <f t="shared" si="27"/>
        <v>0</v>
      </c>
      <c r="H44" s="217">
        <f t="shared" si="27"/>
        <v>0</v>
      </c>
      <c r="I44" s="217">
        <f t="shared" si="27"/>
        <v>0</v>
      </c>
      <c r="J44" s="217">
        <f t="shared" si="27"/>
        <v>0</v>
      </c>
      <c r="K44" s="217">
        <f t="shared" si="27"/>
        <v>7280</v>
      </c>
      <c r="L44" s="217">
        <f t="shared" si="27"/>
        <v>7571.2</v>
      </c>
      <c r="M44" s="217">
        <f t="shared" si="27"/>
        <v>0</v>
      </c>
      <c r="N44" s="217">
        <f t="shared" si="27"/>
        <v>0</v>
      </c>
      <c r="O44" s="217">
        <f t="shared" si="27"/>
        <v>0</v>
      </c>
      <c r="P44" s="217">
        <f t="shared" si="27"/>
        <v>8857.179136</v>
      </c>
      <c r="Q44" s="217">
        <f t="shared" si="27"/>
        <v>9211.466301440001</v>
      </c>
    </row>
    <row r="45" spans="1:17" ht="15" hidden="1">
      <c r="A45" s="438"/>
      <c r="B45" s="427"/>
      <c r="C45" s="249" t="s">
        <v>172</v>
      </c>
      <c r="D45" s="231">
        <v>813</v>
      </c>
      <c r="E45" s="217">
        <f t="shared" si="26"/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0</v>
      </c>
      <c r="O45" s="217">
        <v>0</v>
      </c>
      <c r="P45" s="217">
        <v>0</v>
      </c>
      <c r="Q45" s="217">
        <v>0</v>
      </c>
    </row>
    <row r="46" spans="1:17" ht="15" hidden="1">
      <c r="A46" s="438"/>
      <c r="B46" s="427"/>
      <c r="C46" s="249" t="s">
        <v>173</v>
      </c>
      <c r="D46" s="231">
        <v>813</v>
      </c>
      <c r="E46" s="217">
        <f t="shared" si="26"/>
        <v>14851.2</v>
      </c>
      <c r="F46" s="217">
        <f aca="true" t="shared" si="28" ref="F46:L46">F225</f>
        <v>0</v>
      </c>
      <c r="G46" s="217">
        <v>0</v>
      </c>
      <c r="H46" s="217">
        <v>0</v>
      </c>
      <c r="I46" s="217">
        <v>0</v>
      </c>
      <c r="J46" s="217">
        <v>0</v>
      </c>
      <c r="K46" s="217">
        <f t="shared" si="28"/>
        <v>7280</v>
      </c>
      <c r="L46" s="217">
        <f t="shared" si="28"/>
        <v>7571.2</v>
      </c>
      <c r="M46" s="217">
        <v>0</v>
      </c>
      <c r="N46" s="217">
        <v>0</v>
      </c>
      <c r="O46" s="217">
        <v>0</v>
      </c>
      <c r="P46" s="217">
        <f>P225</f>
        <v>8857.179136</v>
      </c>
      <c r="Q46" s="217">
        <f>Q225</f>
        <v>9211.466301440001</v>
      </c>
    </row>
    <row r="47" spans="1:17" ht="15" hidden="1">
      <c r="A47" s="438"/>
      <c r="B47" s="427"/>
      <c r="C47" s="249" t="s">
        <v>174</v>
      </c>
      <c r="E47" s="217">
        <f t="shared" si="26"/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217">
        <v>0</v>
      </c>
      <c r="M47" s="217">
        <v>0</v>
      </c>
      <c r="N47" s="217">
        <v>0</v>
      </c>
      <c r="O47" s="217">
        <v>0</v>
      </c>
      <c r="P47" s="217">
        <v>0</v>
      </c>
      <c r="Q47" s="217">
        <v>0</v>
      </c>
    </row>
    <row r="48" spans="1:17" ht="30" hidden="1">
      <c r="A48" s="438"/>
      <c r="B48" s="427"/>
      <c r="C48" s="251" t="s">
        <v>810</v>
      </c>
      <c r="E48" s="217">
        <f t="shared" si="26"/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17">
        <v>0</v>
      </c>
      <c r="P48" s="217">
        <v>0</v>
      </c>
      <c r="Q48" s="217">
        <v>0</v>
      </c>
    </row>
    <row r="49" spans="1:17" ht="9.75" customHeight="1" hidden="1">
      <c r="A49" s="439"/>
      <c r="B49" s="428"/>
      <c r="C49" s="219" t="s">
        <v>110</v>
      </c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</row>
    <row r="50" spans="1:18" ht="15">
      <c r="A50" s="422"/>
      <c r="B50" s="421" t="s">
        <v>485</v>
      </c>
      <c r="C50" s="249" t="s">
        <v>205</v>
      </c>
      <c r="D50" s="231">
        <v>816</v>
      </c>
      <c r="E50" s="217">
        <f>F50+G50+H50+I50+J50+K50+L50</f>
        <v>699</v>
      </c>
      <c r="F50" s="217">
        <f aca="true" t="shared" si="29" ref="F50:Q50">F51+F52+F53+F54+F55</f>
        <v>0</v>
      </c>
      <c r="G50" s="217">
        <f t="shared" si="29"/>
        <v>0</v>
      </c>
      <c r="H50" s="217">
        <f t="shared" si="29"/>
        <v>0</v>
      </c>
      <c r="I50" s="217">
        <f t="shared" si="29"/>
        <v>699</v>
      </c>
      <c r="J50" s="217">
        <f t="shared" si="29"/>
        <v>0</v>
      </c>
      <c r="K50" s="217">
        <f t="shared" si="29"/>
        <v>0</v>
      </c>
      <c r="L50" s="217">
        <f t="shared" si="29"/>
        <v>0</v>
      </c>
      <c r="M50" s="217">
        <f t="shared" si="29"/>
        <v>0</v>
      </c>
      <c r="N50" s="217">
        <f t="shared" si="29"/>
        <v>0</v>
      </c>
      <c r="O50" s="217">
        <f t="shared" si="29"/>
        <v>0</v>
      </c>
      <c r="P50" s="217">
        <f t="shared" si="29"/>
        <v>0</v>
      </c>
      <c r="Q50" s="217">
        <f t="shared" si="29"/>
        <v>0</v>
      </c>
      <c r="R50" s="237"/>
    </row>
    <row r="51" spans="1:18" ht="15">
      <c r="A51" s="422"/>
      <c r="B51" s="421"/>
      <c r="C51" s="249" t="s">
        <v>172</v>
      </c>
      <c r="D51" s="231"/>
      <c r="E51" s="217">
        <f>F51+G51+H51+I51+J51+K51+L51</f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  <c r="Q51" s="217">
        <v>0</v>
      </c>
      <c r="R51" s="237"/>
    </row>
    <row r="52" spans="1:17" ht="15">
      <c r="A52" s="422"/>
      <c r="B52" s="421"/>
      <c r="C52" s="249" t="s">
        <v>173</v>
      </c>
      <c r="D52" s="231">
        <v>816</v>
      </c>
      <c r="E52" s="217">
        <f>F52+G52+H52+I52+J52+K52+L52</f>
        <v>699</v>
      </c>
      <c r="F52" s="217">
        <f>F147</f>
        <v>0</v>
      </c>
      <c r="G52" s="217">
        <f aca="true" t="shared" si="30" ref="G52:L52">G147</f>
        <v>0</v>
      </c>
      <c r="H52" s="217">
        <f t="shared" si="30"/>
        <v>0</v>
      </c>
      <c r="I52" s="217">
        <f t="shared" si="30"/>
        <v>699</v>
      </c>
      <c r="J52" s="217">
        <f t="shared" si="30"/>
        <v>0</v>
      </c>
      <c r="K52" s="217">
        <f t="shared" si="30"/>
        <v>0</v>
      </c>
      <c r="L52" s="217">
        <f t="shared" si="30"/>
        <v>0</v>
      </c>
      <c r="M52" s="217">
        <f>M147</f>
        <v>0</v>
      </c>
      <c r="N52" s="217">
        <f>N147</f>
        <v>0</v>
      </c>
      <c r="O52" s="217">
        <f>O147</f>
        <v>0</v>
      </c>
      <c r="P52" s="217">
        <f>P147</f>
        <v>0</v>
      </c>
      <c r="Q52" s="217">
        <f>Q147</f>
        <v>0</v>
      </c>
    </row>
    <row r="53" spans="1:17" ht="15">
      <c r="A53" s="422"/>
      <c r="B53" s="421"/>
      <c r="C53" s="249" t="s">
        <v>174</v>
      </c>
      <c r="E53" s="217">
        <f>F53+G53+H53+I53+J53+K53+L53</f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</row>
    <row r="54" spans="1:17" ht="30">
      <c r="A54" s="422"/>
      <c r="B54" s="421"/>
      <c r="C54" s="251" t="s">
        <v>810</v>
      </c>
      <c r="E54" s="217">
        <f>F54+G54+H54+I54+J54+K54+L54</f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217">
        <v>0</v>
      </c>
      <c r="Q54" s="217">
        <v>0</v>
      </c>
    </row>
    <row r="55" spans="1:17" ht="30">
      <c r="A55" s="422"/>
      <c r="B55" s="421"/>
      <c r="C55" s="219" t="s">
        <v>110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217">
        <v>0</v>
      </c>
      <c r="Q55" s="217">
        <v>0</v>
      </c>
    </row>
    <row r="56" spans="1:18" ht="15">
      <c r="A56" s="422"/>
      <c r="B56" s="421" t="s">
        <v>496</v>
      </c>
      <c r="C56" s="249" t="s">
        <v>205</v>
      </c>
      <c r="D56" s="231">
        <v>814</v>
      </c>
      <c r="E56" s="217">
        <f>F56+G56+H56+I56+J56+K56+L56</f>
        <v>153866.03</v>
      </c>
      <c r="F56" s="217">
        <f aca="true" t="shared" si="31" ref="F56:Q56">F57+F58+F59+F60+F61</f>
        <v>0</v>
      </c>
      <c r="G56" s="217">
        <f t="shared" si="31"/>
        <v>0</v>
      </c>
      <c r="H56" s="217">
        <f t="shared" si="31"/>
        <v>0</v>
      </c>
      <c r="I56" s="217">
        <f t="shared" si="31"/>
        <v>0</v>
      </c>
      <c r="J56" s="217">
        <f t="shared" si="31"/>
        <v>10000</v>
      </c>
      <c r="K56" s="217">
        <f t="shared" si="31"/>
        <v>33100</v>
      </c>
      <c r="L56" s="217">
        <f t="shared" si="31"/>
        <v>110766.03</v>
      </c>
      <c r="M56" s="217">
        <f t="shared" si="31"/>
        <v>0</v>
      </c>
      <c r="N56" s="217">
        <f t="shared" si="31"/>
        <v>0</v>
      </c>
      <c r="O56" s="217">
        <f t="shared" si="31"/>
        <v>0</v>
      </c>
      <c r="P56" s="217">
        <f t="shared" si="31"/>
        <v>0</v>
      </c>
      <c r="Q56" s="217">
        <f t="shared" si="31"/>
        <v>0</v>
      </c>
      <c r="R56" s="237"/>
    </row>
    <row r="57" spans="1:18" ht="15">
      <c r="A57" s="422"/>
      <c r="B57" s="421"/>
      <c r="C57" s="249" t="s">
        <v>172</v>
      </c>
      <c r="D57" s="231"/>
      <c r="E57" s="217">
        <f>F57+G57+H57+I57+J57+K57+L57</f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17">
        <v>0</v>
      </c>
      <c r="Q57" s="217">
        <v>0</v>
      </c>
      <c r="R57" s="237"/>
    </row>
    <row r="58" spans="1:17" ht="15">
      <c r="A58" s="422"/>
      <c r="B58" s="421"/>
      <c r="C58" s="249" t="s">
        <v>173</v>
      </c>
      <c r="D58" s="231">
        <v>814</v>
      </c>
      <c r="E58" s="217">
        <f>F58+G58+H58+I58+J58+K58+L58</f>
        <v>153866.03</v>
      </c>
      <c r="F58" s="217">
        <f>F140</f>
        <v>0</v>
      </c>
      <c r="G58" s="217">
        <f aca="true" t="shared" si="32" ref="G58:L58">G140</f>
        <v>0</v>
      </c>
      <c r="H58" s="217">
        <f t="shared" si="32"/>
        <v>0</v>
      </c>
      <c r="I58" s="217">
        <f t="shared" si="32"/>
        <v>0</v>
      </c>
      <c r="J58" s="217">
        <f t="shared" si="32"/>
        <v>10000</v>
      </c>
      <c r="K58" s="217">
        <f>K140</f>
        <v>33100</v>
      </c>
      <c r="L58" s="217">
        <f t="shared" si="32"/>
        <v>110766.03</v>
      </c>
      <c r="M58" s="217">
        <f>M140</f>
        <v>0</v>
      </c>
      <c r="N58" s="217">
        <f>N140</f>
        <v>0</v>
      </c>
      <c r="O58" s="217">
        <f>O140</f>
        <v>0</v>
      </c>
      <c r="P58" s="217">
        <f>P140</f>
        <v>0</v>
      </c>
      <c r="Q58" s="217">
        <f>Q140</f>
        <v>0</v>
      </c>
    </row>
    <row r="59" spans="1:17" ht="15">
      <c r="A59" s="422"/>
      <c r="B59" s="421"/>
      <c r="C59" s="249" t="s">
        <v>174</v>
      </c>
      <c r="E59" s="217">
        <f>F59+G59+H59+I59+J59+K59+L59</f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</row>
    <row r="60" spans="1:17" ht="30">
      <c r="A60" s="422"/>
      <c r="B60" s="421"/>
      <c r="C60" s="251" t="s">
        <v>810</v>
      </c>
      <c r="E60" s="217">
        <f>F60+G60+H60+I60+J60+K60+L60</f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217">
        <v>0</v>
      </c>
      <c r="Q60" s="217">
        <v>0</v>
      </c>
    </row>
    <row r="61" spans="1:17" ht="30">
      <c r="A61" s="422"/>
      <c r="B61" s="421"/>
      <c r="C61" s="219" t="s">
        <v>110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217">
        <v>0</v>
      </c>
      <c r="Q61" s="217">
        <v>0</v>
      </c>
    </row>
    <row r="62" spans="1:35" s="93" customFormat="1" ht="15">
      <c r="A62" s="429" t="s">
        <v>176</v>
      </c>
      <c r="B62" s="421" t="s">
        <v>730</v>
      </c>
      <c r="C62" s="219" t="s">
        <v>205</v>
      </c>
      <c r="D62" s="285">
        <v>812</v>
      </c>
      <c r="E62" s="217">
        <f>F62+G62+H62+I62+J62+K62+L62+M62+N62+O62+P62+Q62</f>
        <v>1682051.2425540243</v>
      </c>
      <c r="F62" s="217">
        <f aca="true" t="shared" si="33" ref="F62:Q62">F63+F64+F65+F66</f>
        <v>679262.08976</v>
      </c>
      <c r="G62" s="217">
        <f t="shared" si="33"/>
        <v>350352.96348000003</v>
      </c>
      <c r="H62" s="217">
        <f t="shared" si="33"/>
        <v>180386.1782</v>
      </c>
      <c r="I62" s="217">
        <f t="shared" si="33"/>
        <v>87903.30944030303</v>
      </c>
      <c r="J62" s="217">
        <f t="shared" si="33"/>
        <v>27389.064097963637</v>
      </c>
      <c r="K62" s="217">
        <f t="shared" si="33"/>
        <v>45349</v>
      </c>
      <c r="L62" s="217">
        <f t="shared" si="33"/>
        <v>40400</v>
      </c>
      <c r="M62" s="217">
        <f t="shared" si="33"/>
        <v>40390</v>
      </c>
      <c r="N62" s="217">
        <f t="shared" si="33"/>
        <v>56360.10101010101</v>
      </c>
      <c r="O62" s="217">
        <f t="shared" si="33"/>
        <v>57200.50505050505</v>
      </c>
      <c r="P62" s="217">
        <f t="shared" si="33"/>
        <v>58074.52525252525</v>
      </c>
      <c r="Q62" s="217">
        <f t="shared" si="33"/>
        <v>58983.506262626266</v>
      </c>
      <c r="R62" s="246"/>
      <c r="S62" s="247"/>
      <c r="T62" s="246"/>
      <c r="U62" s="246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</row>
    <row r="63" spans="1:35" s="93" customFormat="1" ht="15.75" customHeight="1">
      <c r="A63" s="429"/>
      <c r="B63" s="421"/>
      <c r="C63" s="219" t="s">
        <v>172</v>
      </c>
      <c r="D63" s="285"/>
      <c r="E63" s="217">
        <f>F63+G63+H63+I63+J63+K63+L63</f>
        <v>0</v>
      </c>
      <c r="F63" s="217">
        <f aca="true" t="shared" si="34" ref="F63:Q67">F69+F81+F88+F75+F94+F100+F106</f>
        <v>0</v>
      </c>
      <c r="G63" s="217">
        <f t="shared" si="34"/>
        <v>0</v>
      </c>
      <c r="H63" s="217">
        <f t="shared" si="34"/>
        <v>0</v>
      </c>
      <c r="I63" s="217">
        <f t="shared" si="34"/>
        <v>0</v>
      </c>
      <c r="J63" s="217">
        <f t="shared" si="34"/>
        <v>0</v>
      </c>
      <c r="K63" s="217">
        <f t="shared" si="34"/>
        <v>0</v>
      </c>
      <c r="L63" s="217">
        <f t="shared" si="34"/>
        <v>0</v>
      </c>
      <c r="M63" s="217">
        <f t="shared" si="34"/>
        <v>0</v>
      </c>
      <c r="N63" s="217">
        <f t="shared" si="34"/>
        <v>0</v>
      </c>
      <c r="O63" s="217">
        <f t="shared" si="34"/>
        <v>0</v>
      </c>
      <c r="P63" s="217">
        <f t="shared" si="34"/>
        <v>0</v>
      </c>
      <c r="Q63" s="217">
        <f t="shared" si="34"/>
        <v>0</v>
      </c>
      <c r="R63" s="246"/>
      <c r="S63" s="247"/>
      <c r="T63" s="246"/>
      <c r="U63" s="246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</row>
    <row r="64" spans="1:35" s="93" customFormat="1" ht="15">
      <c r="A64" s="429"/>
      <c r="B64" s="421"/>
      <c r="C64" s="219" t="s">
        <v>173</v>
      </c>
      <c r="D64" s="220"/>
      <c r="E64" s="217">
        <f>F64+G64+H64+I64+J64+K64+L64+M64+N64+O64+P64+Q64</f>
        <v>1667949.42084</v>
      </c>
      <c r="F64" s="217">
        <f>F70+F82+F89+F76+F95+F101+F107</f>
        <v>674665.86809</v>
      </c>
      <c r="G64" s="217">
        <f t="shared" si="34"/>
        <v>347658.45467</v>
      </c>
      <c r="H64" s="217">
        <f t="shared" si="34"/>
        <v>178626.56298</v>
      </c>
      <c r="I64" s="217">
        <f t="shared" si="34"/>
        <v>86654.86159999999</v>
      </c>
      <c r="J64" s="217">
        <f>J70+J82+J89+J76+J95+J101+J107</f>
        <v>27117.2223</v>
      </c>
      <c r="K64" s="217">
        <f t="shared" si="34"/>
        <v>44900</v>
      </c>
      <c r="L64" s="217">
        <f t="shared" si="34"/>
        <v>40000</v>
      </c>
      <c r="M64" s="217">
        <f t="shared" si="34"/>
        <v>40000</v>
      </c>
      <c r="N64" s="217">
        <f t="shared" si="34"/>
        <v>55800</v>
      </c>
      <c r="O64" s="217">
        <f t="shared" si="34"/>
        <v>56632</v>
      </c>
      <c r="P64" s="217">
        <f t="shared" si="34"/>
        <v>57497.28</v>
      </c>
      <c r="Q64" s="217">
        <f t="shared" si="34"/>
        <v>58397.171200000004</v>
      </c>
      <c r="R64" s="247"/>
      <c r="S64" s="247"/>
      <c r="T64" s="246"/>
      <c r="U64" s="246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</row>
    <row r="65" spans="1:35" s="93" customFormat="1" ht="15">
      <c r="A65" s="429"/>
      <c r="B65" s="421"/>
      <c r="C65" s="219" t="s">
        <v>174</v>
      </c>
      <c r="D65" s="220"/>
      <c r="E65" s="217">
        <f>F65+G65+H65+I65+J65+K65+L65+M65+N65+O65+P65+Q65</f>
        <v>14101.821714024241</v>
      </c>
      <c r="F65" s="217">
        <f>F71+F83+F90+F77+F96+F102+F108</f>
        <v>4596.22167</v>
      </c>
      <c r="G65" s="217">
        <f t="shared" si="34"/>
        <v>2694.50881</v>
      </c>
      <c r="H65" s="217">
        <f t="shared" si="34"/>
        <v>1759.6152200000001</v>
      </c>
      <c r="I65" s="217">
        <f t="shared" si="34"/>
        <v>1248.4478403030303</v>
      </c>
      <c r="J65" s="217">
        <f t="shared" si="34"/>
        <v>271.8417979636364</v>
      </c>
      <c r="K65" s="217">
        <f t="shared" si="34"/>
        <v>449</v>
      </c>
      <c r="L65" s="217">
        <f t="shared" si="34"/>
        <v>400</v>
      </c>
      <c r="M65" s="217">
        <f t="shared" si="34"/>
        <v>390</v>
      </c>
      <c r="N65" s="217">
        <f t="shared" si="34"/>
        <v>560.1010101010102</v>
      </c>
      <c r="O65" s="217">
        <f t="shared" si="34"/>
        <v>568.5050505050505</v>
      </c>
      <c r="P65" s="217">
        <f t="shared" si="34"/>
        <v>577.2452525252526</v>
      </c>
      <c r="Q65" s="217">
        <f t="shared" si="34"/>
        <v>586.3350626262627</v>
      </c>
      <c r="R65" s="247"/>
      <c r="S65" s="247"/>
      <c r="T65" s="246"/>
      <c r="U65" s="246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35" s="93" customFormat="1" ht="30">
      <c r="A66" s="429"/>
      <c r="B66" s="421"/>
      <c r="C66" s="219" t="s">
        <v>810</v>
      </c>
      <c r="D66" s="220"/>
      <c r="E66" s="217">
        <f>F66+G66+H66+I66+J66+K66+L66</f>
        <v>0</v>
      </c>
      <c r="F66" s="217">
        <f>F72+F84+F91+F78+F97+F103+F109</f>
        <v>0</v>
      </c>
      <c r="G66" s="217">
        <f t="shared" si="34"/>
        <v>0</v>
      </c>
      <c r="H66" s="217">
        <f t="shared" si="34"/>
        <v>0</v>
      </c>
      <c r="I66" s="217">
        <f t="shared" si="34"/>
        <v>0</v>
      </c>
      <c r="J66" s="217">
        <f t="shared" si="34"/>
        <v>0</v>
      </c>
      <c r="K66" s="217">
        <f t="shared" si="34"/>
        <v>0</v>
      </c>
      <c r="L66" s="217">
        <f t="shared" si="34"/>
        <v>0</v>
      </c>
      <c r="M66" s="217">
        <f t="shared" si="34"/>
        <v>0</v>
      </c>
      <c r="N66" s="217">
        <f t="shared" si="34"/>
        <v>0</v>
      </c>
      <c r="O66" s="217">
        <f t="shared" si="34"/>
        <v>0</v>
      </c>
      <c r="P66" s="217">
        <f t="shared" si="34"/>
        <v>0</v>
      </c>
      <c r="Q66" s="217">
        <f t="shared" si="34"/>
        <v>0</v>
      </c>
      <c r="R66" s="247"/>
      <c r="S66" s="247"/>
      <c r="T66" s="246"/>
      <c r="U66" s="246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</row>
    <row r="67" spans="1:35" s="93" customFormat="1" ht="30">
      <c r="A67" s="429"/>
      <c r="B67" s="421"/>
      <c r="C67" s="219" t="s">
        <v>110</v>
      </c>
      <c r="D67" s="220"/>
      <c r="E67" s="217">
        <f>F67+G67+H67+I67+J67+K67+L67</f>
        <v>0</v>
      </c>
      <c r="F67" s="217">
        <f>F73+F85+F92+F79+F98+F104+F110</f>
        <v>0</v>
      </c>
      <c r="G67" s="217">
        <f t="shared" si="34"/>
        <v>0</v>
      </c>
      <c r="H67" s="217">
        <f t="shared" si="34"/>
        <v>0</v>
      </c>
      <c r="I67" s="217">
        <f t="shared" si="34"/>
        <v>0</v>
      </c>
      <c r="J67" s="217">
        <f t="shared" si="34"/>
        <v>0</v>
      </c>
      <c r="K67" s="217">
        <f t="shared" si="34"/>
        <v>0</v>
      </c>
      <c r="L67" s="217">
        <f t="shared" si="34"/>
        <v>0</v>
      </c>
      <c r="M67" s="217">
        <f t="shared" si="34"/>
        <v>0</v>
      </c>
      <c r="N67" s="217">
        <f t="shared" si="34"/>
        <v>0</v>
      </c>
      <c r="O67" s="217">
        <f t="shared" si="34"/>
        <v>0</v>
      </c>
      <c r="P67" s="217">
        <f t="shared" si="34"/>
        <v>0</v>
      </c>
      <c r="Q67" s="217">
        <f t="shared" si="34"/>
        <v>0</v>
      </c>
      <c r="R67" s="246"/>
      <c r="S67" s="247"/>
      <c r="T67" s="246"/>
      <c r="U67" s="246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</row>
    <row r="68" spans="1:35" s="207" customFormat="1" ht="15">
      <c r="A68" s="422" t="s">
        <v>423</v>
      </c>
      <c r="B68" s="421" t="s">
        <v>779</v>
      </c>
      <c r="C68" s="219" t="s">
        <v>205</v>
      </c>
      <c r="D68" s="285">
        <v>812</v>
      </c>
      <c r="E68" s="217">
        <f>F68+G68+H68+I68+J68+K68+L68+M68+N68+O68+P68+Q68</f>
        <v>358675.5227441859</v>
      </c>
      <c r="F68" s="217">
        <f aca="true" t="shared" si="35" ref="F68:Q68">F69+F70+F71+F72</f>
        <v>89996.49653</v>
      </c>
      <c r="G68" s="217">
        <f t="shared" si="35"/>
        <v>23976.08337</v>
      </c>
      <c r="H68" s="217">
        <f t="shared" si="35"/>
        <v>19803.617019999998</v>
      </c>
      <c r="I68" s="217">
        <f t="shared" si="35"/>
        <v>7576.877858585858</v>
      </c>
      <c r="J68" s="217">
        <f t="shared" si="35"/>
        <v>13545.7094956</v>
      </c>
      <c r="K68" s="217">
        <f t="shared" si="35"/>
        <v>22986.73847</v>
      </c>
      <c r="L68" s="217">
        <f t="shared" si="35"/>
        <v>20200</v>
      </c>
      <c r="M68" s="217">
        <f t="shared" si="35"/>
        <v>19190</v>
      </c>
      <c r="N68" s="217">
        <f t="shared" si="35"/>
        <v>35350</v>
      </c>
      <c r="O68" s="217">
        <f t="shared" si="35"/>
        <v>35350</v>
      </c>
      <c r="P68" s="217">
        <f t="shared" si="35"/>
        <v>35350</v>
      </c>
      <c r="Q68" s="217">
        <f t="shared" si="35"/>
        <v>35350</v>
      </c>
      <c r="R68" s="246"/>
      <c r="S68" s="246"/>
      <c r="T68" s="247"/>
      <c r="U68" s="247"/>
      <c r="V68" s="12"/>
      <c r="W68" s="12"/>
      <c r="X68" s="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</row>
    <row r="69" spans="1:35" s="207" customFormat="1" ht="15" customHeight="1">
      <c r="A69" s="422"/>
      <c r="B69" s="421"/>
      <c r="C69" s="219" t="s">
        <v>172</v>
      </c>
      <c r="D69" s="285"/>
      <c r="E69" s="217">
        <f>F69+G69+H69+I69+J69+K69+L69+M69+N69+O69+P69+Q69</f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217">
        <v>0</v>
      </c>
      <c r="M69" s="217">
        <v>0</v>
      </c>
      <c r="N69" s="217">
        <v>0</v>
      </c>
      <c r="O69" s="217">
        <v>0</v>
      </c>
      <c r="P69" s="217">
        <v>0</v>
      </c>
      <c r="Q69" s="217">
        <v>0</v>
      </c>
      <c r="R69" s="246"/>
      <c r="S69" s="247"/>
      <c r="T69" s="247"/>
      <c r="U69" s="247"/>
      <c r="V69" s="12"/>
      <c r="W69" s="12"/>
      <c r="X69" s="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</row>
    <row r="70" spans="1:35" s="207" customFormat="1" ht="15">
      <c r="A70" s="422"/>
      <c r="B70" s="421"/>
      <c r="C70" s="219" t="s">
        <v>173</v>
      </c>
      <c r="D70" s="220" t="s">
        <v>241</v>
      </c>
      <c r="E70" s="217">
        <f>F70+G70+H70+I70+J70+K70+L70+M70+N70+O70+P70+Q70</f>
        <v>355129.48234</v>
      </c>
      <c r="F70" s="217">
        <v>89140.01966</v>
      </c>
      <c r="G70" s="217">
        <v>23686.15076</v>
      </c>
      <c r="H70" s="217">
        <v>19605.58085</v>
      </c>
      <c r="I70" s="217">
        <v>7526.99051</v>
      </c>
      <c r="J70" s="217">
        <v>13411.59356</v>
      </c>
      <c r="K70" s="217">
        <v>22759.147</v>
      </c>
      <c r="L70" s="217">
        <v>20000</v>
      </c>
      <c r="M70" s="217">
        <v>19000</v>
      </c>
      <c r="N70" s="217">
        <v>35000</v>
      </c>
      <c r="O70" s="217">
        <v>35000</v>
      </c>
      <c r="P70" s="217">
        <v>35000</v>
      </c>
      <c r="Q70" s="217">
        <v>35000</v>
      </c>
      <c r="R70" s="246"/>
      <c r="S70" s="247"/>
      <c r="T70" s="247"/>
      <c r="U70" s="247"/>
      <c r="V70" s="12"/>
      <c r="W70" s="12"/>
      <c r="X70" s="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</row>
    <row r="71" spans="1:35" s="207" customFormat="1" ht="15">
      <c r="A71" s="422"/>
      <c r="B71" s="421"/>
      <c r="C71" s="219" t="s">
        <v>174</v>
      </c>
      <c r="D71" s="220"/>
      <c r="E71" s="217">
        <f>F71+G71+H71+I71+J71+K71+L71+M71+N71+O71+P71+Q71</f>
        <v>3546.0404041858587</v>
      </c>
      <c r="F71" s="217">
        <v>856.47687</v>
      </c>
      <c r="G71" s="217">
        <v>289.93261</v>
      </c>
      <c r="H71" s="217">
        <v>198.03617</v>
      </c>
      <c r="I71" s="217">
        <f>(I70-1638.44-949.703)/99*1</f>
        <v>49.88734858585858</v>
      </c>
      <c r="J71" s="217">
        <f aca="true" t="shared" si="36" ref="J71:Q71">J70*1%</f>
        <v>134.1159356</v>
      </c>
      <c r="K71" s="217">
        <f>K70*1%</f>
        <v>227.59147000000002</v>
      </c>
      <c r="L71" s="217">
        <f t="shared" si="36"/>
        <v>200</v>
      </c>
      <c r="M71" s="217">
        <f t="shared" si="36"/>
        <v>190</v>
      </c>
      <c r="N71" s="217">
        <f t="shared" si="36"/>
        <v>350</v>
      </c>
      <c r="O71" s="217">
        <f t="shared" si="36"/>
        <v>350</v>
      </c>
      <c r="P71" s="217">
        <f t="shared" si="36"/>
        <v>350</v>
      </c>
      <c r="Q71" s="217">
        <f t="shared" si="36"/>
        <v>350</v>
      </c>
      <c r="R71" s="246"/>
      <c r="S71" s="246"/>
      <c r="T71" s="247"/>
      <c r="U71" s="247"/>
      <c r="V71" s="12"/>
      <c r="W71" s="12"/>
      <c r="X71" s="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</row>
    <row r="72" spans="1:35" s="207" customFormat="1" ht="30">
      <c r="A72" s="422"/>
      <c r="B72" s="421"/>
      <c r="C72" s="219" t="s">
        <v>810</v>
      </c>
      <c r="D72" s="220"/>
      <c r="E72" s="217">
        <f>F72+G72+H72+I72+J72+K72+L72</f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217">
        <v>0</v>
      </c>
      <c r="M72" s="217">
        <v>0</v>
      </c>
      <c r="N72" s="217">
        <v>0</v>
      </c>
      <c r="O72" s="217">
        <v>0</v>
      </c>
      <c r="P72" s="217">
        <v>0</v>
      </c>
      <c r="Q72" s="217">
        <v>0</v>
      </c>
      <c r="R72" s="246"/>
      <c r="S72" s="247"/>
      <c r="T72" s="247"/>
      <c r="U72" s="247"/>
      <c r="V72" s="12"/>
      <c r="W72" s="12"/>
      <c r="X72" s="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</row>
    <row r="73" spans="1:35" s="207" customFormat="1" ht="30">
      <c r="A73" s="422"/>
      <c r="B73" s="421"/>
      <c r="C73" s="219" t="s">
        <v>110</v>
      </c>
      <c r="D73" s="220"/>
      <c r="E73" s="217">
        <f>F73+G73+H73+I73+J73+K73+L73</f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217">
        <v>0</v>
      </c>
      <c r="M73" s="217">
        <v>0</v>
      </c>
      <c r="N73" s="217">
        <v>0</v>
      </c>
      <c r="O73" s="217">
        <v>0</v>
      </c>
      <c r="P73" s="217">
        <v>0</v>
      </c>
      <c r="Q73" s="217">
        <v>0</v>
      </c>
      <c r="R73" s="247"/>
      <c r="S73" s="247"/>
      <c r="T73" s="247"/>
      <c r="U73" s="247"/>
      <c r="V73" s="12"/>
      <c r="W73" s="12"/>
      <c r="X73" s="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</row>
    <row r="74" spans="1:35" s="93" customFormat="1" ht="15">
      <c r="A74" s="422" t="s">
        <v>181</v>
      </c>
      <c r="B74" s="421" t="s">
        <v>858</v>
      </c>
      <c r="C74" s="219" t="s">
        <v>205</v>
      </c>
      <c r="D74" s="285">
        <v>812</v>
      </c>
      <c r="E74" s="217">
        <f>F74+G74+H74+I74+J74+K74+L74+M74+N74+O74+P74+Q74</f>
        <v>189021.67817347476</v>
      </c>
      <c r="F74" s="217">
        <f aca="true" t="shared" si="37" ref="F74:L74">F75+F76+F77+F78</f>
        <v>0</v>
      </c>
      <c r="G74" s="217">
        <f t="shared" si="37"/>
        <v>0</v>
      </c>
      <c r="H74" s="217">
        <f t="shared" si="37"/>
        <v>4422.44262</v>
      </c>
      <c r="I74" s="217">
        <f t="shared" si="37"/>
        <v>25470.731481717172</v>
      </c>
      <c r="J74" s="217">
        <f t="shared" si="37"/>
        <v>7147.604966</v>
      </c>
      <c r="K74" s="217">
        <f t="shared" si="37"/>
        <v>22362.26153</v>
      </c>
      <c r="L74" s="217">
        <f t="shared" si="37"/>
        <v>20200</v>
      </c>
      <c r="M74" s="217">
        <f>M75+M76+M77+M78</f>
        <v>20200</v>
      </c>
      <c r="N74" s="217">
        <f>N75+N76+N77+N78</f>
        <v>21010.10101010101</v>
      </c>
      <c r="O74" s="217">
        <f>O75+O76+O77+O78</f>
        <v>21850.50505050505</v>
      </c>
      <c r="P74" s="217">
        <f>P75+P76+P77+P78</f>
        <v>22724.525252525254</v>
      </c>
      <c r="Q74" s="217">
        <f>Q75+Q76+Q77+Q78</f>
        <v>23633.506262626266</v>
      </c>
      <c r="R74" s="246"/>
      <c r="S74" s="247"/>
      <c r="T74" s="247"/>
      <c r="U74" s="247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35" s="93" customFormat="1" ht="15" customHeight="1">
      <c r="A75" s="422"/>
      <c r="B75" s="421"/>
      <c r="C75" s="219" t="s">
        <v>172</v>
      </c>
      <c r="D75" s="285"/>
      <c r="E75" s="217">
        <f>F75+G75+H75+I75+J75+K75+L75+M75+N75+O75+P75+Q75</f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217">
        <v>0</v>
      </c>
      <c r="M75" s="217">
        <v>0</v>
      </c>
      <c r="N75" s="217">
        <v>0</v>
      </c>
      <c r="O75" s="217">
        <v>0</v>
      </c>
      <c r="P75" s="217">
        <v>0</v>
      </c>
      <c r="Q75" s="217">
        <v>0</v>
      </c>
      <c r="R75" s="246"/>
      <c r="S75" s="247"/>
      <c r="T75" s="247"/>
      <c r="U75" s="247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</row>
    <row r="76" spans="1:35" s="93" customFormat="1" ht="15">
      <c r="A76" s="422"/>
      <c r="B76" s="421"/>
      <c r="C76" s="219" t="s">
        <v>173</v>
      </c>
      <c r="D76" s="220" t="s">
        <v>241</v>
      </c>
      <c r="E76" s="217">
        <f>F76+G76+H76+I76+J76+K76+L76+M76+N76+O76+P76+Q76</f>
        <v>186611.37129</v>
      </c>
      <c r="F76" s="217">
        <v>0</v>
      </c>
      <c r="G76" s="217">
        <v>0</v>
      </c>
      <c r="H76" s="217">
        <v>3844.86357</v>
      </c>
      <c r="I76" s="217">
        <v>25222.36692</v>
      </c>
      <c r="J76" s="217">
        <v>7076.8366</v>
      </c>
      <c r="K76" s="217">
        <v>22140.853</v>
      </c>
      <c r="L76" s="217">
        <v>20000</v>
      </c>
      <c r="M76" s="217">
        <v>20000</v>
      </c>
      <c r="N76" s="217">
        <f>M76*1.04</f>
        <v>20800</v>
      </c>
      <c r="O76" s="217">
        <f>N76*1.04</f>
        <v>21632</v>
      </c>
      <c r="P76" s="217">
        <f>O76*1.04</f>
        <v>22497.280000000002</v>
      </c>
      <c r="Q76" s="217">
        <f>P76*1.04</f>
        <v>23397.171200000004</v>
      </c>
      <c r="R76" s="247"/>
      <c r="S76" s="247"/>
      <c r="T76" s="247"/>
      <c r="U76" s="247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</row>
    <row r="77" spans="1:35" s="93" customFormat="1" ht="15">
      <c r="A77" s="422"/>
      <c r="B77" s="421"/>
      <c r="C77" s="219" t="s">
        <v>174</v>
      </c>
      <c r="D77" s="220"/>
      <c r="E77" s="217">
        <f>F77+G77+H77+I77+J77+K77+L77+M77+N77+O77+P77+Q77</f>
        <v>2410.306883474748</v>
      </c>
      <c r="F77" s="217">
        <v>0</v>
      </c>
      <c r="G77" s="217">
        <f>8!E28</f>
        <v>0</v>
      </c>
      <c r="H77" s="217">
        <v>577.57905</v>
      </c>
      <c r="I77" s="217">
        <f>(I76-634.27531)/99*1</f>
        <v>248.3645617171717</v>
      </c>
      <c r="J77" s="217">
        <f>J76*1%</f>
        <v>70.768366</v>
      </c>
      <c r="K77" s="217">
        <f>K76*1%</f>
        <v>221.40852999999998</v>
      </c>
      <c r="L77" s="217">
        <f>L76*1%</f>
        <v>200</v>
      </c>
      <c r="M77" s="217">
        <f>M76*1%</f>
        <v>200</v>
      </c>
      <c r="N77" s="217">
        <f>N76/99*1</f>
        <v>210.1010101010101</v>
      </c>
      <c r="O77" s="217">
        <f>O76/99*1</f>
        <v>218.5050505050505</v>
      </c>
      <c r="P77" s="217">
        <f>P76/99*1</f>
        <v>227.24525252525254</v>
      </c>
      <c r="Q77" s="217">
        <f>Q76/99*1</f>
        <v>236.33506262626267</v>
      </c>
      <c r="R77" s="247"/>
      <c r="S77" s="247"/>
      <c r="T77" s="247"/>
      <c r="U77" s="247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</row>
    <row r="78" spans="1:35" s="93" customFormat="1" ht="30">
      <c r="A78" s="422"/>
      <c r="B78" s="421"/>
      <c r="C78" s="219" t="s">
        <v>810</v>
      </c>
      <c r="D78" s="220"/>
      <c r="E78" s="217">
        <f>F78+G78+H78+I78+J78+K78+L78+M78+N78+O78+P78+Q78</f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7">
        <v>0</v>
      </c>
      <c r="L78" s="217">
        <v>0</v>
      </c>
      <c r="M78" s="217">
        <v>0</v>
      </c>
      <c r="N78" s="217">
        <v>0</v>
      </c>
      <c r="O78" s="217">
        <v>0</v>
      </c>
      <c r="P78" s="217">
        <v>0</v>
      </c>
      <c r="Q78" s="217">
        <v>0</v>
      </c>
      <c r="R78" s="247"/>
      <c r="S78" s="247"/>
      <c r="T78" s="247"/>
      <c r="U78" s="247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</row>
    <row r="79" spans="1:35" s="93" customFormat="1" ht="93.75" customHeight="1">
      <c r="A79" s="422"/>
      <c r="B79" s="421"/>
      <c r="C79" s="219" t="s">
        <v>110</v>
      </c>
      <c r="D79" s="220"/>
      <c r="E79" s="217">
        <f>F79+G79+H79+I79+J79+K79+L79</f>
        <v>0</v>
      </c>
      <c r="F79" s="217">
        <v>0</v>
      </c>
      <c r="G79" s="217">
        <v>0</v>
      </c>
      <c r="H79" s="217">
        <v>0</v>
      </c>
      <c r="I79" s="217">
        <v>0</v>
      </c>
      <c r="J79" s="217">
        <v>0</v>
      </c>
      <c r="K79" s="217">
        <v>0</v>
      </c>
      <c r="L79" s="217">
        <v>0</v>
      </c>
      <c r="M79" s="217">
        <v>0</v>
      </c>
      <c r="N79" s="217">
        <v>0</v>
      </c>
      <c r="O79" s="217">
        <v>0</v>
      </c>
      <c r="P79" s="217">
        <v>0</v>
      </c>
      <c r="Q79" s="217">
        <v>0</v>
      </c>
      <c r="R79" s="247"/>
      <c r="S79" s="247"/>
      <c r="T79" s="247"/>
      <c r="U79" s="247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</row>
    <row r="80" spans="1:35" s="93" customFormat="1" ht="15">
      <c r="A80" s="422" t="s">
        <v>182</v>
      </c>
      <c r="B80" s="421" t="s">
        <v>857</v>
      </c>
      <c r="C80" s="219" t="s">
        <v>205</v>
      </c>
      <c r="D80" s="220" t="s">
        <v>241</v>
      </c>
      <c r="E80" s="217">
        <f aca="true" t="shared" si="38" ref="E80:E85">SUM(F80:L80)</f>
        <v>708301.93691</v>
      </c>
      <c r="F80" s="217">
        <f aca="true" t="shared" si="39" ref="F80:Q80">F81+F82+F83+F84</f>
        <v>351019.22951000003</v>
      </c>
      <c r="G80" s="217">
        <f t="shared" si="39"/>
        <v>223957.78325</v>
      </c>
      <c r="H80" s="217">
        <f t="shared" si="39"/>
        <v>118733.69806000001</v>
      </c>
      <c r="I80" s="217">
        <f t="shared" si="39"/>
        <v>14591.22609</v>
      </c>
      <c r="J80" s="217">
        <f t="shared" si="39"/>
        <v>0</v>
      </c>
      <c r="K80" s="217">
        <f t="shared" si="39"/>
        <v>0</v>
      </c>
      <c r="L80" s="217">
        <f t="shared" si="39"/>
        <v>0</v>
      </c>
      <c r="M80" s="217">
        <f t="shared" si="39"/>
        <v>0</v>
      </c>
      <c r="N80" s="217">
        <f t="shared" si="39"/>
        <v>0</v>
      </c>
      <c r="O80" s="217">
        <f t="shared" si="39"/>
        <v>0</v>
      </c>
      <c r="P80" s="217">
        <f t="shared" si="39"/>
        <v>0</v>
      </c>
      <c r="Q80" s="217">
        <f t="shared" si="39"/>
        <v>0</v>
      </c>
      <c r="R80" s="246"/>
      <c r="S80" s="247"/>
      <c r="T80" s="247"/>
      <c r="U80" s="247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</row>
    <row r="81" spans="1:35" s="93" customFormat="1" ht="15" customHeight="1">
      <c r="A81" s="422"/>
      <c r="B81" s="421"/>
      <c r="C81" s="219" t="s">
        <v>172</v>
      </c>
      <c r="D81" s="220"/>
      <c r="E81" s="217">
        <f t="shared" si="38"/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217">
        <v>0</v>
      </c>
      <c r="N81" s="217">
        <v>0</v>
      </c>
      <c r="O81" s="217">
        <v>0</v>
      </c>
      <c r="P81" s="217">
        <v>0</v>
      </c>
      <c r="Q81" s="217">
        <v>0</v>
      </c>
      <c r="R81" s="246"/>
      <c r="S81" s="247"/>
      <c r="T81" s="247"/>
      <c r="U81" s="247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</row>
    <row r="82" spans="1:35" s="93" customFormat="1" ht="14.25" customHeight="1">
      <c r="A82" s="422"/>
      <c r="B82" s="421"/>
      <c r="C82" s="219" t="s">
        <v>173</v>
      </c>
      <c r="D82" s="220" t="s">
        <v>241</v>
      </c>
      <c r="E82" s="217">
        <f t="shared" si="38"/>
        <v>701202.90792</v>
      </c>
      <c r="F82" s="217">
        <v>347454.28853</v>
      </c>
      <c r="G82" s="217">
        <v>221568.17405</v>
      </c>
      <c r="H82" s="217">
        <v>117829.69806000001</v>
      </c>
      <c r="I82" s="217">
        <f>9133.80363+5076.94365+140</f>
        <v>14350.74728</v>
      </c>
      <c r="J82" s="217">
        <v>0</v>
      </c>
      <c r="K82" s="217">
        <f>8!I83</f>
        <v>0</v>
      </c>
      <c r="L82" s="217">
        <f>8!J83</f>
        <v>0</v>
      </c>
      <c r="M82" s="217">
        <v>0</v>
      </c>
      <c r="N82" s="217">
        <v>0</v>
      </c>
      <c r="O82" s="217">
        <v>0</v>
      </c>
      <c r="P82" s="217">
        <f>8!N83</f>
        <v>0</v>
      </c>
      <c r="Q82" s="217">
        <f>8!O83</f>
        <v>0</v>
      </c>
      <c r="R82" s="247"/>
      <c r="S82" s="247"/>
      <c r="T82" s="247"/>
      <c r="U82" s="247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</row>
    <row r="83" spans="1:35" s="93" customFormat="1" ht="15.75" customHeight="1">
      <c r="A83" s="422"/>
      <c r="B83" s="421"/>
      <c r="C83" s="219" t="s">
        <v>174</v>
      </c>
      <c r="D83" s="220"/>
      <c r="E83" s="217">
        <f t="shared" si="38"/>
        <v>7099.02899</v>
      </c>
      <c r="F83" s="217">
        <v>3564.94098</v>
      </c>
      <c r="G83" s="217">
        <v>2389.6092</v>
      </c>
      <c r="H83" s="217">
        <v>904</v>
      </c>
      <c r="I83" s="217">
        <v>240.47881</v>
      </c>
      <c r="J83" s="217">
        <f>8!H84</f>
        <v>0</v>
      </c>
      <c r="K83" s="217">
        <f>8!I84</f>
        <v>0</v>
      </c>
      <c r="L83" s="217">
        <f>8!J84</f>
        <v>0</v>
      </c>
      <c r="M83" s="217">
        <v>0</v>
      </c>
      <c r="N83" s="217">
        <v>0</v>
      </c>
      <c r="O83" s="217">
        <f>8!M84</f>
        <v>0</v>
      </c>
      <c r="P83" s="217">
        <f>8!N84</f>
        <v>0</v>
      </c>
      <c r="Q83" s="217">
        <f>8!O84</f>
        <v>0</v>
      </c>
      <c r="R83" s="247"/>
      <c r="S83" s="247"/>
      <c r="T83" s="247"/>
      <c r="U83" s="247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</row>
    <row r="84" spans="1:35" s="93" customFormat="1" ht="30">
      <c r="A84" s="422"/>
      <c r="B84" s="421"/>
      <c r="C84" s="219" t="s">
        <v>810</v>
      </c>
      <c r="D84" s="220"/>
      <c r="E84" s="217">
        <f t="shared" si="38"/>
        <v>0</v>
      </c>
      <c r="F84" s="217">
        <v>0</v>
      </c>
      <c r="G84" s="217">
        <v>0</v>
      </c>
      <c r="H84" s="217">
        <v>0</v>
      </c>
      <c r="I84" s="217">
        <v>0</v>
      </c>
      <c r="J84" s="217">
        <v>0</v>
      </c>
      <c r="K84" s="217">
        <v>0</v>
      </c>
      <c r="L84" s="217">
        <v>0</v>
      </c>
      <c r="M84" s="217">
        <v>0</v>
      </c>
      <c r="N84" s="217">
        <v>0</v>
      </c>
      <c r="O84" s="217">
        <v>0</v>
      </c>
      <c r="P84" s="217">
        <v>0</v>
      </c>
      <c r="Q84" s="217">
        <v>0</v>
      </c>
      <c r="R84" s="247"/>
      <c r="S84" s="247"/>
      <c r="T84" s="247"/>
      <c r="U84" s="247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</row>
    <row r="85" spans="1:35" s="93" customFormat="1" ht="30" customHeight="1">
      <c r="A85" s="422"/>
      <c r="B85" s="421"/>
      <c r="C85" s="219" t="s">
        <v>110</v>
      </c>
      <c r="D85" s="220"/>
      <c r="E85" s="217">
        <f t="shared" si="38"/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217">
        <v>0</v>
      </c>
      <c r="M85" s="217">
        <v>0</v>
      </c>
      <c r="N85" s="217">
        <v>0</v>
      </c>
      <c r="O85" s="217">
        <v>0</v>
      </c>
      <c r="P85" s="217">
        <v>0</v>
      </c>
      <c r="Q85" s="217">
        <v>0</v>
      </c>
      <c r="R85" s="247"/>
      <c r="S85" s="247"/>
      <c r="T85" s="247"/>
      <c r="U85" s="247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</row>
    <row r="86" spans="1:35" s="93" customFormat="1" ht="15" customHeight="1" hidden="1">
      <c r="A86" s="287"/>
      <c r="B86" s="286"/>
      <c r="C86" s="219"/>
      <c r="D86" s="220"/>
      <c r="E86" s="217">
        <f>F86+G86+H86+I86+J86</f>
        <v>0</v>
      </c>
      <c r="F86" s="217"/>
      <c r="G86" s="217"/>
      <c r="H86" s="217"/>
      <c r="I86" s="217">
        <v>0</v>
      </c>
      <c r="J86" s="217">
        <v>0</v>
      </c>
      <c r="K86" s="234"/>
      <c r="L86" s="234"/>
      <c r="M86" s="217"/>
      <c r="N86" s="217">
        <v>0</v>
      </c>
      <c r="O86" s="217">
        <v>0</v>
      </c>
      <c r="P86" s="234"/>
      <c r="Q86" s="234"/>
      <c r="R86" s="247"/>
      <c r="S86" s="247"/>
      <c r="T86" s="247"/>
      <c r="U86" s="247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</row>
    <row r="87" spans="1:35" s="93" customFormat="1" ht="14.25" customHeight="1">
      <c r="A87" s="429" t="s">
        <v>266</v>
      </c>
      <c r="B87" s="421" t="s">
        <v>854</v>
      </c>
      <c r="C87" s="219" t="s">
        <v>205</v>
      </c>
      <c r="D87" s="285">
        <v>812</v>
      </c>
      <c r="E87" s="217">
        <f>SUM(F87:Q87)</f>
        <v>396216.88320000004</v>
      </c>
      <c r="F87" s="217">
        <f aca="true" t="shared" si="40" ref="F87:Q87">F88+F89+F90+F91</f>
        <v>238246.36372</v>
      </c>
      <c r="G87" s="217">
        <f t="shared" si="40"/>
        <v>102419.09686</v>
      </c>
      <c r="H87" s="217">
        <f t="shared" si="40"/>
        <v>37426.4205</v>
      </c>
      <c r="I87" s="217">
        <f t="shared" si="40"/>
        <v>18125.00212</v>
      </c>
      <c r="J87" s="217">
        <f t="shared" si="40"/>
        <v>0</v>
      </c>
      <c r="K87" s="217">
        <f t="shared" si="40"/>
        <v>0</v>
      </c>
      <c r="L87" s="217">
        <f t="shared" si="40"/>
        <v>0</v>
      </c>
      <c r="M87" s="217">
        <f t="shared" si="40"/>
        <v>0</v>
      </c>
      <c r="N87" s="217">
        <f t="shared" si="40"/>
        <v>0</v>
      </c>
      <c r="O87" s="217">
        <f t="shared" si="40"/>
        <v>0</v>
      </c>
      <c r="P87" s="217">
        <f t="shared" si="40"/>
        <v>0</v>
      </c>
      <c r="Q87" s="217">
        <f t="shared" si="40"/>
        <v>0</v>
      </c>
      <c r="R87" s="246"/>
      <c r="S87" s="247"/>
      <c r="T87" s="247"/>
      <c r="U87" s="247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</row>
    <row r="88" spans="1:35" s="93" customFormat="1" ht="18" customHeight="1">
      <c r="A88" s="429"/>
      <c r="B88" s="421"/>
      <c r="C88" s="219" t="s">
        <v>172</v>
      </c>
      <c r="D88" s="285"/>
      <c r="E88" s="217">
        <f>SUM(F88:Q88)</f>
        <v>0</v>
      </c>
      <c r="F88" s="217">
        <v>0</v>
      </c>
      <c r="G88" s="217">
        <v>0</v>
      </c>
      <c r="H88" s="217">
        <v>0</v>
      </c>
      <c r="I88" s="217">
        <v>0</v>
      </c>
      <c r="J88" s="217">
        <v>0</v>
      </c>
      <c r="K88" s="217">
        <v>0</v>
      </c>
      <c r="L88" s="217">
        <v>0</v>
      </c>
      <c r="M88" s="217">
        <v>0</v>
      </c>
      <c r="N88" s="217">
        <v>0</v>
      </c>
      <c r="O88" s="217">
        <v>0</v>
      </c>
      <c r="P88" s="217">
        <v>0</v>
      </c>
      <c r="Q88" s="217">
        <v>0</v>
      </c>
      <c r="R88" s="246"/>
      <c r="S88" s="247"/>
      <c r="T88" s="247"/>
      <c r="U88" s="247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</row>
    <row r="89" spans="1:35" s="93" customFormat="1" ht="15">
      <c r="A89" s="429"/>
      <c r="B89" s="421"/>
      <c r="C89" s="219" t="s">
        <v>173</v>
      </c>
      <c r="D89" s="220" t="s">
        <v>241</v>
      </c>
      <c r="E89" s="217">
        <f>SUM(F89:Q89)</f>
        <v>395932.16226</v>
      </c>
      <c r="F89" s="217">
        <v>238071.5599</v>
      </c>
      <c r="G89" s="217">
        <v>102404.12986</v>
      </c>
      <c r="H89" s="217">
        <v>37346.4205</v>
      </c>
      <c r="I89" s="217">
        <f>16639.052+1471</f>
        <v>18110.052</v>
      </c>
      <c r="J89" s="217">
        <f>8!H222</f>
        <v>0</v>
      </c>
      <c r="K89" s="217">
        <f>8!I222</f>
        <v>0</v>
      </c>
      <c r="L89" s="217">
        <f>8!J222</f>
        <v>0</v>
      </c>
      <c r="M89" s="217">
        <v>0</v>
      </c>
      <c r="N89" s="217">
        <v>0</v>
      </c>
      <c r="O89" s="217">
        <v>0</v>
      </c>
      <c r="P89" s="217">
        <v>0</v>
      </c>
      <c r="Q89" s="217">
        <v>0</v>
      </c>
      <c r="R89" s="247"/>
      <c r="S89" s="247"/>
      <c r="T89" s="247"/>
      <c r="U89" s="247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</row>
    <row r="90" spans="1:35" s="93" customFormat="1" ht="15">
      <c r="A90" s="429"/>
      <c r="B90" s="421"/>
      <c r="C90" s="219" t="s">
        <v>174</v>
      </c>
      <c r="D90" s="220"/>
      <c r="E90" s="217">
        <f>SUM(F90:Q90)</f>
        <v>284.72094000000004</v>
      </c>
      <c r="F90" s="217">
        <v>174.80382</v>
      </c>
      <c r="G90" s="217">
        <v>14.967</v>
      </c>
      <c r="H90" s="217">
        <v>80</v>
      </c>
      <c r="I90" s="217">
        <v>14.95012</v>
      </c>
      <c r="J90" s="217">
        <f>8!H223</f>
        <v>0</v>
      </c>
      <c r="K90" s="217">
        <f>8!I223</f>
        <v>0</v>
      </c>
      <c r="L90" s="217">
        <f>8!J223</f>
        <v>0</v>
      </c>
      <c r="M90" s="217">
        <v>0</v>
      </c>
      <c r="N90" s="217">
        <v>0</v>
      </c>
      <c r="O90" s="217">
        <f>8!M223</f>
        <v>0</v>
      </c>
      <c r="P90" s="217">
        <f>8!N223</f>
        <v>0</v>
      </c>
      <c r="Q90" s="217">
        <f>8!O223</f>
        <v>0</v>
      </c>
      <c r="R90" s="247"/>
      <c r="S90" s="247"/>
      <c r="T90" s="247"/>
      <c r="U90" s="247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</row>
    <row r="91" spans="1:35" s="93" customFormat="1" ht="30">
      <c r="A91" s="429"/>
      <c r="B91" s="421"/>
      <c r="C91" s="219" t="s">
        <v>810</v>
      </c>
      <c r="D91" s="220"/>
      <c r="E91" s="217">
        <f aca="true" t="shared" si="41" ref="E91:E110">SUM(F91:L91)</f>
        <v>0</v>
      </c>
      <c r="F91" s="217">
        <v>0</v>
      </c>
      <c r="G91" s="217">
        <v>0</v>
      </c>
      <c r="H91" s="217">
        <v>0</v>
      </c>
      <c r="I91" s="217">
        <v>0</v>
      </c>
      <c r="J91" s="217">
        <v>0</v>
      </c>
      <c r="K91" s="217">
        <v>0</v>
      </c>
      <c r="L91" s="217">
        <v>0</v>
      </c>
      <c r="M91" s="217">
        <v>0</v>
      </c>
      <c r="N91" s="217">
        <v>0</v>
      </c>
      <c r="O91" s="217">
        <v>0</v>
      </c>
      <c r="P91" s="217">
        <v>0</v>
      </c>
      <c r="Q91" s="217">
        <v>0</v>
      </c>
      <c r="R91" s="247"/>
      <c r="S91" s="247"/>
      <c r="T91" s="247"/>
      <c r="U91" s="247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</row>
    <row r="92" spans="1:35" s="93" customFormat="1" ht="33" customHeight="1">
      <c r="A92" s="429"/>
      <c r="B92" s="421"/>
      <c r="C92" s="219" t="s">
        <v>110</v>
      </c>
      <c r="D92" s="220"/>
      <c r="E92" s="217">
        <f t="shared" si="41"/>
        <v>0</v>
      </c>
      <c r="F92" s="217">
        <v>0</v>
      </c>
      <c r="G92" s="217">
        <v>0</v>
      </c>
      <c r="H92" s="217">
        <v>0</v>
      </c>
      <c r="I92" s="217">
        <v>0</v>
      </c>
      <c r="J92" s="217">
        <v>0</v>
      </c>
      <c r="K92" s="217">
        <v>0</v>
      </c>
      <c r="L92" s="217">
        <v>0</v>
      </c>
      <c r="M92" s="217">
        <v>0</v>
      </c>
      <c r="N92" s="217">
        <v>0</v>
      </c>
      <c r="O92" s="217">
        <v>0</v>
      </c>
      <c r="P92" s="217">
        <v>0</v>
      </c>
      <c r="Q92" s="217">
        <v>0</v>
      </c>
      <c r="R92" s="247"/>
      <c r="S92" s="247"/>
      <c r="T92" s="247"/>
      <c r="U92" s="247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</row>
    <row r="93" spans="1:35" s="93" customFormat="1" ht="14.25" customHeight="1">
      <c r="A93" s="429" t="s">
        <v>214</v>
      </c>
      <c r="B93" s="421" t="s">
        <v>460</v>
      </c>
      <c r="C93" s="219" t="s">
        <v>205</v>
      </c>
      <c r="D93" s="285">
        <v>812</v>
      </c>
      <c r="E93" s="217">
        <f>SUM(F93:Q93)</f>
        <v>7875.749636363636</v>
      </c>
      <c r="F93" s="217">
        <f aca="true" t="shared" si="42" ref="F93:Q93">F94+F95+F96+F97</f>
        <v>0</v>
      </c>
      <c r="G93" s="217">
        <f t="shared" si="42"/>
        <v>0</v>
      </c>
      <c r="H93" s="217">
        <f t="shared" si="42"/>
        <v>0</v>
      </c>
      <c r="I93" s="217">
        <f t="shared" si="42"/>
        <v>1180</v>
      </c>
      <c r="J93" s="217">
        <f t="shared" si="42"/>
        <v>6695.749636363636</v>
      </c>
      <c r="K93" s="217">
        <f t="shared" si="42"/>
        <v>0</v>
      </c>
      <c r="L93" s="217">
        <f t="shared" si="42"/>
        <v>0</v>
      </c>
      <c r="M93" s="217">
        <f t="shared" si="42"/>
        <v>0</v>
      </c>
      <c r="N93" s="217">
        <f t="shared" si="42"/>
        <v>0</v>
      </c>
      <c r="O93" s="217">
        <f t="shared" si="42"/>
        <v>0</v>
      </c>
      <c r="P93" s="217">
        <f t="shared" si="42"/>
        <v>0</v>
      </c>
      <c r="Q93" s="217">
        <f t="shared" si="42"/>
        <v>0</v>
      </c>
      <c r="R93" s="246"/>
      <c r="S93" s="247"/>
      <c r="T93" s="247"/>
      <c r="U93" s="247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</row>
    <row r="94" spans="1:35" s="93" customFormat="1" ht="18" customHeight="1">
      <c r="A94" s="429"/>
      <c r="B94" s="421"/>
      <c r="C94" s="219" t="s">
        <v>172</v>
      </c>
      <c r="D94" s="285"/>
      <c r="E94" s="217">
        <f>SUM(F94:Q94)</f>
        <v>0</v>
      </c>
      <c r="F94" s="217">
        <v>0</v>
      </c>
      <c r="G94" s="217">
        <v>0</v>
      </c>
      <c r="H94" s="217">
        <v>0</v>
      </c>
      <c r="I94" s="217">
        <v>0</v>
      </c>
      <c r="J94" s="217">
        <v>0</v>
      </c>
      <c r="K94" s="217">
        <v>0</v>
      </c>
      <c r="L94" s="217">
        <v>0</v>
      </c>
      <c r="M94" s="217">
        <v>0</v>
      </c>
      <c r="N94" s="217">
        <v>0</v>
      </c>
      <c r="O94" s="217">
        <v>0</v>
      </c>
      <c r="P94" s="217">
        <v>0</v>
      </c>
      <c r="Q94" s="217">
        <v>0</v>
      </c>
      <c r="R94" s="246"/>
      <c r="S94" s="247"/>
      <c r="T94" s="247"/>
      <c r="U94" s="247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</row>
    <row r="95" spans="1:35" s="93" customFormat="1" ht="15">
      <c r="A95" s="429"/>
      <c r="B95" s="421"/>
      <c r="C95" s="219" t="s">
        <v>173</v>
      </c>
      <c r="D95" s="220" t="s">
        <v>241</v>
      </c>
      <c r="E95" s="217">
        <f>SUM(F95:Q95)</f>
        <v>7808.79214</v>
      </c>
      <c r="F95" s="217">
        <f>8!D228</f>
        <v>0</v>
      </c>
      <c r="G95" s="217">
        <f>8!E228</f>
        <v>0</v>
      </c>
      <c r="H95" s="217">
        <f>8!F228</f>
        <v>0</v>
      </c>
      <c r="I95" s="217">
        <f>400+780</f>
        <v>1180</v>
      </c>
      <c r="J95" s="217">
        <v>6628.79214</v>
      </c>
      <c r="K95" s="217">
        <v>0</v>
      </c>
      <c r="L95" s="217">
        <f>8!J228</f>
        <v>0</v>
      </c>
      <c r="M95" s="217">
        <v>0</v>
      </c>
      <c r="N95" s="217">
        <v>0</v>
      </c>
      <c r="O95" s="217">
        <f>N95*1.05</f>
        <v>0</v>
      </c>
      <c r="P95" s="217">
        <f>O95*1.05</f>
        <v>0</v>
      </c>
      <c r="Q95" s="217">
        <f>P95*1.05</f>
        <v>0</v>
      </c>
      <c r="R95" s="247"/>
      <c r="S95" s="247"/>
      <c r="T95" s="247"/>
      <c r="U95" s="247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</row>
    <row r="96" spans="1:35" s="93" customFormat="1" ht="15">
      <c r="A96" s="429"/>
      <c r="B96" s="421"/>
      <c r="C96" s="219" t="s">
        <v>174</v>
      </c>
      <c r="D96" s="220"/>
      <c r="E96" s="217">
        <f>SUM(F96:Q96)</f>
        <v>66.95749636363637</v>
      </c>
      <c r="F96" s="217">
        <v>0</v>
      </c>
      <c r="G96" s="217">
        <v>0</v>
      </c>
      <c r="H96" s="217">
        <f>8!F229</f>
        <v>0</v>
      </c>
      <c r="I96" s="217">
        <f>8!G229</f>
        <v>0</v>
      </c>
      <c r="J96" s="217">
        <f>J95/99</f>
        <v>66.95749636363637</v>
      </c>
      <c r="K96" s="217">
        <f>8!I229</f>
        <v>0</v>
      </c>
      <c r="L96" s="217">
        <f>8!J229</f>
        <v>0</v>
      </c>
      <c r="M96" s="217">
        <f>8!K229</f>
        <v>0</v>
      </c>
      <c r="N96" s="217">
        <f>8!L229</f>
        <v>0</v>
      </c>
      <c r="O96" s="217">
        <f>8!M229</f>
        <v>0</v>
      </c>
      <c r="P96" s="217">
        <f>8!N229</f>
        <v>0</v>
      </c>
      <c r="Q96" s="217">
        <f>8!O229</f>
        <v>0</v>
      </c>
      <c r="R96" s="247"/>
      <c r="S96" s="247"/>
      <c r="T96" s="247"/>
      <c r="U96" s="247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</row>
    <row r="97" spans="1:35" s="93" customFormat="1" ht="30">
      <c r="A97" s="429"/>
      <c r="B97" s="421"/>
      <c r="C97" s="219" t="s">
        <v>810</v>
      </c>
      <c r="D97" s="220"/>
      <c r="E97" s="217">
        <f t="shared" si="41"/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7">
        <v>0</v>
      </c>
      <c r="O97" s="217">
        <v>0</v>
      </c>
      <c r="P97" s="217">
        <v>0</v>
      </c>
      <c r="Q97" s="217">
        <v>0</v>
      </c>
      <c r="R97" s="247"/>
      <c r="S97" s="247"/>
      <c r="T97" s="247"/>
      <c r="U97" s="247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</row>
    <row r="98" spans="1:35" s="93" customFormat="1" ht="33" customHeight="1">
      <c r="A98" s="429"/>
      <c r="B98" s="421"/>
      <c r="C98" s="219" t="s">
        <v>110</v>
      </c>
      <c r="D98" s="220"/>
      <c r="E98" s="217">
        <f t="shared" si="41"/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217">
        <v>0</v>
      </c>
      <c r="M98" s="217">
        <v>0</v>
      </c>
      <c r="N98" s="217">
        <v>0</v>
      </c>
      <c r="O98" s="217">
        <v>0</v>
      </c>
      <c r="P98" s="217">
        <v>0</v>
      </c>
      <c r="Q98" s="217">
        <v>0</v>
      </c>
      <c r="R98" s="247"/>
      <c r="S98" s="247"/>
      <c r="T98" s="247"/>
      <c r="U98" s="247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</row>
    <row r="99" spans="1:35" s="93" customFormat="1" ht="15">
      <c r="A99" s="434" t="s">
        <v>216</v>
      </c>
      <c r="B99" s="421" t="s">
        <v>488</v>
      </c>
      <c r="C99" s="219" t="s">
        <v>205</v>
      </c>
      <c r="D99" s="220">
        <v>812</v>
      </c>
      <c r="E99" s="217">
        <f t="shared" si="41"/>
        <v>20915.644</v>
      </c>
      <c r="F99" s="217">
        <v>0</v>
      </c>
      <c r="G99" s="217">
        <v>0</v>
      </c>
      <c r="H99" s="217">
        <v>0</v>
      </c>
      <c r="I99" s="217">
        <f>SUM(I101:I104)</f>
        <v>20915.644</v>
      </c>
      <c r="J99" s="217">
        <v>0</v>
      </c>
      <c r="K99" s="217">
        <v>0</v>
      </c>
      <c r="L99" s="217">
        <v>0</v>
      </c>
      <c r="M99" s="217">
        <v>0</v>
      </c>
      <c r="N99" s="217">
        <f>SUM(N101:N104)</f>
        <v>0</v>
      </c>
      <c r="O99" s="217">
        <v>0</v>
      </c>
      <c r="P99" s="217">
        <v>0</v>
      </c>
      <c r="Q99" s="217">
        <v>0</v>
      </c>
      <c r="R99" s="246"/>
      <c r="S99" s="247"/>
      <c r="T99" s="247"/>
      <c r="U99" s="247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</row>
    <row r="100" spans="1:35" s="93" customFormat="1" ht="16.5" customHeight="1">
      <c r="A100" s="435"/>
      <c r="B100" s="421"/>
      <c r="C100" s="219" t="s">
        <v>172</v>
      </c>
      <c r="D100" s="220"/>
      <c r="E100" s="217">
        <f t="shared" si="41"/>
        <v>0</v>
      </c>
      <c r="F100" s="217">
        <f>SUM(F101:F104)</f>
        <v>0</v>
      </c>
      <c r="G100" s="217">
        <f aca="true" t="shared" si="43" ref="G100:L100">SUM(G101:G104)</f>
        <v>0</v>
      </c>
      <c r="H100" s="217">
        <f t="shared" si="43"/>
        <v>0</v>
      </c>
      <c r="I100" s="217">
        <v>0</v>
      </c>
      <c r="J100" s="217">
        <f t="shared" si="43"/>
        <v>0</v>
      </c>
      <c r="K100" s="217">
        <f t="shared" si="43"/>
        <v>0</v>
      </c>
      <c r="L100" s="217">
        <f t="shared" si="43"/>
        <v>0</v>
      </c>
      <c r="M100" s="217">
        <f>SUM(M101:M104)</f>
        <v>0</v>
      </c>
      <c r="N100" s="217">
        <v>0</v>
      </c>
      <c r="O100" s="217">
        <f>SUM(O101:O104)</f>
        <v>0</v>
      </c>
      <c r="P100" s="217">
        <f>SUM(P101:P104)</f>
        <v>0</v>
      </c>
      <c r="Q100" s="217">
        <f>SUM(Q101:Q104)</f>
        <v>0</v>
      </c>
      <c r="R100" s="246"/>
      <c r="S100" s="247"/>
      <c r="T100" s="247"/>
      <c r="U100" s="247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</row>
    <row r="101" spans="1:35" s="93" customFormat="1" ht="16.5" customHeight="1">
      <c r="A101" s="435"/>
      <c r="B101" s="421"/>
      <c r="C101" s="219" t="s">
        <v>173</v>
      </c>
      <c r="D101" s="220" t="s">
        <v>241</v>
      </c>
      <c r="E101" s="217">
        <f t="shared" si="41"/>
        <v>20220.877</v>
      </c>
      <c r="F101" s="217">
        <v>0</v>
      </c>
      <c r="G101" s="217">
        <v>0</v>
      </c>
      <c r="H101" s="217">
        <v>0</v>
      </c>
      <c r="I101" s="217">
        <v>20220.877</v>
      </c>
      <c r="J101" s="217">
        <v>0</v>
      </c>
      <c r="K101" s="217">
        <v>0</v>
      </c>
      <c r="L101" s="217">
        <v>0</v>
      </c>
      <c r="M101" s="217">
        <v>0</v>
      </c>
      <c r="N101" s="217">
        <v>0</v>
      </c>
      <c r="O101" s="217">
        <v>0</v>
      </c>
      <c r="P101" s="217">
        <v>0</v>
      </c>
      <c r="Q101" s="217">
        <v>0</v>
      </c>
      <c r="R101" s="247"/>
      <c r="S101" s="247"/>
      <c r="T101" s="247"/>
      <c r="U101" s="247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</row>
    <row r="102" spans="1:35" s="93" customFormat="1" ht="16.5" customHeight="1">
      <c r="A102" s="435"/>
      <c r="B102" s="421"/>
      <c r="C102" s="219" t="s">
        <v>174</v>
      </c>
      <c r="D102" s="220"/>
      <c r="E102" s="217">
        <f t="shared" si="41"/>
        <v>694.767</v>
      </c>
      <c r="F102" s="217">
        <v>0</v>
      </c>
      <c r="G102" s="217">
        <v>0</v>
      </c>
      <c r="H102" s="217">
        <v>0</v>
      </c>
      <c r="I102" s="217">
        <v>694.767</v>
      </c>
      <c r="J102" s="217">
        <v>0</v>
      </c>
      <c r="K102" s="217">
        <v>0</v>
      </c>
      <c r="L102" s="217">
        <v>0</v>
      </c>
      <c r="M102" s="217">
        <v>0</v>
      </c>
      <c r="N102" s="217">
        <v>0</v>
      </c>
      <c r="O102" s="217">
        <v>0</v>
      </c>
      <c r="P102" s="217">
        <v>0</v>
      </c>
      <c r="Q102" s="217">
        <v>0</v>
      </c>
      <c r="R102" s="247"/>
      <c r="S102" s="247"/>
      <c r="T102" s="247"/>
      <c r="U102" s="247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</row>
    <row r="103" spans="1:35" s="93" customFormat="1" ht="28.5" customHeight="1">
      <c r="A103" s="435"/>
      <c r="B103" s="421"/>
      <c r="C103" s="219" t="s">
        <v>810</v>
      </c>
      <c r="D103" s="220"/>
      <c r="E103" s="217">
        <f t="shared" si="41"/>
        <v>0</v>
      </c>
      <c r="F103" s="217">
        <v>0</v>
      </c>
      <c r="G103" s="217">
        <v>0</v>
      </c>
      <c r="H103" s="217">
        <v>0</v>
      </c>
      <c r="I103" s="217">
        <v>0</v>
      </c>
      <c r="J103" s="217">
        <v>0</v>
      </c>
      <c r="K103" s="217">
        <v>0</v>
      </c>
      <c r="L103" s="217">
        <v>0</v>
      </c>
      <c r="M103" s="217">
        <v>0</v>
      </c>
      <c r="N103" s="217">
        <v>0</v>
      </c>
      <c r="O103" s="217">
        <v>0</v>
      </c>
      <c r="P103" s="217">
        <v>0</v>
      </c>
      <c r="Q103" s="217">
        <v>0</v>
      </c>
      <c r="R103" s="247"/>
      <c r="S103" s="247"/>
      <c r="T103" s="247"/>
      <c r="U103" s="247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</row>
    <row r="104" spans="1:35" s="93" customFormat="1" ht="31.5" customHeight="1">
      <c r="A104" s="436"/>
      <c r="B104" s="421"/>
      <c r="C104" s="219" t="s">
        <v>110</v>
      </c>
      <c r="D104" s="220"/>
      <c r="E104" s="217">
        <f t="shared" si="41"/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  <c r="M104" s="217">
        <v>0</v>
      </c>
      <c r="N104" s="217">
        <v>0</v>
      </c>
      <c r="O104" s="217">
        <v>0</v>
      </c>
      <c r="P104" s="217">
        <v>0</v>
      </c>
      <c r="Q104" s="217">
        <v>0</v>
      </c>
      <c r="R104" s="247"/>
      <c r="S104" s="247"/>
      <c r="T104" s="247"/>
      <c r="U104" s="247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</row>
    <row r="105" spans="1:35" s="93" customFormat="1" ht="23.25" customHeight="1">
      <c r="A105" s="429" t="s">
        <v>272</v>
      </c>
      <c r="B105" s="421" t="s">
        <v>856</v>
      </c>
      <c r="C105" s="219" t="s">
        <v>205</v>
      </c>
      <c r="D105" s="285">
        <v>812</v>
      </c>
      <c r="E105" s="217">
        <f t="shared" si="41"/>
        <v>43.82789</v>
      </c>
      <c r="F105" s="217">
        <f aca="true" t="shared" si="44" ref="F105:Q105">F106+F107+F108+F109</f>
        <v>0</v>
      </c>
      <c r="G105" s="217">
        <f t="shared" si="44"/>
        <v>0</v>
      </c>
      <c r="H105" s="217">
        <f t="shared" si="44"/>
        <v>0</v>
      </c>
      <c r="I105" s="217">
        <f t="shared" si="44"/>
        <v>43.82789</v>
      </c>
      <c r="J105" s="217">
        <f t="shared" si="44"/>
        <v>0</v>
      </c>
      <c r="K105" s="217">
        <f t="shared" si="44"/>
        <v>0</v>
      </c>
      <c r="L105" s="217">
        <f t="shared" si="44"/>
        <v>0</v>
      </c>
      <c r="M105" s="217">
        <f t="shared" si="44"/>
        <v>1000</v>
      </c>
      <c r="N105" s="217">
        <f t="shared" si="44"/>
        <v>0</v>
      </c>
      <c r="O105" s="217">
        <f t="shared" si="44"/>
        <v>0</v>
      </c>
      <c r="P105" s="217">
        <f t="shared" si="44"/>
        <v>0</v>
      </c>
      <c r="Q105" s="217">
        <f t="shared" si="44"/>
        <v>0</v>
      </c>
      <c r="R105" s="246"/>
      <c r="S105" s="247"/>
      <c r="T105" s="247"/>
      <c r="U105" s="247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</row>
    <row r="106" spans="1:35" s="93" customFormat="1" ht="27.75" customHeight="1">
      <c r="A106" s="429"/>
      <c r="B106" s="421"/>
      <c r="C106" s="219" t="s">
        <v>172</v>
      </c>
      <c r="D106" s="285"/>
      <c r="E106" s="217">
        <f t="shared" si="41"/>
        <v>0</v>
      </c>
      <c r="F106" s="217">
        <v>0</v>
      </c>
      <c r="G106" s="217">
        <v>0</v>
      </c>
      <c r="H106" s="217">
        <v>0</v>
      </c>
      <c r="I106" s="217">
        <v>0</v>
      </c>
      <c r="J106" s="217">
        <v>0</v>
      </c>
      <c r="K106" s="217">
        <v>0</v>
      </c>
      <c r="L106" s="217">
        <v>0</v>
      </c>
      <c r="M106" s="217">
        <v>0</v>
      </c>
      <c r="N106" s="217">
        <v>0</v>
      </c>
      <c r="O106" s="217">
        <v>0</v>
      </c>
      <c r="P106" s="217">
        <v>0</v>
      </c>
      <c r="Q106" s="217">
        <v>0</v>
      </c>
      <c r="R106" s="246"/>
      <c r="S106" s="247"/>
      <c r="T106" s="247"/>
      <c r="U106" s="247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</row>
    <row r="107" spans="1:35" s="93" customFormat="1" ht="28.5" customHeight="1">
      <c r="A107" s="429"/>
      <c r="B107" s="421"/>
      <c r="C107" s="219" t="s">
        <v>173</v>
      </c>
      <c r="D107" s="220" t="s">
        <v>241</v>
      </c>
      <c r="E107" s="217">
        <f t="shared" si="41"/>
        <v>43.82789</v>
      </c>
      <c r="F107" s="217">
        <f>8!D234</f>
        <v>0</v>
      </c>
      <c r="G107" s="217">
        <f>8!E234</f>
        <v>0</v>
      </c>
      <c r="H107" s="217">
        <f>8!F234</f>
        <v>0</v>
      </c>
      <c r="I107" s="217">
        <v>43.82789</v>
      </c>
      <c r="J107" s="217">
        <v>0</v>
      </c>
      <c r="K107" s="217">
        <v>0</v>
      </c>
      <c r="L107" s="217">
        <f>8!J234</f>
        <v>0</v>
      </c>
      <c r="M107" s="217">
        <v>1000</v>
      </c>
      <c r="N107" s="217">
        <v>0</v>
      </c>
      <c r="O107" s="217">
        <v>0</v>
      </c>
      <c r="P107" s="217">
        <v>0</v>
      </c>
      <c r="Q107" s="217">
        <v>0</v>
      </c>
      <c r="R107" s="247"/>
      <c r="S107" s="247"/>
      <c r="T107" s="247"/>
      <c r="U107" s="247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</row>
    <row r="108" spans="1:35" s="93" customFormat="1" ht="26.25" customHeight="1">
      <c r="A108" s="429"/>
      <c r="B108" s="421"/>
      <c r="C108" s="219" t="s">
        <v>174</v>
      </c>
      <c r="D108" s="220"/>
      <c r="E108" s="217">
        <f t="shared" si="41"/>
        <v>0</v>
      </c>
      <c r="F108" s="217">
        <v>0</v>
      </c>
      <c r="G108" s="217">
        <v>0</v>
      </c>
      <c r="H108" s="217">
        <f>8!F235</f>
        <v>0</v>
      </c>
      <c r="I108" s="217">
        <f>8!G235</f>
        <v>0</v>
      </c>
      <c r="J108" s="217">
        <f>J107/99</f>
        <v>0</v>
      </c>
      <c r="K108" s="217">
        <f>8!I235</f>
        <v>0</v>
      </c>
      <c r="L108" s="217">
        <f>8!J235</f>
        <v>0</v>
      </c>
      <c r="M108" s="217">
        <v>0</v>
      </c>
      <c r="N108" s="217">
        <v>0</v>
      </c>
      <c r="O108" s="217">
        <v>0</v>
      </c>
      <c r="P108" s="217">
        <v>0</v>
      </c>
      <c r="Q108" s="217">
        <v>0</v>
      </c>
      <c r="R108" s="247"/>
      <c r="S108" s="247"/>
      <c r="T108" s="247"/>
      <c r="U108" s="247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</row>
    <row r="109" spans="1:35" s="93" customFormat="1" ht="30">
      <c r="A109" s="429"/>
      <c r="B109" s="421"/>
      <c r="C109" s="219" t="s">
        <v>810</v>
      </c>
      <c r="D109" s="220"/>
      <c r="E109" s="217">
        <f t="shared" si="41"/>
        <v>0</v>
      </c>
      <c r="F109" s="217">
        <v>0</v>
      </c>
      <c r="G109" s="217">
        <v>0</v>
      </c>
      <c r="H109" s="217">
        <v>0</v>
      </c>
      <c r="I109" s="217">
        <v>0</v>
      </c>
      <c r="J109" s="217">
        <v>0</v>
      </c>
      <c r="K109" s="217">
        <v>0</v>
      </c>
      <c r="L109" s="217">
        <v>0</v>
      </c>
      <c r="M109" s="217">
        <v>0</v>
      </c>
      <c r="N109" s="217">
        <v>0</v>
      </c>
      <c r="O109" s="217">
        <v>0</v>
      </c>
      <c r="P109" s="217">
        <v>0</v>
      </c>
      <c r="Q109" s="217">
        <v>0</v>
      </c>
      <c r="R109" s="247"/>
      <c r="S109" s="247"/>
      <c r="T109" s="247"/>
      <c r="U109" s="247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</row>
    <row r="110" spans="1:35" s="93" customFormat="1" ht="33" customHeight="1">
      <c r="A110" s="429"/>
      <c r="B110" s="421"/>
      <c r="C110" s="219" t="s">
        <v>110</v>
      </c>
      <c r="D110" s="220"/>
      <c r="E110" s="217">
        <f t="shared" si="41"/>
        <v>0</v>
      </c>
      <c r="F110" s="217">
        <v>0</v>
      </c>
      <c r="G110" s="217">
        <v>0</v>
      </c>
      <c r="H110" s="217">
        <v>0</v>
      </c>
      <c r="I110" s="217">
        <v>0</v>
      </c>
      <c r="J110" s="217">
        <v>0</v>
      </c>
      <c r="K110" s="217">
        <v>0</v>
      </c>
      <c r="L110" s="217">
        <v>0</v>
      </c>
      <c r="M110" s="217">
        <v>0</v>
      </c>
      <c r="N110" s="217">
        <v>0</v>
      </c>
      <c r="O110" s="217">
        <v>0</v>
      </c>
      <c r="P110" s="217">
        <v>0</v>
      </c>
      <c r="Q110" s="217">
        <v>0</v>
      </c>
      <c r="R110" s="247"/>
      <c r="S110" s="247"/>
      <c r="T110" s="247"/>
      <c r="U110" s="247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</row>
    <row r="111" spans="1:35" s="93" customFormat="1" ht="15">
      <c r="A111" s="422" t="s">
        <v>268</v>
      </c>
      <c r="B111" s="421" t="s">
        <v>855</v>
      </c>
      <c r="C111" s="219" t="s">
        <v>205</v>
      </c>
      <c r="D111" s="220" t="s">
        <v>241</v>
      </c>
      <c r="E111" s="217">
        <f aca="true" t="shared" si="45" ref="E111:E116">SUM(F111:L111)</f>
        <v>0</v>
      </c>
      <c r="F111" s="217">
        <f aca="true" t="shared" si="46" ref="F111:Q111">F112+F113+F114+F115</f>
        <v>0</v>
      </c>
      <c r="G111" s="217">
        <f t="shared" si="46"/>
        <v>0</v>
      </c>
      <c r="H111" s="217">
        <f t="shared" si="46"/>
        <v>0</v>
      </c>
      <c r="I111" s="217">
        <f t="shared" si="46"/>
        <v>0</v>
      </c>
      <c r="J111" s="217">
        <f t="shared" si="46"/>
        <v>0</v>
      </c>
      <c r="K111" s="217">
        <f t="shared" si="46"/>
        <v>0</v>
      </c>
      <c r="L111" s="217">
        <f t="shared" si="46"/>
        <v>0</v>
      </c>
      <c r="M111" s="217">
        <f t="shared" si="46"/>
        <v>0</v>
      </c>
      <c r="N111" s="217">
        <f t="shared" si="46"/>
        <v>0</v>
      </c>
      <c r="O111" s="217">
        <f t="shared" si="46"/>
        <v>0</v>
      </c>
      <c r="P111" s="217">
        <f t="shared" si="46"/>
        <v>0</v>
      </c>
      <c r="Q111" s="217">
        <f t="shared" si="46"/>
        <v>0</v>
      </c>
      <c r="R111" s="246"/>
      <c r="S111" s="247"/>
      <c r="T111" s="247"/>
      <c r="U111" s="247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</row>
    <row r="112" spans="1:35" s="93" customFormat="1" ht="15" customHeight="1">
      <c r="A112" s="422"/>
      <c r="B112" s="421"/>
      <c r="C112" s="219" t="s">
        <v>172</v>
      </c>
      <c r="D112" s="220"/>
      <c r="E112" s="217">
        <f t="shared" si="45"/>
        <v>0</v>
      </c>
      <c r="F112" s="217">
        <v>0</v>
      </c>
      <c r="G112" s="217">
        <v>0</v>
      </c>
      <c r="H112" s="217">
        <v>0</v>
      </c>
      <c r="I112" s="217">
        <v>0</v>
      </c>
      <c r="J112" s="217">
        <v>0</v>
      </c>
      <c r="K112" s="217">
        <v>0</v>
      </c>
      <c r="L112" s="217">
        <v>0</v>
      </c>
      <c r="M112" s="217">
        <v>0</v>
      </c>
      <c r="N112" s="217">
        <v>0</v>
      </c>
      <c r="O112" s="217">
        <v>0</v>
      </c>
      <c r="P112" s="217">
        <v>0</v>
      </c>
      <c r="Q112" s="217">
        <v>0</v>
      </c>
      <c r="R112" s="246"/>
      <c r="S112" s="247"/>
      <c r="T112" s="247"/>
      <c r="U112" s="247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</row>
    <row r="113" spans="1:35" s="93" customFormat="1" ht="14.25" customHeight="1">
      <c r="A113" s="422"/>
      <c r="B113" s="421"/>
      <c r="C113" s="219" t="s">
        <v>173</v>
      </c>
      <c r="D113" s="220" t="s">
        <v>241</v>
      </c>
      <c r="E113" s="217">
        <f t="shared" si="45"/>
        <v>0</v>
      </c>
      <c r="F113" s="217">
        <v>0</v>
      </c>
      <c r="G113" s="217">
        <v>0</v>
      </c>
      <c r="H113" s="217">
        <v>0</v>
      </c>
      <c r="I113" s="217">
        <v>0</v>
      </c>
      <c r="J113" s="217">
        <v>0</v>
      </c>
      <c r="K113" s="217">
        <f>8!I114</f>
        <v>0</v>
      </c>
      <c r="L113" s="217">
        <f>8!J114</f>
        <v>0</v>
      </c>
      <c r="M113" s="217">
        <v>0</v>
      </c>
      <c r="N113" s="217">
        <v>0</v>
      </c>
      <c r="O113" s="217">
        <v>0</v>
      </c>
      <c r="P113" s="217">
        <v>0</v>
      </c>
      <c r="Q113" s="217">
        <v>0</v>
      </c>
      <c r="R113" s="247"/>
      <c r="S113" s="247"/>
      <c r="T113" s="247"/>
      <c r="U113" s="247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</row>
    <row r="114" spans="1:35" s="93" customFormat="1" ht="15.75" customHeight="1">
      <c r="A114" s="422"/>
      <c r="B114" s="421"/>
      <c r="C114" s="219" t="s">
        <v>174</v>
      </c>
      <c r="D114" s="220"/>
      <c r="E114" s="217">
        <f t="shared" si="45"/>
        <v>0</v>
      </c>
      <c r="F114" s="217">
        <v>0</v>
      </c>
      <c r="G114" s="217">
        <v>0</v>
      </c>
      <c r="H114" s="217">
        <v>0</v>
      </c>
      <c r="I114" s="217">
        <v>0</v>
      </c>
      <c r="J114" s="217">
        <f>8!H115</f>
        <v>0</v>
      </c>
      <c r="K114" s="217">
        <f>8!I115</f>
        <v>0</v>
      </c>
      <c r="L114" s="217">
        <f>8!J115</f>
        <v>0</v>
      </c>
      <c r="M114" s="217">
        <v>0</v>
      </c>
      <c r="N114" s="217">
        <v>0</v>
      </c>
      <c r="O114" s="217">
        <v>0</v>
      </c>
      <c r="P114" s="217">
        <v>0</v>
      </c>
      <c r="Q114" s="217">
        <v>0</v>
      </c>
      <c r="R114" s="247"/>
      <c r="S114" s="247"/>
      <c r="T114" s="247"/>
      <c r="U114" s="247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</row>
    <row r="115" spans="1:35" s="93" customFormat="1" ht="30">
      <c r="A115" s="422"/>
      <c r="B115" s="421"/>
      <c r="C115" s="219" t="s">
        <v>810</v>
      </c>
      <c r="D115" s="220"/>
      <c r="E115" s="217">
        <f t="shared" si="45"/>
        <v>0</v>
      </c>
      <c r="F115" s="217">
        <v>0</v>
      </c>
      <c r="G115" s="217">
        <v>0</v>
      </c>
      <c r="H115" s="217">
        <v>0</v>
      </c>
      <c r="I115" s="217">
        <v>0</v>
      </c>
      <c r="J115" s="217">
        <v>0</v>
      </c>
      <c r="K115" s="217">
        <v>0</v>
      </c>
      <c r="L115" s="217">
        <v>0</v>
      </c>
      <c r="M115" s="217">
        <v>0</v>
      </c>
      <c r="N115" s="217">
        <v>0</v>
      </c>
      <c r="O115" s="217">
        <v>0</v>
      </c>
      <c r="P115" s="217">
        <v>0</v>
      </c>
      <c r="Q115" s="217">
        <v>0</v>
      </c>
      <c r="R115" s="247"/>
      <c r="S115" s="247"/>
      <c r="T115" s="247"/>
      <c r="U115" s="247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</row>
    <row r="116" spans="1:35" s="93" customFormat="1" ht="30" customHeight="1">
      <c r="A116" s="422"/>
      <c r="B116" s="421"/>
      <c r="C116" s="219" t="s">
        <v>110</v>
      </c>
      <c r="D116" s="220"/>
      <c r="E116" s="217">
        <f t="shared" si="45"/>
        <v>0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217">
        <v>0</v>
      </c>
      <c r="M116" s="217">
        <v>0</v>
      </c>
      <c r="N116" s="217">
        <v>0</v>
      </c>
      <c r="O116" s="217">
        <v>0</v>
      </c>
      <c r="P116" s="217">
        <v>0</v>
      </c>
      <c r="Q116" s="217">
        <v>0</v>
      </c>
      <c r="R116" s="247"/>
      <c r="S116" s="247"/>
      <c r="T116" s="247"/>
      <c r="U116" s="247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</row>
    <row r="117" spans="1:35" s="93" customFormat="1" ht="15">
      <c r="A117" s="422" t="s">
        <v>183</v>
      </c>
      <c r="B117" s="421" t="s">
        <v>731</v>
      </c>
      <c r="C117" s="219" t="s">
        <v>205</v>
      </c>
      <c r="D117" s="220" t="s">
        <v>241</v>
      </c>
      <c r="E117" s="217">
        <f>E118+E119+E122+E123+E121</f>
        <v>8072580.152109999</v>
      </c>
      <c r="F117" s="217">
        <f>F118+F119+F122+F123</f>
        <v>1535194.9302100001</v>
      </c>
      <c r="G117" s="217" t="str">
        <f>G118+G119+G122+G123&amp;"**"</f>
        <v>1149969,78646**</v>
      </c>
      <c r="H117" s="217" t="str">
        <f>H118+H119+H122+H123&amp;"**"</f>
        <v>555343,74593**</v>
      </c>
      <c r="I117" s="217">
        <f>I118+I119+I121+I122+I123</f>
        <v>401949.8537</v>
      </c>
      <c r="J117" s="217">
        <f>J118+J119+J122+J123+J120</f>
        <v>741921.59581</v>
      </c>
      <c r="K117" s="217">
        <f>K118+K119+K122+K123+K120</f>
        <v>1461381.84</v>
      </c>
      <c r="L117" s="217">
        <f>L118+L119+L122+L123+L120</f>
        <v>595374.83</v>
      </c>
      <c r="M117" s="217" t="str">
        <f>M118+M119+M122+M123&amp;"**"</f>
        <v>85309,6**</v>
      </c>
      <c r="N117" s="217">
        <f>N118+N119+N121+N122+N123</f>
        <v>350000</v>
      </c>
      <c r="O117" s="217">
        <f>O118+O119+O122+O123+O120</f>
        <v>400000</v>
      </c>
      <c r="P117" s="217">
        <f>P118+P119+P122+P123</f>
        <v>450000</v>
      </c>
      <c r="Q117" s="217">
        <f>Q118+Q119+Q122+Q123</f>
        <v>500000</v>
      </c>
      <c r="R117" s="246"/>
      <c r="S117" s="247"/>
      <c r="T117" s="247"/>
      <c r="U117" s="247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</row>
    <row r="118" spans="1:35" s="93" customFormat="1" ht="16.5" customHeight="1">
      <c r="A118" s="422"/>
      <c r="B118" s="421"/>
      <c r="C118" s="219" t="s">
        <v>172</v>
      </c>
      <c r="D118" s="220" t="s">
        <v>241</v>
      </c>
      <c r="E118" s="217">
        <f>SUM(F118:Q118)</f>
        <v>5003254.040229999</v>
      </c>
      <c r="F118" s="217">
        <f aca="true" t="shared" si="47" ref="F118:L118">F126+F132+F138</f>
        <v>1416185.2164</v>
      </c>
      <c r="G118" s="217">
        <f>G126+G132+G138+G145</f>
        <v>1026214.46628</v>
      </c>
      <c r="H118" s="217">
        <f t="shared" si="47"/>
        <v>62974.05755</v>
      </c>
      <c r="I118" s="217">
        <f>I126+I132+I138+I145</f>
        <v>238819.8</v>
      </c>
      <c r="J118" s="217">
        <f t="shared" si="47"/>
        <v>598367.5</v>
      </c>
      <c r="K118" s="217">
        <f>K126+K132</f>
        <v>1090774.6</v>
      </c>
      <c r="L118" s="217">
        <f t="shared" si="47"/>
        <v>484608.8</v>
      </c>
      <c r="M118" s="217">
        <f>M126+M132+M138</f>
        <v>85309.6</v>
      </c>
      <c r="N118" s="217">
        <f>N126+N132+N138+N145</f>
        <v>0</v>
      </c>
      <c r="O118" s="217">
        <f>O126+O132+O138</f>
        <v>0</v>
      </c>
      <c r="P118" s="217">
        <f>P126+P132+P138</f>
        <v>0</v>
      </c>
      <c r="Q118" s="217">
        <f>Q126+Q132+Q138</f>
        <v>0</v>
      </c>
      <c r="R118" s="246"/>
      <c r="S118" s="247"/>
      <c r="T118" s="247"/>
      <c r="U118" s="247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</row>
    <row r="119" spans="1:35" s="93" customFormat="1" ht="15">
      <c r="A119" s="422"/>
      <c r="B119" s="421"/>
      <c r="C119" s="219" t="s">
        <v>173</v>
      </c>
      <c r="D119" s="220" t="s">
        <v>241</v>
      </c>
      <c r="E119" s="217">
        <f>SUM(F119:Q119)</f>
        <v>3061335.02841</v>
      </c>
      <c r="F119" s="217">
        <f>F127+F133+F139</f>
        <v>118009.71381</v>
      </c>
      <c r="G119" s="217">
        <f>G127+G133+G139+G146</f>
        <v>120087.89998000002</v>
      </c>
      <c r="H119" s="217">
        <f>H127+H133+H139</f>
        <v>489939.60238</v>
      </c>
      <c r="I119" s="217">
        <f>I127+I133+I139+I146</f>
        <v>162236.47643</v>
      </c>
      <c r="J119" s="217">
        <f>J127+J133</f>
        <v>133554.09581</v>
      </c>
      <c r="K119" s="217">
        <f>K127+K133+K146</f>
        <v>337507.24</v>
      </c>
      <c r="L119" s="217">
        <f>L127+L133+L139</f>
        <v>0</v>
      </c>
      <c r="M119" s="217">
        <f>M127+M133+M139</f>
        <v>0</v>
      </c>
      <c r="N119" s="217">
        <v>350000</v>
      </c>
      <c r="O119" s="217">
        <f>O127+O133</f>
        <v>400000</v>
      </c>
      <c r="P119" s="217">
        <f>P127+P133+P139+P146</f>
        <v>450000</v>
      </c>
      <c r="Q119" s="217">
        <f>Q127+Q133+Q139</f>
        <v>500000</v>
      </c>
      <c r="R119" s="246"/>
      <c r="S119" s="247"/>
      <c r="T119" s="247"/>
      <c r="U119" s="247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</row>
    <row r="120" spans="1:35" s="93" customFormat="1" ht="15">
      <c r="A120" s="422"/>
      <c r="B120" s="421"/>
      <c r="C120" s="219" t="s">
        <v>173</v>
      </c>
      <c r="D120" s="220" t="s">
        <v>495</v>
      </c>
      <c r="E120" s="217">
        <f>SUM(F120:L120)</f>
        <v>153866.03</v>
      </c>
      <c r="F120" s="217">
        <v>0</v>
      </c>
      <c r="G120" s="217">
        <f>G146</f>
        <v>0</v>
      </c>
      <c r="H120" s="217">
        <v>0</v>
      </c>
      <c r="I120" s="217">
        <v>0</v>
      </c>
      <c r="J120" s="217">
        <f>J140</f>
        <v>10000</v>
      </c>
      <c r="K120" s="217">
        <f>K140</f>
        <v>33100</v>
      </c>
      <c r="L120" s="217">
        <f>L140</f>
        <v>110766.03</v>
      </c>
      <c r="M120" s="217">
        <v>0</v>
      </c>
      <c r="N120" s="217">
        <v>0</v>
      </c>
      <c r="O120" s="217">
        <f>O140</f>
        <v>0</v>
      </c>
      <c r="P120" s="217">
        <v>0</v>
      </c>
      <c r="Q120" s="217">
        <v>0</v>
      </c>
      <c r="R120" s="247"/>
      <c r="S120" s="247"/>
      <c r="T120" s="247"/>
      <c r="U120" s="247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</row>
    <row r="121" spans="1:35" s="93" customFormat="1" ht="15">
      <c r="A121" s="422"/>
      <c r="B121" s="421"/>
      <c r="C121" s="219" t="s">
        <v>173</v>
      </c>
      <c r="D121" s="220" t="s">
        <v>484</v>
      </c>
      <c r="E121" s="217">
        <f>SUM(F121:L121)</f>
        <v>699</v>
      </c>
      <c r="F121" s="217">
        <v>0</v>
      </c>
      <c r="G121" s="217">
        <f>G147</f>
        <v>0</v>
      </c>
      <c r="H121" s="217">
        <v>0</v>
      </c>
      <c r="I121" s="217">
        <f>I147</f>
        <v>699</v>
      </c>
      <c r="J121" s="217">
        <v>0</v>
      </c>
      <c r="K121" s="217">
        <v>0</v>
      </c>
      <c r="L121" s="217">
        <v>0</v>
      </c>
      <c r="M121" s="217">
        <v>0</v>
      </c>
      <c r="N121" s="217">
        <f>N147</f>
        <v>0</v>
      </c>
      <c r="O121" s="217">
        <v>0</v>
      </c>
      <c r="P121" s="217">
        <v>0</v>
      </c>
      <c r="Q121" s="217">
        <v>0</v>
      </c>
      <c r="R121" s="247"/>
      <c r="S121" s="247"/>
      <c r="T121" s="247"/>
      <c r="U121" s="247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</row>
    <row r="122" spans="1:35" s="93" customFormat="1" ht="15">
      <c r="A122" s="422"/>
      <c r="B122" s="421"/>
      <c r="C122" s="219" t="s">
        <v>174</v>
      </c>
      <c r="D122" s="220"/>
      <c r="E122" s="217">
        <f>SUM(F122:L122)</f>
        <v>7292.0834700000005</v>
      </c>
      <c r="F122" s="217">
        <f>F128+F134+F141</f>
        <v>1000</v>
      </c>
      <c r="G122" s="217">
        <f>G128+G134+G141+G148</f>
        <v>3667.4202</v>
      </c>
      <c r="H122" s="217">
        <f aca="true" t="shared" si="48" ref="H122:Q123">H128+H134+H141</f>
        <v>2430.0860000000002</v>
      </c>
      <c r="I122" s="217">
        <f t="shared" si="48"/>
        <v>194.57727</v>
      </c>
      <c r="J122" s="217">
        <f t="shared" si="48"/>
        <v>0</v>
      </c>
      <c r="K122" s="217">
        <f t="shared" si="48"/>
        <v>0</v>
      </c>
      <c r="L122" s="217">
        <f t="shared" si="48"/>
        <v>0</v>
      </c>
      <c r="M122" s="217">
        <f t="shared" si="48"/>
        <v>0</v>
      </c>
      <c r="N122" s="217">
        <f t="shared" si="48"/>
        <v>0</v>
      </c>
      <c r="O122" s="217">
        <f t="shared" si="48"/>
        <v>0</v>
      </c>
      <c r="P122" s="217">
        <f t="shared" si="48"/>
        <v>0</v>
      </c>
      <c r="Q122" s="217">
        <f t="shared" si="48"/>
        <v>0</v>
      </c>
      <c r="R122" s="247"/>
      <c r="S122" s="247"/>
      <c r="T122" s="247"/>
      <c r="U122" s="247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</row>
    <row r="123" spans="1:35" s="93" customFormat="1" ht="30">
      <c r="A123" s="422"/>
      <c r="B123" s="421"/>
      <c r="C123" s="219" t="s">
        <v>810</v>
      </c>
      <c r="D123" s="220"/>
      <c r="E123" s="217">
        <f>SUM(F123:L123)</f>
        <v>0</v>
      </c>
      <c r="F123" s="217">
        <f>F129+F135+F142</f>
        <v>0</v>
      </c>
      <c r="G123" s="217">
        <f>G129+G135+G142</f>
        <v>0</v>
      </c>
      <c r="H123" s="217">
        <f t="shared" si="48"/>
        <v>0</v>
      </c>
      <c r="I123" s="217">
        <f t="shared" si="48"/>
        <v>0</v>
      </c>
      <c r="J123" s="217">
        <f t="shared" si="48"/>
        <v>0</v>
      </c>
      <c r="K123" s="217">
        <f t="shared" si="48"/>
        <v>0</v>
      </c>
      <c r="L123" s="217">
        <f t="shared" si="48"/>
        <v>0</v>
      </c>
      <c r="M123" s="217">
        <f t="shared" si="48"/>
        <v>0</v>
      </c>
      <c r="N123" s="217">
        <f t="shared" si="48"/>
        <v>0</v>
      </c>
      <c r="O123" s="217">
        <f t="shared" si="48"/>
        <v>0</v>
      </c>
      <c r="P123" s="217">
        <f t="shared" si="48"/>
        <v>0</v>
      </c>
      <c r="Q123" s="217">
        <f t="shared" si="48"/>
        <v>0</v>
      </c>
      <c r="R123" s="247"/>
      <c r="S123" s="247"/>
      <c r="T123" s="247"/>
      <c r="U123" s="247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</row>
    <row r="124" spans="1:35" s="93" customFormat="1" ht="17.25" customHeight="1">
      <c r="A124" s="422"/>
      <c r="B124" s="421"/>
      <c r="C124" s="430" t="s">
        <v>830</v>
      </c>
      <c r="D124" s="430"/>
      <c r="E124" s="430"/>
      <c r="F124" s="430"/>
      <c r="G124" s="430"/>
      <c r="H124" s="430"/>
      <c r="I124" s="430"/>
      <c r="J124" s="430"/>
      <c r="K124" s="235"/>
      <c r="L124" s="235"/>
      <c r="M124" s="235"/>
      <c r="N124" s="235"/>
      <c r="O124" s="235"/>
      <c r="P124" s="235"/>
      <c r="Q124" s="235"/>
      <c r="R124" s="247"/>
      <c r="S124" s="247"/>
      <c r="T124" s="247"/>
      <c r="U124" s="247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</row>
    <row r="125" spans="1:35" s="208" customFormat="1" ht="15">
      <c r="A125" s="422" t="s">
        <v>732</v>
      </c>
      <c r="B125" s="421" t="s">
        <v>261</v>
      </c>
      <c r="C125" s="219" t="s">
        <v>205</v>
      </c>
      <c r="D125" s="220" t="s">
        <v>241</v>
      </c>
      <c r="E125" s="217">
        <f>E126+E127+E128+E129</f>
        <v>6819368.516989999</v>
      </c>
      <c r="F125" s="217">
        <f>F126+F127+F128+F129</f>
        <v>1271905.60211</v>
      </c>
      <c r="G125" s="217" t="str">
        <f>G126+G127+G128+G129&amp;"**"</f>
        <v>730372,34449**</v>
      </c>
      <c r="H125" s="217" t="str">
        <f>H126+H127+H128+H129&amp;"**"</f>
        <v>369000**</v>
      </c>
      <c r="I125" s="217">
        <f>I126+I127</f>
        <v>367968.73458</v>
      </c>
      <c r="J125" s="217">
        <f>J126+J127+J128+J129</f>
        <v>731921.59581</v>
      </c>
      <c r="K125" s="217">
        <f>K126+K127+K128+K129</f>
        <v>1428281.84</v>
      </c>
      <c r="L125" s="217">
        <f>L126+L127+L128+L129</f>
        <v>484608.8</v>
      </c>
      <c r="M125" s="217" t="str">
        <f>M126+M127+M128+M129&amp;"**"</f>
        <v>85309,6**</v>
      </c>
      <c r="N125" s="217">
        <f>N126+N127</f>
        <v>0</v>
      </c>
      <c r="O125" s="217">
        <f>O126+O127+O128+O129</f>
        <v>400000</v>
      </c>
      <c r="P125" s="217">
        <f>P126+P127+P128+P129</f>
        <v>450000</v>
      </c>
      <c r="Q125" s="217">
        <f>Q126+Q127+Q128+Q129</f>
        <v>500000</v>
      </c>
      <c r="R125" s="246"/>
      <c r="S125" s="247"/>
      <c r="T125" s="247"/>
      <c r="U125" s="247"/>
      <c r="V125" s="12"/>
      <c r="W125" s="12"/>
      <c r="X125" s="12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</row>
    <row r="126" spans="1:35" s="208" customFormat="1" ht="15" customHeight="1">
      <c r="A126" s="422"/>
      <c r="B126" s="421"/>
      <c r="C126" s="219" t="s">
        <v>172</v>
      </c>
      <c r="D126" s="220" t="s">
        <v>241</v>
      </c>
      <c r="E126" s="217">
        <f>SUM(F126:Q126)</f>
        <v>4361325.81091</v>
      </c>
      <c r="F126" s="217">
        <v>1168425.2164</v>
      </c>
      <c r="G126" s="217">
        <v>685020.29451</v>
      </c>
      <c r="H126" s="217">
        <v>10000</v>
      </c>
      <c r="I126" s="217">
        <v>238819.8</v>
      </c>
      <c r="J126" s="217">
        <f>234446.6+30000+161960.45+161960.45+10000</f>
        <v>598367.5</v>
      </c>
      <c r="K126" s="217">
        <v>1090774.6</v>
      </c>
      <c r="L126" s="217">
        <v>484608.8</v>
      </c>
      <c r="M126" s="217">
        <v>85309.6</v>
      </c>
      <c r="N126" s="217">
        <v>0</v>
      </c>
      <c r="O126" s="217">
        <v>0</v>
      </c>
      <c r="P126" s="217">
        <v>0</v>
      </c>
      <c r="Q126" s="217">
        <v>0</v>
      </c>
      <c r="R126" s="247"/>
      <c r="S126" s="247"/>
      <c r="T126" s="247"/>
      <c r="U126" s="247"/>
      <c r="V126" s="12"/>
      <c r="W126" s="12"/>
      <c r="X126" s="12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</row>
    <row r="127" spans="1:35" s="215" customFormat="1" ht="15">
      <c r="A127" s="422"/>
      <c r="B127" s="421"/>
      <c r="C127" s="219" t="s">
        <v>173</v>
      </c>
      <c r="D127" s="220" t="s">
        <v>241</v>
      </c>
      <c r="E127" s="217">
        <f>SUM(F127:Q127)</f>
        <v>2457042.70608</v>
      </c>
      <c r="F127" s="217">
        <v>103480.38571</v>
      </c>
      <c r="G127" s="217">
        <v>44352.04998</v>
      </c>
      <c r="H127" s="217">
        <v>359000</v>
      </c>
      <c r="I127" s="217">
        <f>97680.5314+99.8+13475.89+5323.25001+12569.46317</f>
        <v>129148.93458000002</v>
      </c>
      <c r="J127" s="217">
        <v>133554.09581</v>
      </c>
      <c r="K127" s="217">
        <v>337507.24</v>
      </c>
      <c r="L127" s="217">
        <v>0</v>
      </c>
      <c r="M127" s="217">
        <v>0</v>
      </c>
      <c r="N127" s="217">
        <v>0</v>
      </c>
      <c r="O127" s="217">
        <v>400000</v>
      </c>
      <c r="P127" s="217">
        <v>450000</v>
      </c>
      <c r="Q127" s="217">
        <v>500000</v>
      </c>
      <c r="R127" s="246"/>
      <c r="S127" s="247"/>
      <c r="T127" s="247"/>
      <c r="U127" s="247"/>
      <c r="V127" s="12"/>
      <c r="W127" s="12"/>
      <c r="X127" s="12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</row>
    <row r="128" spans="1:35" s="208" customFormat="1" ht="15">
      <c r="A128" s="422"/>
      <c r="B128" s="421"/>
      <c r="C128" s="219" t="s">
        <v>174</v>
      </c>
      <c r="D128" s="220"/>
      <c r="E128" s="217">
        <f>SUM(F128:Q128)</f>
        <v>1000</v>
      </c>
      <c r="F128" s="217">
        <v>0</v>
      </c>
      <c r="G128" s="217">
        <v>1000</v>
      </c>
      <c r="H128" s="217">
        <v>0</v>
      </c>
      <c r="I128" s="217">
        <v>0</v>
      </c>
      <c r="J128" s="217">
        <v>0</v>
      </c>
      <c r="K128" s="217">
        <v>0</v>
      </c>
      <c r="L128" s="217">
        <v>0</v>
      </c>
      <c r="M128" s="217">
        <v>0</v>
      </c>
      <c r="N128" s="217">
        <v>0</v>
      </c>
      <c r="O128" s="217">
        <v>0</v>
      </c>
      <c r="P128" s="217">
        <v>0</v>
      </c>
      <c r="Q128" s="217">
        <v>0</v>
      </c>
      <c r="R128" s="247"/>
      <c r="S128" s="247"/>
      <c r="T128" s="247"/>
      <c r="U128" s="247"/>
      <c r="V128" s="12"/>
      <c r="W128" s="12"/>
      <c r="X128" s="12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</row>
    <row r="129" spans="1:35" s="208" customFormat="1" ht="30">
      <c r="A129" s="422"/>
      <c r="B129" s="421"/>
      <c r="C129" s="219" t="s">
        <v>810</v>
      </c>
      <c r="D129" s="220"/>
      <c r="E129" s="217">
        <f>SUM(F129:L129)</f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217">
        <v>0</v>
      </c>
      <c r="M129" s="217">
        <v>0</v>
      </c>
      <c r="N129" s="217">
        <v>0</v>
      </c>
      <c r="O129" s="217">
        <v>0</v>
      </c>
      <c r="P129" s="217">
        <v>0</v>
      </c>
      <c r="Q129" s="217">
        <v>0</v>
      </c>
      <c r="R129" s="247"/>
      <c r="S129" s="247"/>
      <c r="T129" s="247"/>
      <c r="U129" s="247"/>
      <c r="V129" s="12"/>
      <c r="W129" s="12"/>
      <c r="X129" s="12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</row>
    <row r="130" spans="1:35" s="208" customFormat="1" ht="18" customHeight="1">
      <c r="A130" s="422"/>
      <c r="B130" s="421"/>
      <c r="C130" s="430" t="s">
        <v>830</v>
      </c>
      <c r="D130" s="430"/>
      <c r="E130" s="430"/>
      <c r="F130" s="430"/>
      <c r="G130" s="430"/>
      <c r="H130" s="430"/>
      <c r="I130" s="430"/>
      <c r="J130" s="430"/>
      <c r="K130" s="235"/>
      <c r="L130" s="235"/>
      <c r="M130" s="235"/>
      <c r="N130" s="235"/>
      <c r="O130" s="235"/>
      <c r="P130" s="235"/>
      <c r="Q130" s="235"/>
      <c r="R130" s="246"/>
      <c r="S130" s="247"/>
      <c r="T130" s="247"/>
      <c r="U130" s="247"/>
      <c r="V130" s="12"/>
      <c r="W130" s="12"/>
      <c r="X130" s="12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</row>
    <row r="131" spans="1:35" s="93" customFormat="1" ht="15">
      <c r="A131" s="422" t="s">
        <v>733</v>
      </c>
      <c r="B131" s="421" t="s">
        <v>263</v>
      </c>
      <c r="C131" s="219" t="s">
        <v>205</v>
      </c>
      <c r="D131" s="220" t="s">
        <v>241</v>
      </c>
      <c r="E131" s="217">
        <f>E132+E133+E134</f>
        <v>0</v>
      </c>
      <c r="F131" s="217">
        <f aca="true" t="shared" si="49" ref="F131:Q131">F132+F133+F134+F135</f>
        <v>0</v>
      </c>
      <c r="G131" s="217">
        <f t="shared" si="49"/>
        <v>0</v>
      </c>
      <c r="H131" s="217">
        <f t="shared" si="49"/>
        <v>0</v>
      </c>
      <c r="I131" s="217">
        <f t="shared" si="49"/>
        <v>0</v>
      </c>
      <c r="J131" s="217">
        <f t="shared" si="49"/>
        <v>0</v>
      </c>
      <c r="K131" s="217">
        <f t="shared" si="49"/>
        <v>0</v>
      </c>
      <c r="L131" s="217">
        <f t="shared" si="49"/>
        <v>0</v>
      </c>
      <c r="M131" s="217">
        <f t="shared" si="49"/>
        <v>0</v>
      </c>
      <c r="N131" s="217">
        <f t="shared" si="49"/>
        <v>0</v>
      </c>
      <c r="O131" s="217">
        <f t="shared" si="49"/>
        <v>0</v>
      </c>
      <c r="P131" s="217">
        <f t="shared" si="49"/>
        <v>0</v>
      </c>
      <c r="Q131" s="217">
        <f t="shared" si="49"/>
        <v>0</v>
      </c>
      <c r="R131" s="247"/>
      <c r="S131" s="247"/>
      <c r="T131" s="247"/>
      <c r="U131" s="247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</row>
    <row r="132" spans="1:35" s="93" customFormat="1" ht="15" customHeight="1">
      <c r="A132" s="422"/>
      <c r="B132" s="421"/>
      <c r="C132" s="219" t="s">
        <v>172</v>
      </c>
      <c r="D132" s="220" t="s">
        <v>241</v>
      </c>
      <c r="E132" s="217">
        <f>SUM(F132:J132)</f>
        <v>0</v>
      </c>
      <c r="F132" s="217">
        <f>8!D439</f>
        <v>0</v>
      </c>
      <c r="G132" s="217">
        <f>8!E439</f>
        <v>0</v>
      </c>
      <c r="H132" s="217">
        <f>8!F439</f>
        <v>0</v>
      </c>
      <c r="I132" s="217">
        <v>0</v>
      </c>
      <c r="J132" s="217">
        <f>8!H439</f>
        <v>0</v>
      </c>
      <c r="K132" s="217">
        <f>8!I439</f>
        <v>0</v>
      </c>
      <c r="L132" s="217">
        <f>8!J439</f>
        <v>0</v>
      </c>
      <c r="M132" s="217">
        <f>8!K439</f>
        <v>0</v>
      </c>
      <c r="N132" s="217">
        <v>0</v>
      </c>
      <c r="O132" s="217">
        <f>8!M439</f>
        <v>0</v>
      </c>
      <c r="P132" s="217">
        <f>8!N439</f>
        <v>0</v>
      </c>
      <c r="Q132" s="217">
        <f>8!O439</f>
        <v>0</v>
      </c>
      <c r="R132" s="247"/>
      <c r="S132" s="247"/>
      <c r="T132" s="247"/>
      <c r="U132" s="247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</row>
    <row r="133" spans="1:35" s="93" customFormat="1" ht="15">
      <c r="A133" s="422"/>
      <c r="B133" s="421"/>
      <c r="C133" s="219" t="s">
        <v>173</v>
      </c>
      <c r="D133" s="220" t="s">
        <v>241</v>
      </c>
      <c r="E133" s="217">
        <f>SUM(F133:L133)</f>
        <v>0</v>
      </c>
      <c r="F133" s="217">
        <f>8!D440</f>
        <v>0</v>
      </c>
      <c r="G133" s="217">
        <f>8!E440</f>
        <v>0</v>
      </c>
      <c r="H133" s="217">
        <f>8!F440</f>
        <v>0</v>
      </c>
      <c r="I133" s="217">
        <v>0</v>
      </c>
      <c r="J133" s="217">
        <v>0</v>
      </c>
      <c r="K133" s="217">
        <v>0</v>
      </c>
      <c r="L133" s="217">
        <f>8!J440</f>
        <v>0</v>
      </c>
      <c r="M133" s="217">
        <f>8!K440</f>
        <v>0</v>
      </c>
      <c r="N133" s="217">
        <v>0</v>
      </c>
      <c r="O133" s="217">
        <v>0</v>
      </c>
      <c r="P133" s="217">
        <v>0</v>
      </c>
      <c r="Q133" s="217">
        <f>8!O440</f>
        <v>0</v>
      </c>
      <c r="R133" s="247"/>
      <c r="S133" s="247"/>
      <c r="T133" s="247"/>
      <c r="U133" s="247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</row>
    <row r="134" spans="1:35" s="93" customFormat="1" ht="15">
      <c r="A134" s="422"/>
      <c r="B134" s="421"/>
      <c r="C134" s="219" t="s">
        <v>174</v>
      </c>
      <c r="D134" s="220"/>
      <c r="E134" s="217">
        <f>SUM(F134:L134)</f>
        <v>0</v>
      </c>
      <c r="F134" s="217">
        <f>8!D441</f>
        <v>0</v>
      </c>
      <c r="G134" s="217">
        <f>8!E441</f>
        <v>0</v>
      </c>
      <c r="H134" s="217">
        <f>8!F441</f>
        <v>0</v>
      </c>
      <c r="I134" s="217">
        <f>8!G441</f>
        <v>0</v>
      </c>
      <c r="J134" s="217">
        <f>J133/99*1</f>
        <v>0</v>
      </c>
      <c r="K134" s="217">
        <f>K133/99*1</f>
        <v>0</v>
      </c>
      <c r="L134" s="217">
        <f>8!J441</f>
        <v>0</v>
      </c>
      <c r="M134" s="217">
        <f>8!K441</f>
        <v>0</v>
      </c>
      <c r="N134" s="217">
        <f>8!L441</f>
        <v>0</v>
      </c>
      <c r="O134" s="217">
        <v>0</v>
      </c>
      <c r="P134" s="217">
        <v>0</v>
      </c>
      <c r="Q134" s="217">
        <f>8!O441</f>
        <v>0</v>
      </c>
      <c r="R134" s="247"/>
      <c r="S134" s="247"/>
      <c r="T134" s="247"/>
      <c r="U134" s="247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</row>
    <row r="135" spans="1:35" s="93" customFormat="1" ht="30">
      <c r="A135" s="422"/>
      <c r="B135" s="421"/>
      <c r="C135" s="219" t="s">
        <v>810</v>
      </c>
      <c r="D135" s="220"/>
      <c r="E135" s="217">
        <f>SUM(F135:J135)</f>
        <v>0</v>
      </c>
      <c r="F135" s="217">
        <f>8!D442</f>
        <v>0</v>
      </c>
      <c r="G135" s="217">
        <f>8!E442</f>
        <v>0</v>
      </c>
      <c r="H135" s="217">
        <f>8!F442</f>
        <v>0</v>
      </c>
      <c r="I135" s="217">
        <f>8!G442</f>
        <v>0</v>
      </c>
      <c r="J135" s="217">
        <f>8!H442</f>
        <v>0</v>
      </c>
      <c r="K135" s="217">
        <f>8!I442</f>
        <v>0</v>
      </c>
      <c r="L135" s="217">
        <f>8!J442</f>
        <v>0</v>
      </c>
      <c r="M135" s="217">
        <f>8!K442</f>
        <v>0</v>
      </c>
      <c r="N135" s="217">
        <f>8!L442</f>
        <v>0</v>
      </c>
      <c r="O135" s="217">
        <f>8!M442</f>
        <v>0</v>
      </c>
      <c r="P135" s="217">
        <f>8!N442</f>
        <v>0</v>
      </c>
      <c r="Q135" s="217">
        <f>8!O442</f>
        <v>0</v>
      </c>
      <c r="R135" s="247"/>
      <c r="S135" s="247"/>
      <c r="T135" s="247"/>
      <c r="U135" s="247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</row>
    <row r="136" spans="1:35" s="93" customFormat="1" ht="30">
      <c r="A136" s="422"/>
      <c r="B136" s="421"/>
      <c r="C136" s="219" t="s">
        <v>110</v>
      </c>
      <c r="D136" s="220"/>
      <c r="E136" s="217">
        <f>SUM(F136:J136)</f>
        <v>0</v>
      </c>
      <c r="F136" s="217">
        <f>8!D442</f>
        <v>0</v>
      </c>
      <c r="G136" s="217">
        <f>8!E442</f>
        <v>0</v>
      </c>
      <c r="H136" s="217">
        <f>8!F442</f>
        <v>0</v>
      </c>
      <c r="I136" s="217">
        <f>8!G442</f>
        <v>0</v>
      </c>
      <c r="J136" s="217">
        <f>8!H442</f>
        <v>0</v>
      </c>
      <c r="K136" s="217">
        <f>8!I442</f>
        <v>0</v>
      </c>
      <c r="L136" s="217">
        <f>8!J442</f>
        <v>0</v>
      </c>
      <c r="M136" s="217">
        <f>8!K442</f>
        <v>0</v>
      </c>
      <c r="N136" s="217">
        <f>8!L442</f>
        <v>0</v>
      </c>
      <c r="O136" s="217">
        <f>8!M442</f>
        <v>0</v>
      </c>
      <c r="P136" s="217">
        <f>8!N442</f>
        <v>0</v>
      </c>
      <c r="Q136" s="217">
        <f>8!O442</f>
        <v>0</v>
      </c>
      <c r="R136" s="247"/>
      <c r="S136" s="247"/>
      <c r="T136" s="247"/>
      <c r="U136" s="247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</row>
    <row r="137" spans="1:35" s="93" customFormat="1" ht="15">
      <c r="A137" s="422" t="s">
        <v>734</v>
      </c>
      <c r="B137" s="421" t="s">
        <v>497</v>
      </c>
      <c r="C137" s="219" t="s">
        <v>205</v>
      </c>
      <c r="D137" s="220" t="s">
        <v>241</v>
      </c>
      <c r="E137" s="217">
        <f>E138+E139+E141+E142</f>
        <v>901552.63512</v>
      </c>
      <c r="F137" s="217">
        <f>F138+F139+F141+F142</f>
        <v>263289.3281</v>
      </c>
      <c r="G137" s="217" t="str">
        <f>G138+G139+G141+G142&amp;"**"</f>
        <v>419597,44197**</v>
      </c>
      <c r="H137" s="217" t="str">
        <f>H138+H139+H141+H142&amp;"**"</f>
        <v>186343,74593**</v>
      </c>
      <c r="I137" s="217">
        <f>I138+I139+I141+I142</f>
        <v>32322.119120000003</v>
      </c>
      <c r="J137" s="217">
        <f>J138+J139+J141+J142+J140</f>
        <v>10000</v>
      </c>
      <c r="K137" s="217">
        <f>K138+K139+K141+K142</f>
        <v>0</v>
      </c>
      <c r="L137" s="217">
        <f>L138+L139+L141+L142</f>
        <v>0</v>
      </c>
      <c r="M137" s="217" t="str">
        <f>M138+M139+M141+M142&amp;"**"</f>
        <v>0**</v>
      </c>
      <c r="N137" s="217">
        <f>N138+N139+N141+N142</f>
        <v>0</v>
      </c>
      <c r="O137" s="217">
        <f>O138+O139+O141+O142</f>
        <v>0</v>
      </c>
      <c r="P137" s="217">
        <f>P138+P139+P141+P142</f>
        <v>0</v>
      </c>
      <c r="Q137" s="217">
        <f>Q138+Q139+Q141+Q142</f>
        <v>0</v>
      </c>
      <c r="R137" s="246"/>
      <c r="S137" s="247"/>
      <c r="T137" s="247"/>
      <c r="U137" s="247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</row>
    <row r="138" spans="1:35" s="93" customFormat="1" ht="15" customHeight="1">
      <c r="A138" s="422"/>
      <c r="B138" s="421"/>
      <c r="C138" s="219" t="s">
        <v>172</v>
      </c>
      <c r="D138" s="220" t="s">
        <v>241</v>
      </c>
      <c r="E138" s="217">
        <f>SUM(F138:L138)</f>
        <v>641928.22932</v>
      </c>
      <c r="F138" s="217">
        <v>247760</v>
      </c>
      <c r="G138" s="217">
        <v>341194.17177</v>
      </c>
      <c r="H138" s="217">
        <v>52974.05755</v>
      </c>
      <c r="I138" s="217">
        <f>8!G446</f>
        <v>0</v>
      </c>
      <c r="J138" s="217">
        <f>8!H446</f>
        <v>0</v>
      </c>
      <c r="K138" s="217">
        <f>8!I446</f>
        <v>0</v>
      </c>
      <c r="L138" s="217">
        <f>8!J446</f>
        <v>0</v>
      </c>
      <c r="M138" s="217">
        <v>0</v>
      </c>
      <c r="N138" s="217">
        <f>8!L446</f>
        <v>0</v>
      </c>
      <c r="O138" s="217">
        <f>8!M446</f>
        <v>0</v>
      </c>
      <c r="P138" s="217">
        <f>8!N446</f>
        <v>0</v>
      </c>
      <c r="Q138" s="217">
        <f>8!O446</f>
        <v>0</v>
      </c>
      <c r="R138" s="246"/>
      <c r="S138" s="247"/>
      <c r="T138" s="247"/>
      <c r="U138" s="247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</row>
    <row r="139" spans="1:35" s="93" customFormat="1" ht="15">
      <c r="A139" s="422"/>
      <c r="B139" s="421"/>
      <c r="C139" s="219" t="s">
        <v>173</v>
      </c>
      <c r="D139" s="220" t="s">
        <v>241</v>
      </c>
      <c r="E139" s="217">
        <f>SUM(F139:L139)</f>
        <v>253332.32233000002</v>
      </c>
      <c r="F139" s="217">
        <v>14529.3281</v>
      </c>
      <c r="G139" s="217">
        <v>75735.85</v>
      </c>
      <c r="H139" s="217">
        <v>130939.60238</v>
      </c>
      <c r="I139" s="217">
        <f>2176.43126+1612.55421+6780.03554+21558.52084</f>
        <v>32127.54185</v>
      </c>
      <c r="J139" s="217">
        <v>0</v>
      </c>
      <c r="K139" s="217">
        <f>8!I447</f>
        <v>0</v>
      </c>
      <c r="L139" s="217">
        <f>8!J447</f>
        <v>0</v>
      </c>
      <c r="M139" s="217">
        <v>0</v>
      </c>
      <c r="N139" s="217">
        <v>0</v>
      </c>
      <c r="O139" s="217">
        <v>0</v>
      </c>
      <c r="P139" s="217">
        <f>8!N447</f>
        <v>0</v>
      </c>
      <c r="Q139" s="217">
        <f>8!O447</f>
        <v>0</v>
      </c>
      <c r="R139" s="247"/>
      <c r="S139" s="246"/>
      <c r="T139" s="247"/>
      <c r="U139" s="247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</row>
    <row r="140" spans="1:35" s="93" customFormat="1" ht="15">
      <c r="A140" s="422"/>
      <c r="B140" s="421"/>
      <c r="C140" s="219" t="s">
        <v>173</v>
      </c>
      <c r="D140" s="220" t="s">
        <v>495</v>
      </c>
      <c r="E140" s="217">
        <f>SUM(F140:L140)</f>
        <v>153866.03</v>
      </c>
      <c r="F140" s="217">
        <v>0</v>
      </c>
      <c r="G140" s="217">
        <v>0</v>
      </c>
      <c r="H140" s="217">
        <v>0</v>
      </c>
      <c r="I140" s="217">
        <v>0</v>
      </c>
      <c r="J140" s="217">
        <v>10000</v>
      </c>
      <c r="K140" s="217">
        <v>33100</v>
      </c>
      <c r="L140" s="217">
        <v>110766.03</v>
      </c>
      <c r="M140" s="217">
        <v>0</v>
      </c>
      <c r="N140" s="217">
        <v>0</v>
      </c>
      <c r="O140" s="217">
        <v>0</v>
      </c>
      <c r="P140" s="217">
        <f>8!N448</f>
        <v>0</v>
      </c>
      <c r="Q140" s="217">
        <f>8!O448</f>
        <v>0</v>
      </c>
      <c r="R140" s="247"/>
      <c r="S140" s="246"/>
      <c r="T140" s="247"/>
      <c r="U140" s="247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</row>
    <row r="141" spans="1:35" s="93" customFormat="1" ht="15">
      <c r="A141" s="422"/>
      <c r="B141" s="421"/>
      <c r="C141" s="219" t="s">
        <v>174</v>
      </c>
      <c r="D141" s="220"/>
      <c r="E141" s="217">
        <f>SUM(F141:L141)</f>
        <v>6292.08347</v>
      </c>
      <c r="F141" s="217">
        <v>1000</v>
      </c>
      <c r="G141" s="217">
        <v>2667.4202</v>
      </c>
      <c r="H141" s="217">
        <v>2430.0860000000002</v>
      </c>
      <c r="I141" s="217">
        <f>194.57727</f>
        <v>194.57727</v>
      </c>
      <c r="J141" s="217">
        <f>8!H448</f>
        <v>0</v>
      </c>
      <c r="K141" s="217">
        <f>8!I448</f>
        <v>0</v>
      </c>
      <c r="L141" s="217">
        <f>8!J448</f>
        <v>0</v>
      </c>
      <c r="M141" s="217">
        <v>0</v>
      </c>
      <c r="N141" s="217">
        <v>0</v>
      </c>
      <c r="O141" s="217">
        <f>8!M448</f>
        <v>0</v>
      </c>
      <c r="P141" s="217">
        <f>8!N448</f>
        <v>0</v>
      </c>
      <c r="Q141" s="217">
        <f>8!O448</f>
        <v>0</v>
      </c>
      <c r="R141" s="247"/>
      <c r="S141" s="247"/>
      <c r="T141" s="247"/>
      <c r="U141" s="247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</row>
    <row r="142" spans="1:35" s="93" customFormat="1" ht="30">
      <c r="A142" s="422"/>
      <c r="B142" s="421"/>
      <c r="C142" s="219" t="s">
        <v>810</v>
      </c>
      <c r="D142" s="220"/>
      <c r="E142" s="217">
        <f>SUM(F142:L142)</f>
        <v>0</v>
      </c>
      <c r="F142" s="217">
        <v>0</v>
      </c>
      <c r="G142" s="217">
        <v>0</v>
      </c>
      <c r="H142" s="217">
        <v>0</v>
      </c>
      <c r="I142" s="217">
        <v>0</v>
      </c>
      <c r="J142" s="217">
        <v>0</v>
      </c>
      <c r="K142" s="217">
        <v>0</v>
      </c>
      <c r="L142" s="217">
        <v>0</v>
      </c>
      <c r="M142" s="217">
        <v>0</v>
      </c>
      <c r="N142" s="217">
        <v>0</v>
      </c>
      <c r="O142" s="217">
        <v>0</v>
      </c>
      <c r="P142" s="217">
        <v>0</v>
      </c>
      <c r="Q142" s="217">
        <v>0</v>
      </c>
      <c r="R142" s="247"/>
      <c r="S142" s="247"/>
      <c r="T142" s="247"/>
      <c r="U142" s="247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</row>
    <row r="143" spans="1:35" s="93" customFormat="1" ht="15">
      <c r="A143" s="422"/>
      <c r="B143" s="421"/>
      <c r="C143" s="430" t="s">
        <v>830</v>
      </c>
      <c r="D143" s="430"/>
      <c r="E143" s="430"/>
      <c r="F143" s="430"/>
      <c r="G143" s="430"/>
      <c r="H143" s="430"/>
      <c r="I143" s="430"/>
      <c r="J143" s="430"/>
      <c r="K143" s="235"/>
      <c r="L143" s="235"/>
      <c r="M143" s="235"/>
      <c r="N143" s="235"/>
      <c r="O143" s="235"/>
      <c r="P143" s="235"/>
      <c r="Q143" s="235"/>
      <c r="R143" s="247"/>
      <c r="S143" s="247"/>
      <c r="T143" s="247"/>
      <c r="U143" s="247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</row>
    <row r="144" spans="1:35" s="93" customFormat="1" ht="13.5" customHeight="1">
      <c r="A144" s="431" t="s">
        <v>473</v>
      </c>
      <c r="B144" s="421" t="s">
        <v>474</v>
      </c>
      <c r="C144" s="219" t="s">
        <v>205</v>
      </c>
      <c r="D144" s="288"/>
      <c r="E144" s="217">
        <f>E145+E146+E147+E148+E149</f>
        <v>1659</v>
      </c>
      <c r="F144" s="217">
        <f aca="true" t="shared" si="50" ref="F144:L144">F145+F146+F147+F148+F149</f>
        <v>0</v>
      </c>
      <c r="G144" s="217">
        <f t="shared" si="50"/>
        <v>0</v>
      </c>
      <c r="H144" s="217">
        <f t="shared" si="50"/>
        <v>0</v>
      </c>
      <c r="I144" s="217">
        <f t="shared" si="50"/>
        <v>1659</v>
      </c>
      <c r="J144" s="236">
        <f t="shared" si="50"/>
        <v>0</v>
      </c>
      <c r="K144" s="236">
        <f t="shared" si="50"/>
        <v>0</v>
      </c>
      <c r="L144" s="236">
        <f t="shared" si="50"/>
        <v>0</v>
      </c>
      <c r="M144" s="217">
        <f>M145+M146+M147+M148+M149</f>
        <v>0</v>
      </c>
      <c r="N144" s="217">
        <f>N145+N146+N147+N148+N149</f>
        <v>0</v>
      </c>
      <c r="O144" s="236">
        <f>O145+O146+O147+O148+O149</f>
        <v>0</v>
      </c>
      <c r="P144" s="236">
        <f>P145+P146+P147+P148+P149</f>
        <v>0</v>
      </c>
      <c r="Q144" s="236">
        <f>Q145+Q146+Q147+Q148+Q149</f>
        <v>0</v>
      </c>
      <c r="R144" s="247"/>
      <c r="S144" s="247"/>
      <c r="T144" s="247"/>
      <c r="U144" s="247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</row>
    <row r="145" spans="1:35" s="93" customFormat="1" ht="30">
      <c r="A145" s="432"/>
      <c r="B145" s="421"/>
      <c r="C145" s="219" t="s">
        <v>172</v>
      </c>
      <c r="D145" s="220"/>
      <c r="E145" s="236">
        <v>0</v>
      </c>
      <c r="F145" s="236">
        <v>0</v>
      </c>
      <c r="G145" s="236">
        <v>0</v>
      </c>
      <c r="H145" s="236">
        <v>0</v>
      </c>
      <c r="I145" s="236">
        <v>0</v>
      </c>
      <c r="J145" s="236">
        <v>0</v>
      </c>
      <c r="K145" s="236">
        <v>0</v>
      </c>
      <c r="L145" s="236">
        <v>0</v>
      </c>
      <c r="M145" s="236">
        <v>0</v>
      </c>
      <c r="N145" s="236">
        <v>0</v>
      </c>
      <c r="O145" s="236">
        <v>0</v>
      </c>
      <c r="P145" s="236">
        <v>0</v>
      </c>
      <c r="Q145" s="236">
        <v>0</v>
      </c>
      <c r="R145" s="247"/>
      <c r="S145" s="247"/>
      <c r="T145" s="247"/>
      <c r="U145" s="247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</row>
    <row r="146" spans="1:35" s="93" customFormat="1" ht="15">
      <c r="A146" s="432"/>
      <c r="B146" s="421"/>
      <c r="C146" s="219" t="s">
        <v>173</v>
      </c>
      <c r="D146" s="220" t="s">
        <v>241</v>
      </c>
      <c r="E146" s="217">
        <f>I146+J146+K146+L146</f>
        <v>960</v>
      </c>
      <c r="F146" s="236">
        <f>SUM(F145)</f>
        <v>0</v>
      </c>
      <c r="G146" s="236">
        <f>SUM(G145)</f>
        <v>0</v>
      </c>
      <c r="H146" s="236">
        <f>SUM(H145)</f>
        <v>0</v>
      </c>
      <c r="I146" s="217">
        <f>960</f>
        <v>960</v>
      </c>
      <c r="J146" s="236">
        <f>SUM(J145)</f>
        <v>0</v>
      </c>
      <c r="K146" s="236">
        <f>SUM(K145)</f>
        <v>0</v>
      </c>
      <c r="L146" s="236">
        <f>SUM(L145)</f>
        <v>0</v>
      </c>
      <c r="M146" s="236">
        <f>SUM(M145)</f>
        <v>0</v>
      </c>
      <c r="N146" s="217">
        <v>0</v>
      </c>
      <c r="O146" s="236">
        <f>SUM(O145)</f>
        <v>0</v>
      </c>
      <c r="P146" s="236">
        <f>SUM(P145)</f>
        <v>0</v>
      </c>
      <c r="Q146" s="236">
        <f>SUM(Q145)</f>
        <v>0</v>
      </c>
      <c r="R146" s="247"/>
      <c r="S146" s="247"/>
      <c r="T146" s="247"/>
      <c r="U146" s="247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</row>
    <row r="147" spans="1:35" s="93" customFormat="1" ht="15">
      <c r="A147" s="432"/>
      <c r="B147" s="421"/>
      <c r="C147" s="219" t="s">
        <v>173</v>
      </c>
      <c r="D147" s="220" t="s">
        <v>484</v>
      </c>
      <c r="E147" s="236">
        <f>I147+J147+K147+L147</f>
        <v>699</v>
      </c>
      <c r="F147" s="236">
        <v>0</v>
      </c>
      <c r="G147" s="236">
        <v>0</v>
      </c>
      <c r="H147" s="236">
        <v>0</v>
      </c>
      <c r="I147" s="217">
        <v>699</v>
      </c>
      <c r="J147" s="236">
        <v>0</v>
      </c>
      <c r="K147" s="236">
        <v>0</v>
      </c>
      <c r="L147" s="236">
        <v>0</v>
      </c>
      <c r="M147" s="236">
        <v>0</v>
      </c>
      <c r="N147" s="217">
        <v>0</v>
      </c>
      <c r="O147" s="236">
        <v>0</v>
      </c>
      <c r="P147" s="236">
        <v>0</v>
      </c>
      <c r="Q147" s="236">
        <v>0</v>
      </c>
      <c r="R147" s="247"/>
      <c r="S147" s="247"/>
      <c r="T147" s="247"/>
      <c r="U147" s="247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</row>
    <row r="148" spans="1:35" s="93" customFormat="1" ht="15">
      <c r="A148" s="432"/>
      <c r="B148" s="421"/>
      <c r="C148" s="219" t="s">
        <v>174</v>
      </c>
      <c r="D148" s="220"/>
      <c r="E148" s="236">
        <v>0</v>
      </c>
      <c r="F148" s="236">
        <v>0</v>
      </c>
      <c r="G148" s="236">
        <v>0</v>
      </c>
      <c r="H148" s="236">
        <v>0</v>
      </c>
      <c r="I148" s="236">
        <v>0</v>
      </c>
      <c r="J148" s="236">
        <v>0</v>
      </c>
      <c r="K148" s="236">
        <v>0</v>
      </c>
      <c r="L148" s="236">
        <v>0</v>
      </c>
      <c r="M148" s="236">
        <v>0</v>
      </c>
      <c r="N148" s="236">
        <v>0</v>
      </c>
      <c r="O148" s="236">
        <v>0</v>
      </c>
      <c r="P148" s="236">
        <v>0</v>
      </c>
      <c r="Q148" s="236">
        <v>0</v>
      </c>
      <c r="R148" s="247"/>
      <c r="S148" s="247"/>
      <c r="T148" s="247"/>
      <c r="U148" s="247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</row>
    <row r="149" spans="1:35" s="93" customFormat="1" ht="30.75" customHeight="1">
      <c r="A149" s="433"/>
      <c r="B149" s="421"/>
      <c r="C149" s="219" t="s">
        <v>810</v>
      </c>
      <c r="D149" s="288"/>
      <c r="E149" s="236">
        <v>0</v>
      </c>
      <c r="F149" s="236">
        <v>0</v>
      </c>
      <c r="G149" s="236">
        <v>0</v>
      </c>
      <c r="H149" s="236">
        <v>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  <c r="Q149" s="236">
        <v>0</v>
      </c>
      <c r="R149" s="247"/>
      <c r="S149" s="247"/>
      <c r="T149" s="247"/>
      <c r="U149" s="247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</row>
    <row r="150" spans="1:35" s="93" customFormat="1" ht="15">
      <c r="A150" s="429" t="s">
        <v>220</v>
      </c>
      <c r="B150" s="421" t="s">
        <v>490</v>
      </c>
      <c r="C150" s="219" t="s">
        <v>205</v>
      </c>
      <c r="D150" s="285">
        <v>812</v>
      </c>
      <c r="E150" s="217">
        <f>E151+E152+E153+E154</f>
        <v>2468819.9431600003</v>
      </c>
      <c r="F150" s="217">
        <f>F151+F152+F153+F154+F155</f>
        <v>428181.14768000005</v>
      </c>
      <c r="G150" s="217" t="str">
        <f>G151+G152+G153+G154+G155&amp;"*"</f>
        <v>745436,14448*</v>
      </c>
      <c r="H150" s="217" t="str">
        <f>H151+H152+H153+H154+H155&amp;"*"</f>
        <v>754073,08316*</v>
      </c>
      <c r="I150" s="217" t="str">
        <f>I151+I152+I153+I154+I155&amp;"*"</f>
        <v>541129,56784*</v>
      </c>
      <c r="J150" s="217">
        <f>J151+J152+J153+J154+J155</f>
        <v>0</v>
      </c>
      <c r="K150" s="217">
        <f>K151+K152+K153+K154+K155</f>
        <v>0</v>
      </c>
      <c r="L150" s="217">
        <f>L151+L152+L153+L154+L155</f>
        <v>0</v>
      </c>
      <c r="M150" s="217" t="str">
        <f>M151+M152+M153+M154+M155&amp;"*"</f>
        <v>0*</v>
      </c>
      <c r="N150" s="217" t="str">
        <f>N151+N152+N153+N154+N155&amp;"*"</f>
        <v>0*</v>
      </c>
      <c r="O150" s="217">
        <f>O151+O152+O153+O154+O155</f>
        <v>0</v>
      </c>
      <c r="P150" s="217">
        <f>P151+P152+P153+P154+P155</f>
        <v>0</v>
      </c>
      <c r="Q150" s="217">
        <f>Q151+Q152+Q153+Q154+Q155</f>
        <v>0</v>
      </c>
      <c r="R150" s="246"/>
      <c r="S150" s="247"/>
      <c r="T150" s="247"/>
      <c r="U150" s="247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</row>
    <row r="151" spans="1:35" s="93" customFormat="1" ht="15.75" customHeight="1">
      <c r="A151" s="429"/>
      <c r="B151" s="421"/>
      <c r="C151" s="219" t="s">
        <v>172</v>
      </c>
      <c r="D151" s="285"/>
      <c r="E151" s="217">
        <f>F151+G151+H151+I151+J151+K151+L151</f>
        <v>0</v>
      </c>
      <c r="F151" s="217">
        <f aca="true" t="shared" si="51" ref="F151:Q154">F157</f>
        <v>0</v>
      </c>
      <c r="G151" s="217">
        <f t="shared" si="51"/>
        <v>0</v>
      </c>
      <c r="H151" s="217">
        <f t="shared" si="51"/>
        <v>0</v>
      </c>
      <c r="I151" s="217">
        <f t="shared" si="51"/>
        <v>0</v>
      </c>
      <c r="J151" s="217">
        <f t="shared" si="51"/>
        <v>0</v>
      </c>
      <c r="K151" s="217">
        <f t="shared" si="51"/>
        <v>0</v>
      </c>
      <c r="L151" s="217">
        <f t="shared" si="51"/>
        <v>0</v>
      </c>
      <c r="M151" s="217">
        <f t="shared" si="51"/>
        <v>0</v>
      </c>
      <c r="N151" s="217">
        <f t="shared" si="51"/>
        <v>0</v>
      </c>
      <c r="O151" s="217">
        <f t="shared" si="51"/>
        <v>0</v>
      </c>
      <c r="P151" s="217">
        <f t="shared" si="51"/>
        <v>0</v>
      </c>
      <c r="Q151" s="217">
        <f t="shared" si="51"/>
        <v>0</v>
      </c>
      <c r="R151" s="246"/>
      <c r="S151" s="247"/>
      <c r="T151" s="247"/>
      <c r="U151" s="247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</row>
    <row r="152" spans="1:35" s="93" customFormat="1" ht="15">
      <c r="A152" s="429"/>
      <c r="B152" s="421"/>
      <c r="C152" s="219" t="s">
        <v>173</v>
      </c>
      <c r="D152" s="220" t="s">
        <v>241</v>
      </c>
      <c r="E152" s="217">
        <f>F152+G152+H152+I152+J152+K152+L152</f>
        <v>1585378.19283</v>
      </c>
      <c r="F152" s="217">
        <f t="shared" si="51"/>
        <v>404564.03324</v>
      </c>
      <c r="G152" s="217">
        <f t="shared" si="51"/>
        <v>387089.92388</v>
      </c>
      <c r="H152" s="217">
        <f>H158</f>
        <v>492079.70095</v>
      </c>
      <c r="I152" s="217">
        <f t="shared" si="51"/>
        <v>301644.53476000007</v>
      </c>
      <c r="J152" s="217">
        <f t="shared" si="51"/>
        <v>0</v>
      </c>
      <c r="K152" s="217">
        <f t="shared" si="51"/>
        <v>0</v>
      </c>
      <c r="L152" s="217">
        <f t="shared" si="51"/>
        <v>0</v>
      </c>
      <c r="M152" s="217">
        <f t="shared" si="51"/>
        <v>0</v>
      </c>
      <c r="N152" s="217">
        <f t="shared" si="51"/>
        <v>0</v>
      </c>
      <c r="O152" s="217">
        <f t="shared" si="51"/>
        <v>0</v>
      </c>
      <c r="P152" s="217">
        <f t="shared" si="51"/>
        <v>0</v>
      </c>
      <c r="Q152" s="217">
        <f t="shared" si="51"/>
        <v>0</v>
      </c>
      <c r="R152" s="247"/>
      <c r="S152" s="247"/>
      <c r="T152" s="247"/>
      <c r="U152" s="247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</row>
    <row r="153" spans="1:35" s="93" customFormat="1" ht="15">
      <c r="A153" s="429"/>
      <c r="B153" s="421"/>
      <c r="C153" s="219" t="s">
        <v>174</v>
      </c>
      <c r="D153" s="220"/>
      <c r="E153" s="217">
        <f>F153+G153+H153+I153+J153+K153+L153</f>
        <v>20964.28294</v>
      </c>
      <c r="F153" s="217">
        <f t="shared" si="51"/>
        <v>3005.1194</v>
      </c>
      <c r="G153" s="217">
        <f t="shared" si="51"/>
        <v>7953.52153</v>
      </c>
      <c r="H153" s="217">
        <f t="shared" si="51"/>
        <v>4267.98537</v>
      </c>
      <c r="I153" s="217">
        <f t="shared" si="51"/>
        <v>5737.65664</v>
      </c>
      <c r="J153" s="217">
        <f t="shared" si="51"/>
        <v>0</v>
      </c>
      <c r="K153" s="217">
        <f t="shared" si="51"/>
        <v>0</v>
      </c>
      <c r="L153" s="217">
        <f t="shared" si="51"/>
        <v>0</v>
      </c>
      <c r="M153" s="217">
        <f t="shared" si="51"/>
        <v>0</v>
      </c>
      <c r="N153" s="217">
        <f t="shared" si="51"/>
        <v>0</v>
      </c>
      <c r="O153" s="217">
        <f t="shared" si="51"/>
        <v>0</v>
      </c>
      <c r="P153" s="217">
        <f t="shared" si="51"/>
        <v>0</v>
      </c>
      <c r="Q153" s="217">
        <f t="shared" si="51"/>
        <v>0</v>
      </c>
      <c r="R153" s="247"/>
      <c r="S153" s="247"/>
      <c r="T153" s="247"/>
      <c r="U153" s="247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</row>
    <row r="154" spans="1:35" s="93" customFormat="1" ht="30">
      <c r="A154" s="429"/>
      <c r="B154" s="421"/>
      <c r="C154" s="219" t="s">
        <v>810</v>
      </c>
      <c r="D154" s="220" t="s">
        <v>241</v>
      </c>
      <c r="E154" s="217">
        <f>F154+G154+H154+I154+J154+K154+L154</f>
        <v>862477.46739</v>
      </c>
      <c r="F154" s="217">
        <f t="shared" si="51"/>
        <v>20611.99504</v>
      </c>
      <c r="G154" s="217">
        <f t="shared" si="51"/>
        <v>350392.69907</v>
      </c>
      <c r="H154" s="217">
        <f t="shared" si="51"/>
        <v>257725.39684</v>
      </c>
      <c r="I154" s="217">
        <f t="shared" si="51"/>
        <v>233747.37644000002</v>
      </c>
      <c r="J154" s="217">
        <f t="shared" si="51"/>
        <v>0</v>
      </c>
      <c r="K154" s="217">
        <f t="shared" si="51"/>
        <v>0</v>
      </c>
      <c r="L154" s="217">
        <f t="shared" si="51"/>
        <v>0</v>
      </c>
      <c r="M154" s="217">
        <f t="shared" si="51"/>
        <v>0</v>
      </c>
      <c r="N154" s="217">
        <f t="shared" si="51"/>
        <v>0</v>
      </c>
      <c r="O154" s="217">
        <f t="shared" si="51"/>
        <v>0</v>
      </c>
      <c r="P154" s="217">
        <f t="shared" si="51"/>
        <v>0</v>
      </c>
      <c r="Q154" s="217">
        <f t="shared" si="51"/>
        <v>0</v>
      </c>
      <c r="R154" s="247"/>
      <c r="S154" s="247"/>
      <c r="T154" s="247"/>
      <c r="U154" s="247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</row>
    <row r="155" spans="1:35" s="93" customFormat="1" ht="15">
      <c r="A155" s="429"/>
      <c r="B155" s="421"/>
      <c r="C155" s="430" t="s">
        <v>864</v>
      </c>
      <c r="D155" s="430"/>
      <c r="E155" s="430"/>
      <c r="F155" s="430"/>
      <c r="G155" s="430"/>
      <c r="H155" s="430"/>
      <c r="I155" s="430"/>
      <c r="J155" s="430"/>
      <c r="K155" s="430"/>
      <c r="L155" s="430"/>
      <c r="M155" s="288"/>
      <c r="N155" s="288"/>
      <c r="O155" s="288"/>
      <c r="P155" s="288"/>
      <c r="Q155" s="288"/>
      <c r="R155" s="247"/>
      <c r="S155" s="247"/>
      <c r="T155" s="247"/>
      <c r="U155" s="247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</row>
    <row r="156" spans="1:35" s="93" customFormat="1" ht="15">
      <c r="A156" s="429" t="s">
        <v>736</v>
      </c>
      <c r="B156" s="421" t="s">
        <v>745</v>
      </c>
      <c r="C156" s="219" t="s">
        <v>205</v>
      </c>
      <c r="D156" s="285">
        <v>812</v>
      </c>
      <c r="E156" s="217">
        <f>E157+E158+E159+E160</f>
        <v>2468819.9431600003</v>
      </c>
      <c r="F156" s="217">
        <f>F157+F158+F159+F160+F161</f>
        <v>428181.14768000005</v>
      </c>
      <c r="G156" s="217" t="str">
        <f>G157+G158+G159+G160+G161&amp;"*"</f>
        <v>745436,14448*</v>
      </c>
      <c r="H156" s="217" t="str">
        <f>H157+H158+H159+H160+H161&amp;"*"</f>
        <v>754073,08316*</v>
      </c>
      <c r="I156" s="217">
        <f>I157+I158+I159+I160+I161</f>
        <v>541129.5678400001</v>
      </c>
      <c r="J156" s="217">
        <f>J157+J158+J159+J160+J161</f>
        <v>0</v>
      </c>
      <c r="K156" s="217">
        <f>K157+K158+K159+K160+K161</f>
        <v>0</v>
      </c>
      <c r="L156" s="217">
        <f>L157+L158+L159+L160+L161</f>
        <v>0</v>
      </c>
      <c r="M156" s="217" t="str">
        <f>M157+M158+M159+M160+M161&amp;"*"</f>
        <v>0*</v>
      </c>
      <c r="N156" s="217">
        <f>N157+N158+N159+N160+N161</f>
        <v>0</v>
      </c>
      <c r="O156" s="217">
        <f>O157+O158+O159+O160+O161</f>
        <v>0</v>
      </c>
      <c r="P156" s="217">
        <f>P157+P158+P159+P160+P161</f>
        <v>0</v>
      </c>
      <c r="Q156" s="217">
        <f>Q157+Q158+Q159+Q160+Q161</f>
        <v>0</v>
      </c>
      <c r="R156" s="252"/>
      <c r="S156" s="247"/>
      <c r="T156" s="247"/>
      <c r="U156" s="247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</row>
    <row r="157" spans="1:35" s="93" customFormat="1" ht="16.5" customHeight="1">
      <c r="A157" s="429"/>
      <c r="B157" s="421"/>
      <c r="C157" s="219" t="s">
        <v>172</v>
      </c>
      <c r="D157" s="285"/>
      <c r="E157" s="217">
        <f>F157+G157+H157+I157+J157+K157+L157</f>
        <v>0</v>
      </c>
      <c r="F157" s="217">
        <v>0</v>
      </c>
      <c r="G157" s="217">
        <v>0</v>
      </c>
      <c r="H157" s="217">
        <v>0</v>
      </c>
      <c r="I157" s="217">
        <v>0</v>
      </c>
      <c r="J157" s="217">
        <v>0</v>
      </c>
      <c r="K157" s="217">
        <v>0</v>
      </c>
      <c r="L157" s="217">
        <v>0</v>
      </c>
      <c r="M157" s="217">
        <v>0</v>
      </c>
      <c r="N157" s="217">
        <v>0</v>
      </c>
      <c r="O157" s="217">
        <v>0</v>
      </c>
      <c r="P157" s="217">
        <v>0</v>
      </c>
      <c r="Q157" s="217">
        <v>0</v>
      </c>
      <c r="R157" s="246"/>
      <c r="S157" s="247"/>
      <c r="T157" s="247"/>
      <c r="U157" s="247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</row>
    <row r="158" spans="1:35" s="93" customFormat="1" ht="15">
      <c r="A158" s="429"/>
      <c r="B158" s="421"/>
      <c r="C158" s="219" t="s">
        <v>173</v>
      </c>
      <c r="D158" s="220" t="s">
        <v>241</v>
      </c>
      <c r="E158" s="217">
        <f>F158+G158+H158+I158+J158+K158+L158</f>
        <v>1585378.19283</v>
      </c>
      <c r="F158" s="217">
        <v>404564.03324</v>
      </c>
      <c r="G158" s="217">
        <v>387089.92388</v>
      </c>
      <c r="H158" s="217">
        <v>492079.70095</v>
      </c>
      <c r="I158" s="217">
        <f>324497.11317-8448.094-14404.48441</f>
        <v>301644.53476000007</v>
      </c>
      <c r="J158" s="217">
        <v>0</v>
      </c>
      <c r="K158" s="217">
        <v>0</v>
      </c>
      <c r="L158" s="217">
        <v>0</v>
      </c>
      <c r="M158" s="217">
        <v>0</v>
      </c>
      <c r="N158" s="217">
        <v>0</v>
      </c>
      <c r="O158" s="217">
        <v>0</v>
      </c>
      <c r="P158" s="217">
        <v>0</v>
      </c>
      <c r="Q158" s="217">
        <v>0</v>
      </c>
      <c r="R158" s="247"/>
      <c r="S158" s="247"/>
      <c r="T158" s="247"/>
      <c r="U158" s="247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</row>
    <row r="159" spans="1:35" s="93" customFormat="1" ht="15">
      <c r="A159" s="429"/>
      <c r="B159" s="421"/>
      <c r="C159" s="219" t="s">
        <v>174</v>
      </c>
      <c r="D159" s="220"/>
      <c r="E159" s="217">
        <f>F159+G159+H159+I159+J159+K159+L159</f>
        <v>20964.28294</v>
      </c>
      <c r="F159" s="217">
        <v>3005.1194</v>
      </c>
      <c r="G159" s="217">
        <v>7953.52153</v>
      </c>
      <c r="H159" s="217">
        <v>4267.98537</v>
      </c>
      <c r="I159" s="217">
        <f>5892.46796-154.81132</f>
        <v>5737.65664</v>
      </c>
      <c r="J159" s="217">
        <v>0</v>
      </c>
      <c r="K159" s="217">
        <v>0</v>
      </c>
      <c r="L159" s="217">
        <v>0</v>
      </c>
      <c r="M159" s="217">
        <v>0</v>
      </c>
      <c r="N159" s="217">
        <v>0</v>
      </c>
      <c r="O159" s="217">
        <v>0</v>
      </c>
      <c r="P159" s="217">
        <v>0</v>
      </c>
      <c r="Q159" s="217">
        <v>0</v>
      </c>
      <c r="R159" s="246"/>
      <c r="S159" s="247"/>
      <c r="T159" s="247"/>
      <c r="U159" s="247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</row>
    <row r="160" spans="1:35" s="93" customFormat="1" ht="33" customHeight="1">
      <c r="A160" s="429"/>
      <c r="B160" s="421"/>
      <c r="C160" s="219" t="s">
        <v>493</v>
      </c>
      <c r="D160" s="220" t="s">
        <v>241</v>
      </c>
      <c r="E160" s="217">
        <f>F160+G160+H160+I160+J160+K160+L160</f>
        <v>862477.46739</v>
      </c>
      <c r="F160" s="217">
        <v>20611.99504</v>
      </c>
      <c r="G160" s="217">
        <v>350392.69907</v>
      </c>
      <c r="H160" s="217">
        <f>262126.79684-4401.4</f>
        <v>257725.39684</v>
      </c>
      <c r="I160" s="217">
        <v>233747.37644000002</v>
      </c>
      <c r="J160" s="217">
        <v>0</v>
      </c>
      <c r="K160" s="217">
        <v>0</v>
      </c>
      <c r="L160" s="217">
        <v>0</v>
      </c>
      <c r="M160" s="217">
        <v>0</v>
      </c>
      <c r="N160" s="217">
        <v>0</v>
      </c>
      <c r="O160" s="217">
        <v>0</v>
      </c>
      <c r="P160" s="217">
        <v>0</v>
      </c>
      <c r="Q160" s="217">
        <v>0</v>
      </c>
      <c r="R160" s="247"/>
      <c r="S160" s="247"/>
      <c r="T160" s="247"/>
      <c r="U160" s="247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</row>
    <row r="161" spans="1:35" s="93" customFormat="1" ht="15" customHeight="1">
      <c r="A161" s="429"/>
      <c r="B161" s="421"/>
      <c r="C161" s="430" t="s">
        <v>864</v>
      </c>
      <c r="D161" s="430"/>
      <c r="E161" s="430"/>
      <c r="F161" s="430"/>
      <c r="G161" s="430"/>
      <c r="H161" s="430"/>
      <c r="I161" s="430"/>
      <c r="J161" s="430"/>
      <c r="K161" s="430"/>
      <c r="L161" s="430"/>
      <c r="M161" s="288"/>
      <c r="N161" s="288"/>
      <c r="O161" s="288"/>
      <c r="P161" s="288"/>
      <c r="Q161" s="288"/>
      <c r="R161" s="247"/>
      <c r="S161" s="247"/>
      <c r="T161" s="247"/>
      <c r="U161" s="247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</row>
    <row r="162" spans="1:35" s="93" customFormat="1" ht="15">
      <c r="A162" s="429" t="s">
        <v>222</v>
      </c>
      <c r="B162" s="421" t="s">
        <v>811</v>
      </c>
      <c r="C162" s="219" t="s">
        <v>205</v>
      </c>
      <c r="D162" s="285">
        <v>812</v>
      </c>
      <c r="E162" s="217">
        <f>F162+G162+H162+I162+J162</f>
        <v>7319.7154</v>
      </c>
      <c r="F162" s="217">
        <f aca="true" t="shared" si="52" ref="F162:Q162">F163+F164+F165+F166</f>
        <v>7319.7154</v>
      </c>
      <c r="G162" s="217">
        <f t="shared" si="52"/>
        <v>0</v>
      </c>
      <c r="H162" s="217">
        <f t="shared" si="52"/>
        <v>0</v>
      </c>
      <c r="I162" s="217">
        <f t="shared" si="52"/>
        <v>0</v>
      </c>
      <c r="J162" s="217">
        <f t="shared" si="52"/>
        <v>0</v>
      </c>
      <c r="K162" s="217">
        <f t="shared" si="52"/>
        <v>0</v>
      </c>
      <c r="L162" s="217">
        <f t="shared" si="52"/>
        <v>0</v>
      </c>
      <c r="M162" s="217">
        <f t="shared" si="52"/>
        <v>0</v>
      </c>
      <c r="N162" s="217">
        <f t="shared" si="52"/>
        <v>0</v>
      </c>
      <c r="O162" s="217">
        <f t="shared" si="52"/>
        <v>0</v>
      </c>
      <c r="P162" s="217">
        <f t="shared" si="52"/>
        <v>0</v>
      </c>
      <c r="Q162" s="217">
        <f t="shared" si="52"/>
        <v>0</v>
      </c>
      <c r="R162" s="246"/>
      <c r="S162" s="247"/>
      <c r="T162" s="247"/>
      <c r="U162" s="247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</row>
    <row r="163" spans="1:35" s="93" customFormat="1" ht="16.5" customHeight="1">
      <c r="A163" s="429"/>
      <c r="B163" s="421"/>
      <c r="C163" s="219" t="s">
        <v>172</v>
      </c>
      <c r="D163" s="285"/>
      <c r="E163" s="217">
        <f>F163+G163+H163+I163+J163</f>
        <v>0</v>
      </c>
      <c r="F163" s="217">
        <f aca="true" t="shared" si="53" ref="F163:Q166">F169</f>
        <v>0</v>
      </c>
      <c r="G163" s="217">
        <f t="shared" si="53"/>
        <v>0</v>
      </c>
      <c r="H163" s="217">
        <f t="shared" si="53"/>
        <v>0</v>
      </c>
      <c r="I163" s="217">
        <f t="shared" si="53"/>
        <v>0</v>
      </c>
      <c r="J163" s="217">
        <f t="shared" si="53"/>
        <v>0</v>
      </c>
      <c r="K163" s="217">
        <f t="shared" si="53"/>
        <v>0</v>
      </c>
      <c r="L163" s="217">
        <f t="shared" si="53"/>
        <v>0</v>
      </c>
      <c r="M163" s="217">
        <f t="shared" si="53"/>
        <v>0</v>
      </c>
      <c r="N163" s="217">
        <f t="shared" si="53"/>
        <v>0</v>
      </c>
      <c r="O163" s="217">
        <f t="shared" si="53"/>
        <v>0</v>
      </c>
      <c r="P163" s="217">
        <f t="shared" si="53"/>
        <v>0</v>
      </c>
      <c r="Q163" s="217">
        <f t="shared" si="53"/>
        <v>0</v>
      </c>
      <c r="R163" s="246"/>
      <c r="S163" s="247"/>
      <c r="T163" s="247"/>
      <c r="U163" s="247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</row>
    <row r="164" spans="1:35" s="93" customFormat="1" ht="15">
      <c r="A164" s="429"/>
      <c r="B164" s="421"/>
      <c r="C164" s="219" t="s">
        <v>173</v>
      </c>
      <c r="D164" s="220" t="s">
        <v>241</v>
      </c>
      <c r="E164" s="217">
        <f>F164+G164+H164+I164+J164</f>
        <v>6488.05342</v>
      </c>
      <c r="F164" s="217">
        <f t="shared" si="53"/>
        <v>6488.05342</v>
      </c>
      <c r="G164" s="217">
        <f t="shared" si="53"/>
        <v>0</v>
      </c>
      <c r="H164" s="217">
        <f t="shared" si="53"/>
        <v>0</v>
      </c>
      <c r="I164" s="217">
        <f t="shared" si="53"/>
        <v>0</v>
      </c>
      <c r="J164" s="217">
        <f t="shared" si="53"/>
        <v>0</v>
      </c>
      <c r="K164" s="217">
        <f t="shared" si="53"/>
        <v>0</v>
      </c>
      <c r="L164" s="217">
        <f t="shared" si="53"/>
        <v>0</v>
      </c>
      <c r="M164" s="217">
        <f t="shared" si="53"/>
        <v>0</v>
      </c>
      <c r="N164" s="217">
        <f t="shared" si="53"/>
        <v>0</v>
      </c>
      <c r="O164" s="217">
        <f t="shared" si="53"/>
        <v>0</v>
      </c>
      <c r="P164" s="217">
        <f t="shared" si="53"/>
        <v>0</v>
      </c>
      <c r="Q164" s="217">
        <f t="shared" si="53"/>
        <v>0</v>
      </c>
      <c r="R164" s="247"/>
      <c r="S164" s="247"/>
      <c r="T164" s="247"/>
      <c r="U164" s="247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</row>
    <row r="165" spans="1:35" s="93" customFormat="1" ht="15">
      <c r="A165" s="429"/>
      <c r="B165" s="421"/>
      <c r="C165" s="219" t="s">
        <v>174</v>
      </c>
      <c r="D165" s="220"/>
      <c r="E165" s="217">
        <f>F165+G165+H165+I165+J165</f>
        <v>831.66198</v>
      </c>
      <c r="F165" s="217">
        <f t="shared" si="53"/>
        <v>831.66198</v>
      </c>
      <c r="G165" s="217">
        <f t="shared" si="53"/>
        <v>0</v>
      </c>
      <c r="H165" s="217">
        <f t="shared" si="53"/>
        <v>0</v>
      </c>
      <c r="I165" s="217">
        <f t="shared" si="53"/>
        <v>0</v>
      </c>
      <c r="J165" s="217">
        <f t="shared" si="53"/>
        <v>0</v>
      </c>
      <c r="K165" s="217">
        <f t="shared" si="53"/>
        <v>0</v>
      </c>
      <c r="L165" s="217">
        <f t="shared" si="53"/>
        <v>0</v>
      </c>
      <c r="M165" s="217">
        <f t="shared" si="53"/>
        <v>0</v>
      </c>
      <c r="N165" s="217">
        <f t="shared" si="53"/>
        <v>0</v>
      </c>
      <c r="O165" s="217">
        <f t="shared" si="53"/>
        <v>0</v>
      </c>
      <c r="P165" s="217">
        <f t="shared" si="53"/>
        <v>0</v>
      </c>
      <c r="Q165" s="217">
        <f t="shared" si="53"/>
        <v>0</v>
      </c>
      <c r="R165" s="247"/>
      <c r="S165" s="247"/>
      <c r="T165" s="247"/>
      <c r="U165" s="247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</row>
    <row r="166" spans="1:35" s="93" customFormat="1" ht="30">
      <c r="A166" s="429"/>
      <c r="B166" s="421"/>
      <c r="C166" s="219" t="s">
        <v>810</v>
      </c>
      <c r="D166" s="220" t="s">
        <v>241</v>
      </c>
      <c r="E166" s="217">
        <f>F166+G166+H166+I166+J166</f>
        <v>0</v>
      </c>
      <c r="F166" s="217">
        <f t="shared" si="53"/>
        <v>0</v>
      </c>
      <c r="G166" s="217">
        <f t="shared" si="53"/>
        <v>0</v>
      </c>
      <c r="H166" s="217">
        <f t="shared" si="53"/>
        <v>0</v>
      </c>
      <c r="I166" s="217">
        <f t="shared" si="53"/>
        <v>0</v>
      </c>
      <c r="J166" s="217">
        <f t="shared" si="53"/>
        <v>0</v>
      </c>
      <c r="K166" s="217">
        <f t="shared" si="53"/>
        <v>0</v>
      </c>
      <c r="L166" s="217">
        <f t="shared" si="53"/>
        <v>0</v>
      </c>
      <c r="M166" s="217">
        <f t="shared" si="53"/>
        <v>0</v>
      </c>
      <c r="N166" s="217">
        <f t="shared" si="53"/>
        <v>0</v>
      </c>
      <c r="O166" s="217">
        <f t="shared" si="53"/>
        <v>0</v>
      </c>
      <c r="P166" s="217">
        <f t="shared" si="53"/>
        <v>0</v>
      </c>
      <c r="Q166" s="217">
        <f t="shared" si="53"/>
        <v>0</v>
      </c>
      <c r="R166" s="247"/>
      <c r="S166" s="247"/>
      <c r="T166" s="247"/>
      <c r="U166" s="247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</row>
    <row r="167" spans="1:35" s="93" customFormat="1" ht="30">
      <c r="A167" s="429"/>
      <c r="B167" s="421"/>
      <c r="C167" s="219" t="s">
        <v>110</v>
      </c>
      <c r="D167" s="220"/>
      <c r="E167" s="217">
        <v>0</v>
      </c>
      <c r="F167" s="217">
        <v>0</v>
      </c>
      <c r="G167" s="217">
        <v>0</v>
      </c>
      <c r="H167" s="217">
        <v>0</v>
      </c>
      <c r="I167" s="217">
        <v>0</v>
      </c>
      <c r="J167" s="217">
        <v>0</v>
      </c>
      <c r="K167" s="217">
        <v>0</v>
      </c>
      <c r="L167" s="217">
        <v>0</v>
      </c>
      <c r="M167" s="217">
        <v>0</v>
      </c>
      <c r="N167" s="217">
        <v>0</v>
      </c>
      <c r="O167" s="217">
        <v>0</v>
      </c>
      <c r="P167" s="217">
        <v>0</v>
      </c>
      <c r="Q167" s="217">
        <v>0</v>
      </c>
      <c r="R167" s="247"/>
      <c r="S167" s="247"/>
      <c r="T167" s="247"/>
      <c r="U167" s="247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</row>
    <row r="168" spans="1:35" s="93" customFormat="1" ht="15">
      <c r="A168" s="429" t="s">
        <v>747</v>
      </c>
      <c r="B168" s="421" t="s">
        <v>812</v>
      </c>
      <c r="C168" s="219" t="s">
        <v>205</v>
      </c>
      <c r="D168" s="285">
        <v>812</v>
      </c>
      <c r="E168" s="217">
        <f>F168+G168+H168+I168+J168</f>
        <v>7319.7154</v>
      </c>
      <c r="F168" s="217">
        <f aca="true" t="shared" si="54" ref="F168:Q168">F169+F170+F171+F172+F173</f>
        <v>7319.7154</v>
      </c>
      <c r="G168" s="217">
        <f t="shared" si="54"/>
        <v>0</v>
      </c>
      <c r="H168" s="217">
        <f t="shared" si="54"/>
        <v>0</v>
      </c>
      <c r="I168" s="217">
        <f t="shared" si="54"/>
        <v>0</v>
      </c>
      <c r="J168" s="217">
        <f t="shared" si="54"/>
        <v>0</v>
      </c>
      <c r="K168" s="217">
        <f t="shared" si="54"/>
        <v>0</v>
      </c>
      <c r="L168" s="217">
        <f t="shared" si="54"/>
        <v>0</v>
      </c>
      <c r="M168" s="217">
        <f t="shared" si="54"/>
        <v>0</v>
      </c>
      <c r="N168" s="217">
        <f t="shared" si="54"/>
        <v>0</v>
      </c>
      <c r="O168" s="217">
        <f t="shared" si="54"/>
        <v>0</v>
      </c>
      <c r="P168" s="217">
        <f t="shared" si="54"/>
        <v>0</v>
      </c>
      <c r="Q168" s="217">
        <f t="shared" si="54"/>
        <v>0</v>
      </c>
      <c r="R168" s="246"/>
      <c r="S168" s="247"/>
      <c r="T168" s="247"/>
      <c r="U168" s="247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</row>
    <row r="169" spans="1:35" s="93" customFormat="1" ht="16.5" customHeight="1">
      <c r="A169" s="429"/>
      <c r="B169" s="421"/>
      <c r="C169" s="219" t="s">
        <v>172</v>
      </c>
      <c r="D169" s="285"/>
      <c r="E169" s="217">
        <f>F169+G169+H169+I169+J169</f>
        <v>0</v>
      </c>
      <c r="F169" s="217">
        <f>8!D583</f>
        <v>0</v>
      </c>
      <c r="G169" s="217">
        <f>8!E583</f>
        <v>0</v>
      </c>
      <c r="H169" s="217">
        <f>8!F583</f>
        <v>0</v>
      </c>
      <c r="I169" s="217">
        <v>0</v>
      </c>
      <c r="J169" s="217">
        <v>0</v>
      </c>
      <c r="K169" s="217">
        <v>0</v>
      </c>
      <c r="L169" s="217">
        <v>0</v>
      </c>
      <c r="M169" s="217">
        <f>8!K583</f>
        <v>0</v>
      </c>
      <c r="N169" s="217">
        <v>0</v>
      </c>
      <c r="O169" s="217">
        <v>0</v>
      </c>
      <c r="P169" s="217">
        <v>0</v>
      </c>
      <c r="Q169" s="217">
        <v>0</v>
      </c>
      <c r="R169" s="246"/>
      <c r="S169" s="247"/>
      <c r="T169" s="247"/>
      <c r="U169" s="247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</row>
    <row r="170" spans="1:35" s="93" customFormat="1" ht="15">
      <c r="A170" s="429"/>
      <c r="B170" s="421"/>
      <c r="C170" s="219" t="s">
        <v>173</v>
      </c>
      <c r="D170" s="220" t="s">
        <v>241</v>
      </c>
      <c r="E170" s="217">
        <f>F170+G170+H170+I170+J170</f>
        <v>6488.05342</v>
      </c>
      <c r="F170" s="217">
        <v>6488.05342</v>
      </c>
      <c r="G170" s="217">
        <v>0</v>
      </c>
      <c r="H170" s="217">
        <v>0</v>
      </c>
      <c r="I170" s="217">
        <v>0</v>
      </c>
      <c r="J170" s="217">
        <v>0</v>
      </c>
      <c r="K170" s="217">
        <v>0</v>
      </c>
      <c r="L170" s="217">
        <v>0</v>
      </c>
      <c r="M170" s="217">
        <v>0</v>
      </c>
      <c r="N170" s="217">
        <v>0</v>
      </c>
      <c r="O170" s="217">
        <v>0</v>
      </c>
      <c r="P170" s="217">
        <v>0</v>
      </c>
      <c r="Q170" s="217">
        <v>0</v>
      </c>
      <c r="R170" s="247"/>
      <c r="S170" s="247"/>
      <c r="T170" s="247"/>
      <c r="U170" s="247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</row>
    <row r="171" spans="1:35" s="93" customFormat="1" ht="15">
      <c r="A171" s="429"/>
      <c r="B171" s="421"/>
      <c r="C171" s="219" t="s">
        <v>174</v>
      </c>
      <c r="D171" s="220"/>
      <c r="E171" s="217">
        <f>F171+G171+H171+I171+J171</f>
        <v>831.66198</v>
      </c>
      <c r="F171" s="217">
        <v>831.66198</v>
      </c>
      <c r="G171" s="217">
        <v>0</v>
      </c>
      <c r="H171" s="217">
        <v>0</v>
      </c>
      <c r="I171" s="217">
        <v>0</v>
      </c>
      <c r="J171" s="217">
        <v>0</v>
      </c>
      <c r="K171" s="217">
        <v>0</v>
      </c>
      <c r="L171" s="217">
        <v>0</v>
      </c>
      <c r="M171" s="217">
        <v>0</v>
      </c>
      <c r="N171" s="217">
        <v>0</v>
      </c>
      <c r="O171" s="217">
        <v>0</v>
      </c>
      <c r="P171" s="217">
        <v>0</v>
      </c>
      <c r="Q171" s="217">
        <v>0</v>
      </c>
      <c r="R171" s="247"/>
      <c r="S171" s="247"/>
      <c r="T171" s="247"/>
      <c r="U171" s="247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</row>
    <row r="172" spans="1:35" s="93" customFormat="1" ht="30">
      <c r="A172" s="429"/>
      <c r="B172" s="421"/>
      <c r="C172" s="219" t="s">
        <v>810</v>
      </c>
      <c r="D172" s="220" t="s">
        <v>241</v>
      </c>
      <c r="E172" s="217">
        <f>F172+G172+H172+I172+J172</f>
        <v>0</v>
      </c>
      <c r="F172" s="217">
        <v>0</v>
      </c>
      <c r="G172" s="217">
        <v>0</v>
      </c>
      <c r="H172" s="217">
        <v>0</v>
      </c>
      <c r="I172" s="217">
        <v>0</v>
      </c>
      <c r="J172" s="217">
        <v>0</v>
      </c>
      <c r="K172" s="217">
        <v>0</v>
      </c>
      <c r="L172" s="217">
        <v>0</v>
      </c>
      <c r="M172" s="217">
        <v>0</v>
      </c>
      <c r="N172" s="217">
        <v>0</v>
      </c>
      <c r="O172" s="217">
        <v>0</v>
      </c>
      <c r="P172" s="217">
        <v>0</v>
      </c>
      <c r="Q172" s="217">
        <v>0</v>
      </c>
      <c r="R172" s="247"/>
      <c r="S172" s="247"/>
      <c r="T172" s="247"/>
      <c r="U172" s="247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</row>
    <row r="173" spans="1:35" s="93" customFormat="1" ht="30">
      <c r="A173" s="429"/>
      <c r="B173" s="421"/>
      <c r="C173" s="219" t="s">
        <v>110</v>
      </c>
      <c r="D173" s="220"/>
      <c r="E173" s="217">
        <v>0</v>
      </c>
      <c r="F173" s="217">
        <v>0</v>
      </c>
      <c r="G173" s="217">
        <v>0</v>
      </c>
      <c r="H173" s="217">
        <v>0</v>
      </c>
      <c r="I173" s="217">
        <v>0</v>
      </c>
      <c r="J173" s="217">
        <v>0</v>
      </c>
      <c r="K173" s="217">
        <v>0</v>
      </c>
      <c r="L173" s="217">
        <v>0</v>
      </c>
      <c r="M173" s="217">
        <v>0</v>
      </c>
      <c r="N173" s="217">
        <v>0</v>
      </c>
      <c r="O173" s="217">
        <v>0</v>
      </c>
      <c r="P173" s="217">
        <v>0</v>
      </c>
      <c r="Q173" s="217">
        <v>0</v>
      </c>
      <c r="R173" s="247"/>
      <c r="S173" s="247"/>
      <c r="T173" s="247"/>
      <c r="U173" s="247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</row>
    <row r="174" spans="1:35" s="93" customFormat="1" ht="15">
      <c r="A174" s="422" t="s">
        <v>233</v>
      </c>
      <c r="B174" s="421" t="s">
        <v>767</v>
      </c>
      <c r="C174" s="219" t="s">
        <v>205</v>
      </c>
      <c r="D174" s="285">
        <v>812</v>
      </c>
      <c r="E174" s="218">
        <f>F174+G174+H174+I174+J174+K174+L174+M174+N174+O174+P174+Q174</f>
        <v>1481705.4479855555</v>
      </c>
      <c r="F174" s="218">
        <f aca="true" t="shared" si="55" ref="F174:L174">SUM(F175:F178)</f>
        <v>145282.6343</v>
      </c>
      <c r="G174" s="218">
        <f t="shared" si="55"/>
        <v>179738.16073</v>
      </c>
      <c r="H174" s="218">
        <f t="shared" si="55"/>
        <v>290235.29997</v>
      </c>
      <c r="I174" s="218">
        <f t="shared" si="55"/>
        <v>206983.50543</v>
      </c>
      <c r="J174" s="218">
        <f t="shared" si="55"/>
        <v>574452.4883636364</v>
      </c>
      <c r="K174" s="218">
        <f t="shared" si="55"/>
        <v>20202.0202020202</v>
      </c>
      <c r="L174" s="218">
        <f t="shared" si="55"/>
        <v>10101.0101010101</v>
      </c>
      <c r="M174" s="218">
        <f>SUM(M175:M178)</f>
        <v>10101.0101010101</v>
      </c>
      <c r="N174" s="218">
        <f>SUM(N175:N178)</f>
        <v>10505.050505050505</v>
      </c>
      <c r="O174" s="218">
        <f>SUM(O175:O178)</f>
        <v>10925.252525252525</v>
      </c>
      <c r="P174" s="218">
        <f>SUM(P175:P178)</f>
        <v>11362.262626262627</v>
      </c>
      <c r="Q174" s="218">
        <f>SUM(Q175:Q178)</f>
        <v>11816.753131313133</v>
      </c>
      <c r="R174" s="246"/>
      <c r="S174" s="247"/>
      <c r="T174" s="247"/>
      <c r="U174" s="247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</row>
    <row r="175" spans="1:35" s="93" customFormat="1" ht="15" customHeight="1">
      <c r="A175" s="422"/>
      <c r="B175" s="421"/>
      <c r="C175" s="219" t="s">
        <v>172</v>
      </c>
      <c r="D175" s="285"/>
      <c r="E175" s="218">
        <f>F175+G175+H175+I175+J175+K175+L175</f>
        <v>0</v>
      </c>
      <c r="F175" s="218">
        <f aca="true" t="shared" si="56" ref="F175:Q178">F181</f>
        <v>0</v>
      </c>
      <c r="G175" s="218">
        <f t="shared" si="56"/>
        <v>0</v>
      </c>
      <c r="H175" s="218">
        <f t="shared" si="56"/>
        <v>0</v>
      </c>
      <c r="I175" s="218">
        <f t="shared" si="56"/>
        <v>0</v>
      </c>
      <c r="J175" s="218">
        <f t="shared" si="56"/>
        <v>0</v>
      </c>
      <c r="K175" s="218">
        <f t="shared" si="56"/>
        <v>0</v>
      </c>
      <c r="L175" s="218">
        <f t="shared" si="56"/>
        <v>0</v>
      </c>
      <c r="M175" s="218">
        <f t="shared" si="56"/>
        <v>0</v>
      </c>
      <c r="N175" s="218">
        <f t="shared" si="56"/>
        <v>0</v>
      </c>
      <c r="O175" s="218">
        <f t="shared" si="56"/>
        <v>0</v>
      </c>
      <c r="P175" s="218">
        <f t="shared" si="56"/>
        <v>0</v>
      </c>
      <c r="Q175" s="218">
        <f t="shared" si="56"/>
        <v>0</v>
      </c>
      <c r="R175" s="246"/>
      <c r="S175" s="246"/>
      <c r="T175" s="246"/>
      <c r="U175" s="247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</row>
    <row r="176" spans="1:35" s="93" customFormat="1" ht="15">
      <c r="A176" s="422"/>
      <c r="B176" s="421"/>
      <c r="C176" s="219" t="s">
        <v>173</v>
      </c>
      <c r="D176" s="220" t="s">
        <v>241</v>
      </c>
      <c r="E176" s="218">
        <f>F176+G176+H176+I176+J176+K176+L176+M176+N176+O176+P176+Q176</f>
        <v>1464800.90202</v>
      </c>
      <c r="F176" s="218">
        <f t="shared" si="56"/>
        <v>143469.04626</v>
      </c>
      <c r="G176" s="218">
        <f t="shared" si="56"/>
        <v>176192.08059</v>
      </c>
      <c r="H176" s="218">
        <f t="shared" si="56"/>
        <v>286336.20463</v>
      </c>
      <c r="I176" s="218">
        <f t="shared" si="56"/>
        <v>205932.38146</v>
      </c>
      <c r="J176" s="218">
        <f t="shared" si="56"/>
        <v>568707.96348</v>
      </c>
      <c r="K176" s="218">
        <f t="shared" si="56"/>
        <v>20000</v>
      </c>
      <c r="L176" s="218">
        <f t="shared" si="56"/>
        <v>10000</v>
      </c>
      <c r="M176" s="218">
        <f t="shared" si="56"/>
        <v>10000</v>
      </c>
      <c r="N176" s="218">
        <f t="shared" si="56"/>
        <v>10400</v>
      </c>
      <c r="O176" s="218">
        <f t="shared" si="56"/>
        <v>10816</v>
      </c>
      <c r="P176" s="218">
        <f t="shared" si="56"/>
        <v>11248.640000000001</v>
      </c>
      <c r="Q176" s="218">
        <f t="shared" si="56"/>
        <v>11698.585600000002</v>
      </c>
      <c r="R176" s="246"/>
      <c r="S176" s="246"/>
      <c r="T176" s="246"/>
      <c r="U176" s="247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</row>
    <row r="177" spans="1:35" s="93" customFormat="1" ht="15">
      <c r="A177" s="422"/>
      <c r="B177" s="421"/>
      <c r="C177" s="219" t="s">
        <v>174</v>
      </c>
      <c r="D177" s="220"/>
      <c r="E177" s="218">
        <f>F177+G177+H177+I177+J177+K177+L177+M177+N177+O177+P177+Q177</f>
        <v>16904.545965555557</v>
      </c>
      <c r="F177" s="218">
        <f t="shared" si="56"/>
        <v>1813.58804</v>
      </c>
      <c r="G177" s="218">
        <f t="shared" si="56"/>
        <v>3546.08014</v>
      </c>
      <c r="H177" s="218">
        <f t="shared" si="56"/>
        <v>3899.0953400000003</v>
      </c>
      <c r="I177" s="218">
        <f t="shared" si="56"/>
        <v>1051.12397</v>
      </c>
      <c r="J177" s="218">
        <f t="shared" si="56"/>
        <v>5744.524883636364</v>
      </c>
      <c r="K177" s="218">
        <f t="shared" si="56"/>
        <v>202.02020202020202</v>
      </c>
      <c r="L177" s="218">
        <f t="shared" si="56"/>
        <v>101.01010101010101</v>
      </c>
      <c r="M177" s="218">
        <f t="shared" si="56"/>
        <v>101.01010101010101</v>
      </c>
      <c r="N177" s="218">
        <f t="shared" si="56"/>
        <v>105.05050505050505</v>
      </c>
      <c r="O177" s="218">
        <f t="shared" si="56"/>
        <v>109.25252525252525</v>
      </c>
      <c r="P177" s="218">
        <f t="shared" si="56"/>
        <v>113.62262626262627</v>
      </c>
      <c r="Q177" s="218">
        <f t="shared" si="56"/>
        <v>118.16753131313133</v>
      </c>
      <c r="R177" s="246"/>
      <c r="S177" s="246"/>
      <c r="T177" s="246"/>
      <c r="U177" s="247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</row>
    <row r="178" spans="1:35" s="93" customFormat="1" ht="30">
      <c r="A178" s="422"/>
      <c r="B178" s="421"/>
      <c r="C178" s="219" t="s">
        <v>810</v>
      </c>
      <c r="D178" s="220"/>
      <c r="E178" s="218">
        <f>F178+G178+H178+I178+J178+K178+L178</f>
        <v>0</v>
      </c>
      <c r="F178" s="218">
        <f t="shared" si="56"/>
        <v>0</v>
      </c>
      <c r="G178" s="218">
        <f t="shared" si="56"/>
        <v>0</v>
      </c>
      <c r="H178" s="218">
        <f t="shared" si="56"/>
        <v>0</v>
      </c>
      <c r="I178" s="218">
        <f t="shared" si="56"/>
        <v>0</v>
      </c>
      <c r="J178" s="218">
        <f t="shared" si="56"/>
        <v>0</v>
      </c>
      <c r="K178" s="218">
        <f t="shared" si="56"/>
        <v>0</v>
      </c>
      <c r="L178" s="218">
        <f t="shared" si="56"/>
        <v>0</v>
      </c>
      <c r="M178" s="218">
        <f t="shared" si="56"/>
        <v>0</v>
      </c>
      <c r="N178" s="218">
        <f t="shared" si="56"/>
        <v>0</v>
      </c>
      <c r="O178" s="218">
        <f t="shared" si="56"/>
        <v>0</v>
      </c>
      <c r="P178" s="218">
        <f t="shared" si="56"/>
        <v>0</v>
      </c>
      <c r="Q178" s="218">
        <f t="shared" si="56"/>
        <v>0</v>
      </c>
      <c r="R178" s="247"/>
      <c r="S178" s="247"/>
      <c r="T178" s="247"/>
      <c r="U178" s="247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</row>
    <row r="179" spans="1:35" s="93" customFormat="1" ht="30">
      <c r="A179" s="422"/>
      <c r="B179" s="421"/>
      <c r="C179" s="219" t="s">
        <v>110</v>
      </c>
      <c r="D179" s="220"/>
      <c r="E179" s="218">
        <v>0</v>
      </c>
      <c r="F179" s="218">
        <v>0</v>
      </c>
      <c r="G179" s="218">
        <v>0</v>
      </c>
      <c r="H179" s="218">
        <v>0</v>
      </c>
      <c r="I179" s="218">
        <v>0</v>
      </c>
      <c r="J179" s="218">
        <v>0</v>
      </c>
      <c r="K179" s="218">
        <v>0</v>
      </c>
      <c r="L179" s="218">
        <v>0</v>
      </c>
      <c r="M179" s="218">
        <v>0</v>
      </c>
      <c r="N179" s="218">
        <v>0</v>
      </c>
      <c r="O179" s="218">
        <v>0</v>
      </c>
      <c r="P179" s="218">
        <v>0</v>
      </c>
      <c r="Q179" s="218">
        <v>0</v>
      </c>
      <c r="R179" s="247"/>
      <c r="S179" s="247"/>
      <c r="T179" s="247"/>
      <c r="U179" s="247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</row>
    <row r="180" spans="1:35" s="93" customFormat="1" ht="15">
      <c r="A180" s="420" t="s">
        <v>209</v>
      </c>
      <c r="B180" s="421" t="s">
        <v>360</v>
      </c>
      <c r="C180" s="219" t="s">
        <v>205</v>
      </c>
      <c r="D180" s="220" t="s">
        <v>241</v>
      </c>
      <c r="E180" s="218">
        <f>F180+G180+H180+I180+J180+K180+L180+M180+N180+O180+P180+Q180</f>
        <v>1481705.4479855555</v>
      </c>
      <c r="F180" s="218">
        <f aca="true" t="shared" si="57" ref="F180:L180">SUM(F181:F185)</f>
        <v>145282.6343</v>
      </c>
      <c r="G180" s="218">
        <f t="shared" si="57"/>
        <v>179738.16073</v>
      </c>
      <c r="H180" s="218">
        <f t="shared" si="57"/>
        <v>290235.29997</v>
      </c>
      <c r="I180" s="218">
        <f t="shared" si="57"/>
        <v>206983.50543</v>
      </c>
      <c r="J180" s="218">
        <f t="shared" si="57"/>
        <v>574452.4883636364</v>
      </c>
      <c r="K180" s="218">
        <f t="shared" si="57"/>
        <v>20202.0202020202</v>
      </c>
      <c r="L180" s="218">
        <f t="shared" si="57"/>
        <v>10101.0101010101</v>
      </c>
      <c r="M180" s="218">
        <f>SUM(M181:M185)</f>
        <v>10101.0101010101</v>
      </c>
      <c r="N180" s="218">
        <f>SUM(N181:N185)</f>
        <v>10505.050505050505</v>
      </c>
      <c r="O180" s="218">
        <f>SUM(O181:O185)</f>
        <v>10925.252525252525</v>
      </c>
      <c r="P180" s="218">
        <f>SUM(P181:P185)</f>
        <v>11362.262626262627</v>
      </c>
      <c r="Q180" s="218">
        <f>SUM(Q181:Q185)</f>
        <v>11816.753131313133</v>
      </c>
      <c r="R180" s="246"/>
      <c r="S180" s="247"/>
      <c r="T180" s="247"/>
      <c r="U180" s="247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</row>
    <row r="181" spans="1:35" s="93" customFormat="1" ht="15.75" customHeight="1">
      <c r="A181" s="420"/>
      <c r="B181" s="421"/>
      <c r="C181" s="219" t="s">
        <v>172</v>
      </c>
      <c r="D181" s="220"/>
      <c r="E181" s="218">
        <f>F181+G181+H181+I181+J181+K181+L181+M181+N181+O181+P181+Q181</f>
        <v>0</v>
      </c>
      <c r="F181" s="218">
        <v>0</v>
      </c>
      <c r="G181" s="218">
        <v>0</v>
      </c>
      <c r="H181" s="218">
        <v>0</v>
      </c>
      <c r="I181" s="218">
        <v>0</v>
      </c>
      <c r="J181" s="218">
        <v>0</v>
      </c>
      <c r="K181" s="218">
        <v>0</v>
      </c>
      <c r="L181" s="218">
        <v>0</v>
      </c>
      <c r="M181" s="218">
        <v>0</v>
      </c>
      <c r="N181" s="218">
        <v>0</v>
      </c>
      <c r="O181" s="218">
        <v>0</v>
      </c>
      <c r="P181" s="218">
        <v>0</v>
      </c>
      <c r="Q181" s="218">
        <v>0</v>
      </c>
      <c r="R181" s="246"/>
      <c r="S181" s="247"/>
      <c r="T181" s="247"/>
      <c r="U181" s="247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</row>
    <row r="182" spans="1:35" s="93" customFormat="1" ht="15">
      <c r="A182" s="420"/>
      <c r="B182" s="421"/>
      <c r="C182" s="219" t="s">
        <v>173</v>
      </c>
      <c r="D182" s="220" t="s">
        <v>241</v>
      </c>
      <c r="E182" s="218">
        <f>F182+G182+H182+I182+J182+K182+L182+M182+N182+O182+P182+Q182</f>
        <v>1464800.90202</v>
      </c>
      <c r="F182" s="218">
        <v>143469.04626</v>
      </c>
      <c r="G182" s="218">
        <v>176192.08059</v>
      </c>
      <c r="H182" s="218">
        <f>272013.91423+14322.2904</f>
        <v>286336.20463</v>
      </c>
      <c r="I182" s="218">
        <v>205932.38146</v>
      </c>
      <c r="J182" s="218">
        <v>568707.96348</v>
      </c>
      <c r="K182" s="218">
        <v>20000</v>
      </c>
      <c r="L182" s="218">
        <v>10000</v>
      </c>
      <c r="M182" s="218">
        <v>10000</v>
      </c>
      <c r="N182" s="218">
        <f>M182*1.04</f>
        <v>10400</v>
      </c>
      <c r="O182" s="218">
        <f>N182*1.04</f>
        <v>10816</v>
      </c>
      <c r="P182" s="218">
        <f>O182*1.04</f>
        <v>11248.640000000001</v>
      </c>
      <c r="Q182" s="218">
        <f>P182*1.04</f>
        <v>11698.585600000002</v>
      </c>
      <c r="R182" s="247"/>
      <c r="S182" s="247"/>
      <c r="T182" s="247"/>
      <c r="U182" s="247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</row>
    <row r="183" spans="1:35" s="93" customFormat="1" ht="15">
      <c r="A183" s="420"/>
      <c r="B183" s="421"/>
      <c r="C183" s="219" t="s">
        <v>174</v>
      </c>
      <c r="D183" s="220"/>
      <c r="E183" s="218">
        <f>F183+G183+H183+I183+J183+K183+L183+M183+N183+O183+P183+Q183</f>
        <v>16904.545965555557</v>
      </c>
      <c r="F183" s="218">
        <v>1813.58804</v>
      </c>
      <c r="G183" s="218">
        <v>3546.08014</v>
      </c>
      <c r="H183" s="218">
        <f>3754.42574+144.6696</f>
        <v>3899.0953400000003</v>
      </c>
      <c r="I183" s="218">
        <f>1051.12397</f>
        <v>1051.12397</v>
      </c>
      <c r="J183" s="218">
        <f>J182/99</f>
        <v>5744.524883636364</v>
      </c>
      <c r="K183" s="218">
        <f aca="true" t="shared" si="58" ref="K183:Q183">K182/99*1</f>
        <v>202.02020202020202</v>
      </c>
      <c r="L183" s="218">
        <f t="shared" si="58"/>
        <v>101.01010101010101</v>
      </c>
      <c r="M183" s="218">
        <f t="shared" si="58"/>
        <v>101.01010101010101</v>
      </c>
      <c r="N183" s="218">
        <f t="shared" si="58"/>
        <v>105.05050505050505</v>
      </c>
      <c r="O183" s="218">
        <f t="shared" si="58"/>
        <v>109.25252525252525</v>
      </c>
      <c r="P183" s="218">
        <f t="shared" si="58"/>
        <v>113.62262626262627</v>
      </c>
      <c r="Q183" s="218">
        <f t="shared" si="58"/>
        <v>118.16753131313133</v>
      </c>
      <c r="R183" s="247"/>
      <c r="S183" s="247"/>
      <c r="T183" s="247"/>
      <c r="U183" s="247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</row>
    <row r="184" spans="1:35" s="93" customFormat="1" ht="30">
      <c r="A184" s="420"/>
      <c r="B184" s="421"/>
      <c r="C184" s="219" t="s">
        <v>810</v>
      </c>
      <c r="D184" s="220"/>
      <c r="E184" s="218">
        <f>F184+G184+H184+I184+J184+K184+L184</f>
        <v>0</v>
      </c>
      <c r="F184" s="218">
        <f>8!D594</f>
        <v>0</v>
      </c>
      <c r="G184" s="218">
        <f>8!E594</f>
        <v>0</v>
      </c>
      <c r="H184" s="218">
        <f>8!F594</f>
        <v>0</v>
      </c>
      <c r="I184" s="218">
        <f>8!G594</f>
        <v>0</v>
      </c>
      <c r="J184" s="218">
        <f>8!H594</f>
        <v>0</v>
      </c>
      <c r="K184" s="218">
        <f>8!I594</f>
        <v>0</v>
      </c>
      <c r="L184" s="218">
        <f>8!J594</f>
        <v>0</v>
      </c>
      <c r="M184" s="218">
        <f>8!K594</f>
        <v>0</v>
      </c>
      <c r="N184" s="218">
        <f>8!L594</f>
        <v>0</v>
      </c>
      <c r="O184" s="218">
        <f>8!M594</f>
        <v>0</v>
      </c>
      <c r="P184" s="218">
        <f>8!N594</f>
        <v>0</v>
      </c>
      <c r="Q184" s="218">
        <f>8!O594</f>
        <v>0</v>
      </c>
      <c r="R184" s="247"/>
      <c r="S184" s="247"/>
      <c r="T184" s="247"/>
      <c r="U184" s="247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</row>
    <row r="185" spans="1:35" s="93" customFormat="1" ht="30">
      <c r="A185" s="420"/>
      <c r="B185" s="421"/>
      <c r="C185" s="219" t="s">
        <v>110</v>
      </c>
      <c r="D185" s="220"/>
      <c r="E185" s="218">
        <f>F185+G185+H185+I185+J185+K185+L185</f>
        <v>0</v>
      </c>
      <c r="F185" s="218">
        <f>8!D595</f>
        <v>0</v>
      </c>
      <c r="G185" s="218">
        <f>8!E595</f>
        <v>0</v>
      </c>
      <c r="H185" s="218">
        <f>8!F595</f>
        <v>0</v>
      </c>
      <c r="I185" s="218">
        <f>8!G595</f>
        <v>0</v>
      </c>
      <c r="J185" s="218">
        <f>8!H595</f>
        <v>0</v>
      </c>
      <c r="K185" s="218">
        <f>8!I595</f>
        <v>0</v>
      </c>
      <c r="L185" s="218">
        <f>8!J595</f>
        <v>0</v>
      </c>
      <c r="M185" s="218">
        <f>8!K595</f>
        <v>0</v>
      </c>
      <c r="N185" s="218">
        <f>8!L595</f>
        <v>0</v>
      </c>
      <c r="O185" s="218">
        <f>8!M595</f>
        <v>0</v>
      </c>
      <c r="P185" s="218">
        <f>8!N595</f>
        <v>0</v>
      </c>
      <c r="Q185" s="218">
        <f>8!O595</f>
        <v>0</v>
      </c>
      <c r="R185" s="247"/>
      <c r="S185" s="247"/>
      <c r="T185" s="247"/>
      <c r="U185" s="247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</row>
    <row r="186" spans="1:35" s="93" customFormat="1" ht="15.75" customHeight="1">
      <c r="A186" s="422" t="s">
        <v>234</v>
      </c>
      <c r="B186" s="426" t="s">
        <v>768</v>
      </c>
      <c r="C186" s="219" t="s">
        <v>205</v>
      </c>
      <c r="D186" s="285">
        <v>813</v>
      </c>
      <c r="E186" s="218">
        <f>E187+E189+E191+E193</f>
        <v>2047353.7436985439</v>
      </c>
      <c r="F186" s="218">
        <f>F187+F189+F191+F193</f>
        <v>233920.49800000002</v>
      </c>
      <c r="G186" s="218">
        <f aca="true" t="shared" si="59" ref="G186:L186">G187+G189+G191+G193</f>
        <v>255310.0282</v>
      </c>
      <c r="H186" s="218">
        <f>H187+H189+H191+H193</f>
        <v>279273.94</v>
      </c>
      <c r="I186" s="218">
        <f t="shared" si="59"/>
        <v>263542.2</v>
      </c>
      <c r="J186" s="218">
        <f t="shared" si="59"/>
        <v>298425.54276</v>
      </c>
      <c r="K186" s="218">
        <f t="shared" si="59"/>
        <v>200324.37143</v>
      </c>
      <c r="L186" s="218">
        <f t="shared" si="59"/>
        <v>77876.2</v>
      </c>
      <c r="M186" s="218">
        <f>M187+M189+M191+M193</f>
        <v>80992.4</v>
      </c>
      <c r="N186" s="218">
        <f>N187+N189+N191+N193</f>
        <v>84232.09599999999</v>
      </c>
      <c r="O186" s="218">
        <f>O187+O189+O191+O193</f>
        <v>87601.37984</v>
      </c>
      <c r="P186" s="218">
        <f>P187+P189+P191+P193</f>
        <v>91105.43503359999</v>
      </c>
      <c r="Q186" s="218">
        <f>Q187+Q189+Q191+Q193</f>
        <v>94749.652434944</v>
      </c>
      <c r="R186" s="246"/>
      <c r="S186" s="246"/>
      <c r="T186" s="246"/>
      <c r="U186" s="246"/>
      <c r="V186" s="211"/>
      <c r="W186" s="211"/>
      <c r="X186" s="2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</row>
    <row r="187" spans="1:35" s="93" customFormat="1" ht="15.75" customHeight="1">
      <c r="A187" s="422"/>
      <c r="B187" s="427"/>
      <c r="C187" s="219" t="s">
        <v>172</v>
      </c>
      <c r="D187" s="285">
        <v>813</v>
      </c>
      <c r="E187" s="218">
        <f aca="true" t="shared" si="60" ref="E187:E193">F187+G187+H187+I187+J187+K187+L187</f>
        <v>214687.401</v>
      </c>
      <c r="F187" s="218">
        <f aca="true" t="shared" si="61" ref="F187:Q193">F196</f>
        <v>40116.049</v>
      </c>
      <c r="G187" s="218">
        <f t="shared" si="61"/>
        <v>43273.812</v>
      </c>
      <c r="H187" s="218">
        <f t="shared" si="61"/>
        <v>43100.94</v>
      </c>
      <c r="I187" s="218">
        <f t="shared" si="61"/>
        <v>21212.2</v>
      </c>
      <c r="J187" s="218">
        <f>J196</f>
        <v>16473.6</v>
      </c>
      <c r="K187" s="218">
        <f t="shared" si="61"/>
        <v>50510.8</v>
      </c>
      <c r="L187" s="218">
        <f t="shared" si="61"/>
        <v>0</v>
      </c>
      <c r="M187" s="218">
        <f t="shared" si="61"/>
        <v>0</v>
      </c>
      <c r="N187" s="218">
        <f t="shared" si="61"/>
        <v>0</v>
      </c>
      <c r="O187" s="218">
        <f t="shared" si="61"/>
        <v>0</v>
      </c>
      <c r="P187" s="218">
        <f t="shared" si="61"/>
        <v>0</v>
      </c>
      <c r="Q187" s="218">
        <f t="shared" si="61"/>
        <v>0</v>
      </c>
      <c r="R187" s="246"/>
      <c r="S187" s="246"/>
      <c r="T187" s="246"/>
      <c r="U187" s="246"/>
      <c r="V187" s="211"/>
      <c r="W187" s="211"/>
      <c r="X187" s="2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</row>
    <row r="188" spans="1:35" s="93" customFormat="1" ht="30" customHeight="1">
      <c r="A188" s="422"/>
      <c r="B188" s="427"/>
      <c r="C188" s="219" t="s">
        <v>816</v>
      </c>
      <c r="D188" s="253">
        <v>813</v>
      </c>
      <c r="E188" s="218">
        <f t="shared" si="60"/>
        <v>4303.331</v>
      </c>
      <c r="F188" s="218">
        <f t="shared" si="61"/>
        <v>3864.419</v>
      </c>
      <c r="G188" s="218">
        <f t="shared" si="61"/>
        <v>438.912</v>
      </c>
      <c r="H188" s="218">
        <f t="shared" si="61"/>
        <v>0</v>
      </c>
      <c r="I188" s="218">
        <f t="shared" si="61"/>
        <v>0</v>
      </c>
      <c r="J188" s="218">
        <f t="shared" si="61"/>
        <v>0</v>
      </c>
      <c r="K188" s="218">
        <f t="shared" si="61"/>
        <v>0</v>
      </c>
      <c r="L188" s="218">
        <f t="shared" si="61"/>
        <v>0</v>
      </c>
      <c r="M188" s="218">
        <f t="shared" si="61"/>
        <v>0</v>
      </c>
      <c r="N188" s="218">
        <f t="shared" si="61"/>
        <v>0</v>
      </c>
      <c r="O188" s="218">
        <f t="shared" si="61"/>
        <v>0</v>
      </c>
      <c r="P188" s="218">
        <f t="shared" si="61"/>
        <v>0</v>
      </c>
      <c r="Q188" s="218">
        <f t="shared" si="61"/>
        <v>0</v>
      </c>
      <c r="R188" s="246"/>
      <c r="S188" s="246"/>
      <c r="T188" s="246"/>
      <c r="U188" s="246"/>
      <c r="V188" s="211"/>
      <c r="W188" s="211"/>
      <c r="X188" s="2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</row>
    <row r="189" spans="1:35" s="93" customFormat="1" ht="15">
      <c r="A189" s="422"/>
      <c r="B189" s="427"/>
      <c r="C189" s="219" t="s">
        <v>173</v>
      </c>
      <c r="D189" s="253">
        <v>813</v>
      </c>
      <c r="E189" s="218">
        <f>F189+G189+H189+I189+J189+K189+L189+M189+N189+O189+P189+Q189</f>
        <v>802558.3526085438</v>
      </c>
      <c r="F189" s="218">
        <f t="shared" si="61"/>
        <v>40749.728</v>
      </c>
      <c r="G189" s="218">
        <f t="shared" si="61"/>
        <v>40409.6512</v>
      </c>
      <c r="H189" s="218">
        <f t="shared" si="61"/>
        <v>45000</v>
      </c>
      <c r="I189" s="218">
        <f t="shared" si="61"/>
        <v>47000</v>
      </c>
      <c r="J189" s="218">
        <v>71999.0101</v>
      </c>
      <c r="K189" s="218">
        <f t="shared" si="61"/>
        <v>40842.8</v>
      </c>
      <c r="L189" s="218">
        <f t="shared" si="61"/>
        <v>77876.2</v>
      </c>
      <c r="M189" s="218">
        <f t="shared" si="61"/>
        <v>80992.4</v>
      </c>
      <c r="N189" s="218">
        <f t="shared" si="61"/>
        <v>84232.09599999999</v>
      </c>
      <c r="O189" s="218">
        <f t="shared" si="61"/>
        <v>87601.37984</v>
      </c>
      <c r="P189" s="218">
        <f t="shared" si="61"/>
        <v>91105.43503359999</v>
      </c>
      <c r="Q189" s="218">
        <f t="shared" si="61"/>
        <v>94749.652434944</v>
      </c>
      <c r="R189" s="246"/>
      <c r="S189" s="246"/>
      <c r="T189" s="246"/>
      <c r="U189" s="246"/>
      <c r="V189" s="211"/>
      <c r="W189" s="211"/>
      <c r="X189" s="2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</row>
    <row r="190" spans="1:35" s="93" customFormat="1" ht="30">
      <c r="A190" s="422"/>
      <c r="B190" s="427"/>
      <c r="C190" s="219" t="s">
        <v>817</v>
      </c>
      <c r="D190" s="253">
        <v>813</v>
      </c>
      <c r="E190" s="218">
        <f t="shared" si="60"/>
        <v>6901.123</v>
      </c>
      <c r="F190" s="218">
        <f t="shared" si="61"/>
        <v>6491.472</v>
      </c>
      <c r="G190" s="218">
        <f t="shared" si="61"/>
        <v>409.651</v>
      </c>
      <c r="H190" s="218">
        <f t="shared" si="61"/>
        <v>0</v>
      </c>
      <c r="I190" s="218">
        <f t="shared" si="61"/>
        <v>0</v>
      </c>
      <c r="J190" s="218">
        <f t="shared" si="61"/>
        <v>0</v>
      </c>
      <c r="K190" s="218">
        <f t="shared" si="61"/>
        <v>0</v>
      </c>
      <c r="L190" s="218">
        <f t="shared" si="61"/>
        <v>0</v>
      </c>
      <c r="M190" s="218">
        <f t="shared" si="61"/>
        <v>0</v>
      </c>
      <c r="N190" s="218">
        <f t="shared" si="61"/>
        <v>0</v>
      </c>
      <c r="O190" s="218">
        <f t="shared" si="61"/>
        <v>0</v>
      </c>
      <c r="P190" s="218">
        <f t="shared" si="61"/>
        <v>0</v>
      </c>
      <c r="Q190" s="218">
        <f t="shared" si="61"/>
        <v>0</v>
      </c>
      <c r="R190" s="246"/>
      <c r="S190" s="246"/>
      <c r="T190" s="246"/>
      <c r="U190" s="246"/>
      <c r="V190" s="211"/>
      <c r="W190" s="211"/>
      <c r="X190" s="2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</row>
    <row r="191" spans="1:35" s="93" customFormat="1" ht="15">
      <c r="A191" s="422"/>
      <c r="B191" s="427"/>
      <c r="C191" s="219" t="s">
        <v>174</v>
      </c>
      <c r="D191" s="253">
        <v>813</v>
      </c>
      <c r="E191" s="218">
        <f t="shared" si="60"/>
        <v>92743.20032999999</v>
      </c>
      <c r="F191" s="218">
        <f t="shared" si="61"/>
        <v>15495.721</v>
      </c>
      <c r="G191" s="218">
        <f t="shared" si="61"/>
        <v>14675.565</v>
      </c>
      <c r="H191" s="218">
        <f>H200</f>
        <v>14830</v>
      </c>
      <c r="I191" s="218">
        <f t="shared" si="61"/>
        <v>15330</v>
      </c>
      <c r="J191" s="218">
        <f t="shared" si="61"/>
        <v>17246.91433</v>
      </c>
      <c r="K191" s="218">
        <f t="shared" si="61"/>
        <v>15165</v>
      </c>
      <c r="L191" s="218">
        <f t="shared" si="61"/>
        <v>0</v>
      </c>
      <c r="M191" s="218">
        <f t="shared" si="61"/>
        <v>0</v>
      </c>
      <c r="N191" s="218">
        <f t="shared" si="61"/>
        <v>0</v>
      </c>
      <c r="O191" s="218">
        <f t="shared" si="61"/>
        <v>0</v>
      </c>
      <c r="P191" s="218">
        <f t="shared" si="61"/>
        <v>0</v>
      </c>
      <c r="Q191" s="218">
        <f t="shared" si="61"/>
        <v>0</v>
      </c>
      <c r="R191" s="246"/>
      <c r="S191" s="246"/>
      <c r="T191" s="246"/>
      <c r="U191" s="246"/>
      <c r="V191" s="211"/>
      <c r="W191" s="211"/>
      <c r="X191" s="2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</row>
    <row r="192" spans="1:35" s="93" customFormat="1" ht="30">
      <c r="A192" s="422"/>
      <c r="B192" s="427"/>
      <c r="C192" s="219" t="s">
        <v>817</v>
      </c>
      <c r="D192" s="253">
        <v>813</v>
      </c>
      <c r="E192" s="218">
        <f t="shared" si="60"/>
        <v>2880.186</v>
      </c>
      <c r="F192" s="218">
        <f t="shared" si="61"/>
        <v>2704.621</v>
      </c>
      <c r="G192" s="218">
        <f t="shared" si="61"/>
        <v>175.565</v>
      </c>
      <c r="H192" s="218">
        <f t="shared" si="61"/>
        <v>0</v>
      </c>
      <c r="I192" s="218">
        <f t="shared" si="61"/>
        <v>0</v>
      </c>
      <c r="J192" s="218">
        <f t="shared" si="61"/>
        <v>0</v>
      </c>
      <c r="K192" s="218">
        <f t="shared" si="61"/>
        <v>0</v>
      </c>
      <c r="L192" s="218">
        <f t="shared" si="61"/>
        <v>0</v>
      </c>
      <c r="M192" s="218">
        <f t="shared" si="61"/>
        <v>0</v>
      </c>
      <c r="N192" s="218">
        <f t="shared" si="61"/>
        <v>0</v>
      </c>
      <c r="O192" s="218">
        <f t="shared" si="61"/>
        <v>0</v>
      </c>
      <c r="P192" s="218">
        <f t="shared" si="61"/>
        <v>0</v>
      </c>
      <c r="Q192" s="218">
        <f t="shared" si="61"/>
        <v>0</v>
      </c>
      <c r="R192" s="246"/>
      <c r="S192" s="246"/>
      <c r="T192" s="246"/>
      <c r="U192" s="246"/>
      <c r="V192" s="211"/>
      <c r="W192" s="211"/>
      <c r="X192" s="2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</row>
    <row r="193" spans="1:35" s="93" customFormat="1" ht="30">
      <c r="A193" s="422"/>
      <c r="B193" s="427"/>
      <c r="C193" s="219" t="s">
        <v>810</v>
      </c>
      <c r="D193" s="253"/>
      <c r="E193" s="218">
        <f t="shared" si="60"/>
        <v>937364.78976</v>
      </c>
      <c r="F193" s="218">
        <f t="shared" si="61"/>
        <v>137559</v>
      </c>
      <c r="G193" s="218">
        <f t="shared" si="61"/>
        <v>156951</v>
      </c>
      <c r="H193" s="218">
        <f t="shared" si="61"/>
        <v>176343</v>
      </c>
      <c r="I193" s="218">
        <f t="shared" si="61"/>
        <v>180000</v>
      </c>
      <c r="J193" s="218">
        <f t="shared" si="61"/>
        <v>192706.01833</v>
      </c>
      <c r="K193" s="218">
        <f t="shared" si="61"/>
        <v>93805.77143</v>
      </c>
      <c r="L193" s="218">
        <f t="shared" si="61"/>
        <v>0</v>
      </c>
      <c r="M193" s="218">
        <f t="shared" si="61"/>
        <v>0</v>
      </c>
      <c r="N193" s="218">
        <f t="shared" si="61"/>
        <v>0</v>
      </c>
      <c r="O193" s="218">
        <f t="shared" si="61"/>
        <v>0</v>
      </c>
      <c r="P193" s="218">
        <f t="shared" si="61"/>
        <v>0</v>
      </c>
      <c r="Q193" s="218">
        <f t="shared" si="61"/>
        <v>0</v>
      </c>
      <c r="R193" s="246"/>
      <c r="S193" s="246"/>
      <c r="T193" s="246"/>
      <c r="U193" s="246"/>
      <c r="V193" s="211"/>
      <c r="W193" s="211"/>
      <c r="X193" s="2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</row>
    <row r="194" spans="1:35" s="93" customFormat="1" ht="30">
      <c r="A194" s="422"/>
      <c r="B194" s="428"/>
      <c r="C194" s="219" t="s">
        <v>110</v>
      </c>
      <c r="D194" s="253"/>
      <c r="E194" s="218">
        <v>0</v>
      </c>
      <c r="F194" s="218">
        <v>0</v>
      </c>
      <c r="G194" s="218">
        <v>0</v>
      </c>
      <c r="H194" s="218">
        <v>0</v>
      </c>
      <c r="I194" s="218">
        <v>0</v>
      </c>
      <c r="J194" s="218">
        <v>0</v>
      </c>
      <c r="K194" s="218">
        <v>0</v>
      </c>
      <c r="L194" s="218">
        <v>0</v>
      </c>
      <c r="M194" s="218">
        <v>0</v>
      </c>
      <c r="N194" s="218">
        <v>0</v>
      </c>
      <c r="O194" s="218">
        <v>0</v>
      </c>
      <c r="P194" s="218">
        <v>0</v>
      </c>
      <c r="Q194" s="218">
        <v>0</v>
      </c>
      <c r="R194" s="246"/>
      <c r="S194" s="246"/>
      <c r="T194" s="246"/>
      <c r="U194" s="246"/>
      <c r="V194" s="211"/>
      <c r="W194" s="211"/>
      <c r="X194" s="2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</row>
    <row r="195" spans="1:35" s="93" customFormat="1" ht="15">
      <c r="A195" s="422" t="s">
        <v>211</v>
      </c>
      <c r="B195" s="426" t="s">
        <v>782</v>
      </c>
      <c r="C195" s="219" t="s">
        <v>205</v>
      </c>
      <c r="D195" s="253">
        <v>813</v>
      </c>
      <c r="E195" s="218">
        <f>E196+E198+E200+E202</f>
        <v>2047353.7436985439</v>
      </c>
      <c r="F195" s="218">
        <f>F196+F198+F200+F202</f>
        <v>233920.49800000002</v>
      </c>
      <c r="G195" s="218">
        <f aca="true" t="shared" si="62" ref="G195:L195">G196+G198+G200+G202</f>
        <v>255310.0282</v>
      </c>
      <c r="H195" s="218">
        <f t="shared" si="62"/>
        <v>279273.94</v>
      </c>
      <c r="I195" s="218">
        <f t="shared" si="62"/>
        <v>263542.2</v>
      </c>
      <c r="J195" s="218">
        <f t="shared" si="62"/>
        <v>298425.54276</v>
      </c>
      <c r="K195" s="218">
        <f t="shared" si="62"/>
        <v>200324.37143</v>
      </c>
      <c r="L195" s="218">
        <f t="shared" si="62"/>
        <v>77876.2</v>
      </c>
      <c r="M195" s="218">
        <f>M196+M198+M200+M202</f>
        <v>80992.4</v>
      </c>
      <c r="N195" s="218">
        <f>N196+N198+N200+N202</f>
        <v>84232.09599999999</v>
      </c>
      <c r="O195" s="218">
        <f>O196+O198+O200+O202</f>
        <v>87601.37984</v>
      </c>
      <c r="P195" s="218">
        <f>P196+P198+P200+P202</f>
        <v>91105.43503359999</v>
      </c>
      <c r="Q195" s="218">
        <f>Q196+Q198+Q200+Q202</f>
        <v>94749.652434944</v>
      </c>
      <c r="R195" s="246"/>
      <c r="S195" s="247"/>
      <c r="T195" s="247"/>
      <c r="U195" s="247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</row>
    <row r="196" spans="1:35" s="93" customFormat="1" ht="15" customHeight="1">
      <c r="A196" s="422"/>
      <c r="B196" s="427"/>
      <c r="C196" s="219" t="s">
        <v>172</v>
      </c>
      <c r="D196" s="253">
        <v>813</v>
      </c>
      <c r="E196" s="218">
        <f>F196+G196+H196+I196+J196+K196+L196</f>
        <v>214687.401</v>
      </c>
      <c r="F196" s="218">
        <v>40116.049</v>
      </c>
      <c r="G196" s="218">
        <v>43273.812</v>
      </c>
      <c r="H196" s="218">
        <v>43100.94</v>
      </c>
      <c r="I196" s="218">
        <v>21212.2</v>
      </c>
      <c r="J196" s="218">
        <v>16473.6</v>
      </c>
      <c r="K196" s="218">
        <v>50510.8</v>
      </c>
      <c r="L196" s="218">
        <v>0</v>
      </c>
      <c r="M196" s="218">
        <v>0</v>
      </c>
      <c r="N196" s="218">
        <v>0</v>
      </c>
      <c r="O196" s="218">
        <v>0</v>
      </c>
      <c r="P196" s="218">
        <v>0</v>
      </c>
      <c r="Q196" s="218">
        <v>0</v>
      </c>
      <c r="R196" s="246"/>
      <c r="S196" s="247"/>
      <c r="T196" s="247"/>
      <c r="U196" s="247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</row>
    <row r="197" spans="1:35" s="93" customFormat="1" ht="32.25" customHeight="1">
      <c r="A197" s="422"/>
      <c r="B197" s="427"/>
      <c r="C197" s="219" t="s">
        <v>816</v>
      </c>
      <c r="D197" s="253">
        <v>813</v>
      </c>
      <c r="E197" s="218">
        <f>F197+G197+H197+I197+J197+K197+L197</f>
        <v>4303.331</v>
      </c>
      <c r="F197" s="218">
        <v>3864.419</v>
      </c>
      <c r="G197" s="218">
        <v>438.912</v>
      </c>
      <c r="H197" s="218">
        <v>0</v>
      </c>
      <c r="I197" s="218">
        <v>0</v>
      </c>
      <c r="J197" s="218">
        <v>0</v>
      </c>
      <c r="K197" s="218">
        <v>0</v>
      </c>
      <c r="L197" s="218">
        <v>0</v>
      </c>
      <c r="M197" s="218">
        <v>0</v>
      </c>
      <c r="N197" s="218">
        <v>0</v>
      </c>
      <c r="O197" s="218">
        <v>0</v>
      </c>
      <c r="P197" s="218">
        <v>0</v>
      </c>
      <c r="Q197" s="218">
        <v>0</v>
      </c>
      <c r="R197" s="247"/>
      <c r="S197" s="247"/>
      <c r="T197" s="247"/>
      <c r="U197" s="247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</row>
    <row r="198" spans="1:35" s="93" customFormat="1" ht="15">
      <c r="A198" s="422"/>
      <c r="B198" s="427"/>
      <c r="C198" s="219" t="s">
        <v>173</v>
      </c>
      <c r="D198" s="253">
        <v>813</v>
      </c>
      <c r="E198" s="218">
        <f aca="true" t="shared" si="63" ref="E198:E209">F198+G198+H198+I198+J198+K198+L198+M198+N198+O198+P198+Q198</f>
        <v>802558.3526085438</v>
      </c>
      <c r="F198" s="218">
        <v>40749.728</v>
      </c>
      <c r="G198" s="218">
        <v>40409.6512</v>
      </c>
      <c r="H198" s="218">
        <v>45000</v>
      </c>
      <c r="I198" s="218">
        <v>47000</v>
      </c>
      <c r="J198" s="218">
        <v>71999.0101</v>
      </c>
      <c r="K198" s="218">
        <v>40842.8</v>
      </c>
      <c r="L198" s="218">
        <v>77876.2</v>
      </c>
      <c r="M198" s="218">
        <v>80992.4</v>
      </c>
      <c r="N198" s="218">
        <f>M198*1.04</f>
        <v>84232.09599999999</v>
      </c>
      <c r="O198" s="218">
        <f>N198*1.04</f>
        <v>87601.37984</v>
      </c>
      <c r="P198" s="218">
        <f>O198*1.04</f>
        <v>91105.43503359999</v>
      </c>
      <c r="Q198" s="218">
        <f>P198*1.04</f>
        <v>94749.652434944</v>
      </c>
      <c r="R198" s="247"/>
      <c r="S198" s="247"/>
      <c r="T198" s="247"/>
      <c r="U198" s="247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</row>
    <row r="199" spans="1:35" s="93" customFormat="1" ht="30">
      <c r="A199" s="422"/>
      <c r="B199" s="427"/>
      <c r="C199" s="219" t="s">
        <v>817</v>
      </c>
      <c r="D199" s="253">
        <v>813</v>
      </c>
      <c r="E199" s="218">
        <f t="shared" si="63"/>
        <v>6901.123</v>
      </c>
      <c r="F199" s="218">
        <v>6491.472</v>
      </c>
      <c r="G199" s="218">
        <v>409.651</v>
      </c>
      <c r="H199" s="218">
        <v>0</v>
      </c>
      <c r="I199" s="218">
        <v>0</v>
      </c>
      <c r="J199" s="218">
        <v>0</v>
      </c>
      <c r="K199" s="218">
        <v>0</v>
      </c>
      <c r="L199" s="218">
        <v>0</v>
      </c>
      <c r="M199" s="218">
        <v>0</v>
      </c>
      <c r="N199" s="218">
        <v>0</v>
      </c>
      <c r="O199" s="218">
        <v>0</v>
      </c>
      <c r="P199" s="218">
        <v>0</v>
      </c>
      <c r="Q199" s="218">
        <v>0</v>
      </c>
      <c r="R199" s="247"/>
      <c r="S199" s="247"/>
      <c r="T199" s="247"/>
      <c r="U199" s="247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</row>
    <row r="200" spans="1:35" s="93" customFormat="1" ht="15">
      <c r="A200" s="422"/>
      <c r="B200" s="427"/>
      <c r="C200" s="219" t="s">
        <v>174</v>
      </c>
      <c r="D200" s="253">
        <v>813</v>
      </c>
      <c r="E200" s="218">
        <f t="shared" si="63"/>
        <v>92743.20032999999</v>
      </c>
      <c r="F200" s="218">
        <v>15495.721</v>
      </c>
      <c r="G200" s="218">
        <v>14675.565</v>
      </c>
      <c r="H200" s="218">
        <v>14830</v>
      </c>
      <c r="I200" s="218">
        <v>15330</v>
      </c>
      <c r="J200" s="218">
        <v>17246.91433</v>
      </c>
      <c r="K200" s="218">
        <v>15165</v>
      </c>
      <c r="L200" s="218">
        <v>0</v>
      </c>
      <c r="M200" s="218">
        <v>0</v>
      </c>
      <c r="N200" s="218">
        <v>0</v>
      </c>
      <c r="O200" s="218">
        <v>0</v>
      </c>
      <c r="P200" s="218">
        <v>0</v>
      </c>
      <c r="Q200" s="218">
        <v>0</v>
      </c>
      <c r="R200" s="247"/>
      <c r="S200" s="247"/>
      <c r="T200" s="247"/>
      <c r="U200" s="247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</row>
    <row r="201" spans="1:35" s="93" customFormat="1" ht="30">
      <c r="A201" s="422"/>
      <c r="B201" s="427"/>
      <c r="C201" s="219" t="s">
        <v>817</v>
      </c>
      <c r="D201" s="253">
        <v>813</v>
      </c>
      <c r="E201" s="218">
        <f t="shared" si="63"/>
        <v>2880.186</v>
      </c>
      <c r="F201" s="218">
        <v>2704.621</v>
      </c>
      <c r="G201" s="218">
        <v>175.565</v>
      </c>
      <c r="H201" s="218">
        <v>0</v>
      </c>
      <c r="I201" s="218">
        <v>0</v>
      </c>
      <c r="J201" s="218">
        <v>0</v>
      </c>
      <c r="K201" s="218">
        <v>0</v>
      </c>
      <c r="L201" s="218">
        <v>0</v>
      </c>
      <c r="M201" s="218">
        <v>0</v>
      </c>
      <c r="N201" s="218">
        <v>0</v>
      </c>
      <c r="O201" s="218">
        <v>0</v>
      </c>
      <c r="P201" s="218">
        <v>0</v>
      </c>
      <c r="Q201" s="218">
        <v>0</v>
      </c>
      <c r="R201" s="247"/>
      <c r="S201" s="247"/>
      <c r="T201" s="247"/>
      <c r="U201" s="247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</row>
    <row r="202" spans="1:35" s="93" customFormat="1" ht="30">
      <c r="A202" s="422"/>
      <c r="B202" s="427"/>
      <c r="C202" s="219" t="s">
        <v>810</v>
      </c>
      <c r="D202" s="253">
        <v>813</v>
      </c>
      <c r="E202" s="218">
        <f t="shared" si="63"/>
        <v>937364.78976</v>
      </c>
      <c r="F202" s="218">
        <v>137559</v>
      </c>
      <c r="G202" s="218">
        <v>156951</v>
      </c>
      <c r="H202" s="218">
        <v>176343</v>
      </c>
      <c r="I202" s="218">
        <v>180000</v>
      </c>
      <c r="J202" s="218">
        <v>192706.01833</v>
      </c>
      <c r="K202" s="218">
        <v>93805.77143</v>
      </c>
      <c r="L202" s="218">
        <v>0</v>
      </c>
      <c r="M202" s="218">
        <v>0</v>
      </c>
      <c r="N202" s="218">
        <v>0</v>
      </c>
      <c r="O202" s="218">
        <v>0</v>
      </c>
      <c r="P202" s="218">
        <v>0</v>
      </c>
      <c r="Q202" s="218">
        <v>0</v>
      </c>
      <c r="R202" s="247"/>
      <c r="S202" s="247"/>
      <c r="T202" s="247"/>
      <c r="U202" s="247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</row>
    <row r="203" spans="1:35" s="93" customFormat="1" ht="30">
      <c r="A203" s="422"/>
      <c r="B203" s="428"/>
      <c r="C203" s="219" t="s">
        <v>110</v>
      </c>
      <c r="D203" s="220"/>
      <c r="E203" s="218">
        <f t="shared" si="63"/>
        <v>0</v>
      </c>
      <c r="F203" s="218">
        <v>0</v>
      </c>
      <c r="G203" s="218">
        <v>0</v>
      </c>
      <c r="H203" s="218">
        <v>0</v>
      </c>
      <c r="I203" s="218">
        <v>0</v>
      </c>
      <c r="J203" s="218">
        <v>0</v>
      </c>
      <c r="K203" s="218">
        <v>0</v>
      </c>
      <c r="L203" s="218">
        <v>0</v>
      </c>
      <c r="M203" s="218">
        <v>0</v>
      </c>
      <c r="N203" s="218">
        <v>0</v>
      </c>
      <c r="O203" s="218">
        <v>0</v>
      </c>
      <c r="P203" s="218">
        <v>0</v>
      </c>
      <c r="Q203" s="218">
        <v>0</v>
      </c>
      <c r="R203" s="247"/>
      <c r="S203" s="247"/>
      <c r="T203" s="247"/>
      <c r="U203" s="247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</row>
    <row r="204" spans="1:35" s="209" customFormat="1" ht="20.25" customHeight="1">
      <c r="A204" s="422" t="s">
        <v>299</v>
      </c>
      <c r="B204" s="421" t="s">
        <v>769</v>
      </c>
      <c r="C204" s="249" t="s">
        <v>205</v>
      </c>
      <c r="D204" s="250"/>
      <c r="E204" s="217">
        <f t="shared" si="63"/>
        <v>1297289.27408744</v>
      </c>
      <c r="F204" s="217">
        <f>F205+F206+F208+F209+F210+F207</f>
        <v>118345.5108</v>
      </c>
      <c r="G204" s="217">
        <f aca="true" t="shared" si="64" ref="G204:L204">G205+G206+G208+G209+G210+G207</f>
        <v>133456.99</v>
      </c>
      <c r="H204" s="217">
        <f t="shared" si="64"/>
        <v>133632.91</v>
      </c>
      <c r="I204" s="217">
        <f t="shared" si="64"/>
        <v>136910.71899999998</v>
      </c>
      <c r="J204" s="217">
        <f t="shared" si="64"/>
        <v>139803.4642</v>
      </c>
      <c r="K204" s="217">
        <f t="shared" si="64"/>
        <v>143472</v>
      </c>
      <c r="L204" s="217">
        <f t="shared" si="64"/>
        <v>144571.2</v>
      </c>
      <c r="M204" s="217">
        <f>M205+M206+M208+M209+M210+M207</f>
        <v>144874</v>
      </c>
      <c r="N204" s="217">
        <f>N205+N206+N208+N209+N210+N207</f>
        <v>47038.96</v>
      </c>
      <c r="O204" s="217">
        <f>O205+O206+O208+O209+O210+O207</f>
        <v>49309.0184</v>
      </c>
      <c r="P204" s="217">
        <f>P205+P206+P208+P209+P210+P207</f>
        <v>51689.304136</v>
      </c>
      <c r="Q204" s="217">
        <f>Q205+Q206+Q208+Q209+Q210+Q207</f>
        <v>54185.197551440004</v>
      </c>
      <c r="R204" s="237"/>
      <c r="S204" s="221"/>
      <c r="T204" s="237"/>
      <c r="U204" s="221"/>
      <c r="V204" s="119"/>
      <c r="W204" s="119"/>
      <c r="X204" s="119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</row>
    <row r="205" spans="1:35" s="209" customFormat="1" ht="20.25" customHeight="1">
      <c r="A205" s="422"/>
      <c r="B205" s="421"/>
      <c r="C205" s="249" t="s">
        <v>172</v>
      </c>
      <c r="D205" s="231"/>
      <c r="E205" s="217">
        <f t="shared" si="63"/>
        <v>0</v>
      </c>
      <c r="F205" s="217">
        <f aca="true" t="shared" si="65" ref="F205:L205">F212+F224</f>
        <v>0</v>
      </c>
      <c r="G205" s="217">
        <f t="shared" si="65"/>
        <v>0</v>
      </c>
      <c r="H205" s="217">
        <f t="shared" si="65"/>
        <v>0</v>
      </c>
      <c r="I205" s="217">
        <f t="shared" si="65"/>
        <v>0</v>
      </c>
      <c r="J205" s="217">
        <f t="shared" si="65"/>
        <v>0</v>
      </c>
      <c r="K205" s="217">
        <f t="shared" si="65"/>
        <v>0</v>
      </c>
      <c r="L205" s="217">
        <f t="shared" si="65"/>
        <v>0</v>
      </c>
      <c r="M205" s="217">
        <f>M212+M224</f>
        <v>0</v>
      </c>
      <c r="N205" s="217">
        <f>N212+N224</f>
        <v>0</v>
      </c>
      <c r="O205" s="217">
        <f>O212+O224</f>
        <v>0</v>
      </c>
      <c r="P205" s="217">
        <f>P212+P224</f>
        <v>0</v>
      </c>
      <c r="Q205" s="217">
        <f>Q212+Q224</f>
        <v>0</v>
      </c>
      <c r="R205" s="237"/>
      <c r="S205" s="221"/>
      <c r="T205" s="221"/>
      <c r="U205" s="221"/>
      <c r="V205" s="119"/>
      <c r="W205" s="119"/>
      <c r="X205" s="119"/>
      <c r="Y205" s="216"/>
      <c r="Z205" s="216"/>
      <c r="AA205" s="216"/>
      <c r="AB205" s="216"/>
      <c r="AC205" s="216"/>
      <c r="AD205" s="216"/>
      <c r="AE205" s="216"/>
      <c r="AF205" s="216"/>
      <c r="AG205" s="216"/>
      <c r="AH205" s="216"/>
      <c r="AI205" s="216"/>
    </row>
    <row r="206" spans="1:35" s="209" customFormat="1" ht="23.25" customHeight="1">
      <c r="A206" s="422"/>
      <c r="B206" s="421"/>
      <c r="C206" s="249" t="s">
        <v>173</v>
      </c>
      <c r="D206" s="250">
        <v>812</v>
      </c>
      <c r="E206" s="217">
        <f t="shared" si="63"/>
        <v>411744.01635</v>
      </c>
      <c r="F206" s="217">
        <f>F213+F219</f>
        <v>18345.5108</v>
      </c>
      <c r="G206" s="217">
        <f aca="true" t="shared" si="66" ref="G206:L206">G213+G219</f>
        <v>26000</v>
      </c>
      <c r="H206" s="217">
        <f t="shared" si="66"/>
        <v>27000</v>
      </c>
      <c r="I206" s="217">
        <f t="shared" si="66"/>
        <v>29802.4398</v>
      </c>
      <c r="J206" s="217">
        <f t="shared" si="66"/>
        <v>32955.7095</v>
      </c>
      <c r="K206" s="217">
        <f t="shared" si="66"/>
        <v>36192</v>
      </c>
      <c r="L206" s="217">
        <f t="shared" si="66"/>
        <v>37000</v>
      </c>
      <c r="M206" s="217">
        <f>M213+M219</f>
        <v>37000</v>
      </c>
      <c r="N206" s="217">
        <f>N213+N219</f>
        <v>38850</v>
      </c>
      <c r="O206" s="217">
        <f>O213+O219</f>
        <v>40792.5</v>
      </c>
      <c r="P206" s="217">
        <f>P213+P219</f>
        <v>42832.125</v>
      </c>
      <c r="Q206" s="217">
        <f>Q213+Q219</f>
        <v>44973.731250000004</v>
      </c>
      <c r="R206" s="221"/>
      <c r="S206" s="221"/>
      <c r="T206" s="221"/>
      <c r="U206" s="221"/>
      <c r="V206" s="119"/>
      <c r="W206" s="119"/>
      <c r="X206" s="119"/>
      <c r="Y206" s="216"/>
      <c r="Z206" s="216"/>
      <c r="AA206" s="216"/>
      <c r="AB206" s="216"/>
      <c r="AC206" s="216"/>
      <c r="AD206" s="216"/>
      <c r="AE206" s="216"/>
      <c r="AF206" s="216"/>
      <c r="AG206" s="216"/>
      <c r="AH206" s="216"/>
      <c r="AI206" s="216"/>
    </row>
    <row r="207" spans="1:35" s="209" customFormat="1" ht="16.5" customHeight="1">
      <c r="A207" s="422"/>
      <c r="B207" s="421"/>
      <c r="C207" s="249" t="s">
        <v>173</v>
      </c>
      <c r="D207" s="250">
        <v>813</v>
      </c>
      <c r="E207" s="217">
        <f t="shared" si="63"/>
        <v>85545.25773744001</v>
      </c>
      <c r="F207" s="217">
        <f>F225</f>
        <v>0</v>
      </c>
      <c r="G207" s="217">
        <f aca="true" t="shared" si="67" ref="G207:L207">G225</f>
        <v>7456.99</v>
      </c>
      <c r="H207" s="217">
        <f t="shared" si="67"/>
        <v>6632.91</v>
      </c>
      <c r="I207" s="217">
        <f t="shared" si="67"/>
        <v>7108.2792</v>
      </c>
      <c r="J207" s="217">
        <f t="shared" si="67"/>
        <v>6847.7547</v>
      </c>
      <c r="K207" s="217">
        <f t="shared" si="67"/>
        <v>7280</v>
      </c>
      <c r="L207" s="217">
        <f t="shared" si="67"/>
        <v>7571.2</v>
      </c>
      <c r="M207" s="217">
        <f>M225</f>
        <v>7874</v>
      </c>
      <c r="N207" s="217">
        <f>N225</f>
        <v>8188.96</v>
      </c>
      <c r="O207" s="217">
        <f>O225</f>
        <v>8516.5184</v>
      </c>
      <c r="P207" s="217">
        <f>P225</f>
        <v>8857.179136</v>
      </c>
      <c r="Q207" s="217">
        <f>Q225</f>
        <v>9211.466301440001</v>
      </c>
      <c r="R207" s="221"/>
      <c r="S207" s="221"/>
      <c r="T207" s="221"/>
      <c r="U207" s="221"/>
      <c r="V207" s="119"/>
      <c r="W207" s="119"/>
      <c r="X207" s="119"/>
      <c r="Y207" s="216"/>
      <c r="Z207" s="216"/>
      <c r="AA207" s="216"/>
      <c r="AB207" s="216"/>
      <c r="AC207" s="216"/>
      <c r="AD207" s="216"/>
      <c r="AE207" s="216"/>
      <c r="AF207" s="216"/>
      <c r="AG207" s="216"/>
      <c r="AH207" s="216"/>
      <c r="AI207" s="216"/>
    </row>
    <row r="208" spans="1:35" s="209" customFormat="1" ht="20.25" customHeight="1">
      <c r="A208" s="422"/>
      <c r="B208" s="421"/>
      <c r="C208" s="249" t="s">
        <v>174</v>
      </c>
      <c r="D208" s="250"/>
      <c r="E208" s="217">
        <f t="shared" si="63"/>
        <v>0</v>
      </c>
      <c r="F208" s="217">
        <f aca="true" t="shared" si="68" ref="F208:Q210">F214+F226</f>
        <v>0</v>
      </c>
      <c r="G208" s="217">
        <f t="shared" si="68"/>
        <v>0</v>
      </c>
      <c r="H208" s="217">
        <f t="shared" si="68"/>
        <v>0</v>
      </c>
      <c r="I208" s="217">
        <f t="shared" si="68"/>
        <v>0</v>
      </c>
      <c r="J208" s="217">
        <f t="shared" si="68"/>
        <v>0</v>
      </c>
      <c r="K208" s="217">
        <f t="shared" si="68"/>
        <v>0</v>
      </c>
      <c r="L208" s="217">
        <f t="shared" si="68"/>
        <v>0</v>
      </c>
      <c r="M208" s="217">
        <f t="shared" si="68"/>
        <v>0</v>
      </c>
      <c r="N208" s="217">
        <f t="shared" si="68"/>
        <v>0</v>
      </c>
      <c r="O208" s="217">
        <f t="shared" si="68"/>
        <v>0</v>
      </c>
      <c r="P208" s="217">
        <f t="shared" si="68"/>
        <v>0</v>
      </c>
      <c r="Q208" s="217">
        <f t="shared" si="68"/>
        <v>0</v>
      </c>
      <c r="R208" s="221"/>
      <c r="S208" s="221"/>
      <c r="T208" s="221"/>
      <c r="U208" s="221"/>
      <c r="V208" s="119"/>
      <c r="W208" s="119"/>
      <c r="X208" s="119"/>
      <c r="Y208" s="216"/>
      <c r="Z208" s="216"/>
      <c r="AA208" s="216"/>
      <c r="AB208" s="216"/>
      <c r="AC208" s="216"/>
      <c r="AD208" s="216"/>
      <c r="AE208" s="216"/>
      <c r="AF208" s="216"/>
      <c r="AG208" s="216"/>
      <c r="AH208" s="216"/>
      <c r="AI208" s="216"/>
    </row>
    <row r="209" spans="1:35" s="209" customFormat="1" ht="27" customHeight="1">
      <c r="A209" s="422"/>
      <c r="B209" s="421"/>
      <c r="C209" s="251" t="s">
        <v>810</v>
      </c>
      <c r="D209" s="250"/>
      <c r="E209" s="217">
        <f t="shared" si="63"/>
        <v>800000</v>
      </c>
      <c r="F209" s="217">
        <f t="shared" si="68"/>
        <v>100000</v>
      </c>
      <c r="G209" s="217">
        <f t="shared" si="68"/>
        <v>100000</v>
      </c>
      <c r="H209" s="217">
        <f t="shared" si="68"/>
        <v>100000</v>
      </c>
      <c r="I209" s="217">
        <f t="shared" si="68"/>
        <v>100000</v>
      </c>
      <c r="J209" s="217">
        <f t="shared" si="68"/>
        <v>100000</v>
      </c>
      <c r="K209" s="217">
        <f t="shared" si="68"/>
        <v>100000</v>
      </c>
      <c r="L209" s="217">
        <f t="shared" si="68"/>
        <v>100000</v>
      </c>
      <c r="M209" s="217">
        <f t="shared" si="68"/>
        <v>100000</v>
      </c>
      <c r="N209" s="217">
        <f t="shared" si="68"/>
        <v>0</v>
      </c>
      <c r="O209" s="217">
        <f t="shared" si="68"/>
        <v>0</v>
      </c>
      <c r="P209" s="217">
        <f t="shared" si="68"/>
        <v>0</v>
      </c>
      <c r="Q209" s="217">
        <f t="shared" si="68"/>
        <v>0</v>
      </c>
      <c r="R209" s="221"/>
      <c r="S209" s="221"/>
      <c r="T209" s="221"/>
      <c r="U209" s="221"/>
      <c r="V209" s="119"/>
      <c r="W209" s="119"/>
      <c r="X209" s="119"/>
      <c r="Y209" s="216"/>
      <c r="Z209" s="216"/>
      <c r="AA209" s="216"/>
      <c r="AB209" s="216"/>
      <c r="AC209" s="216"/>
      <c r="AD209" s="216"/>
      <c r="AE209" s="216"/>
      <c r="AF209" s="216"/>
      <c r="AG209" s="216"/>
      <c r="AH209" s="216"/>
      <c r="AI209" s="216"/>
    </row>
    <row r="210" spans="1:35" s="209" customFormat="1" ht="30">
      <c r="A210" s="422"/>
      <c r="B210" s="421"/>
      <c r="C210" s="219" t="s">
        <v>110</v>
      </c>
      <c r="D210" s="250"/>
      <c r="E210" s="217">
        <f>F210+G210+H210+I210+J210+K210+L210</f>
        <v>0</v>
      </c>
      <c r="F210" s="217">
        <f t="shared" si="68"/>
        <v>0</v>
      </c>
      <c r="G210" s="217">
        <f t="shared" si="68"/>
        <v>0</v>
      </c>
      <c r="H210" s="217">
        <f t="shared" si="68"/>
        <v>0</v>
      </c>
      <c r="I210" s="217">
        <f t="shared" si="68"/>
        <v>0</v>
      </c>
      <c r="J210" s="217">
        <f t="shared" si="68"/>
        <v>0</v>
      </c>
      <c r="K210" s="217">
        <f t="shared" si="68"/>
        <v>0</v>
      </c>
      <c r="L210" s="217">
        <f t="shared" si="68"/>
        <v>0</v>
      </c>
      <c r="M210" s="217">
        <f t="shared" si="68"/>
        <v>0</v>
      </c>
      <c r="N210" s="217">
        <f t="shared" si="68"/>
        <v>0</v>
      </c>
      <c r="O210" s="217">
        <f t="shared" si="68"/>
        <v>0</v>
      </c>
      <c r="P210" s="217">
        <f t="shared" si="68"/>
        <v>0</v>
      </c>
      <c r="Q210" s="217">
        <f t="shared" si="68"/>
        <v>0</v>
      </c>
      <c r="R210" s="221"/>
      <c r="S210" s="221"/>
      <c r="T210" s="221"/>
      <c r="U210" s="221"/>
      <c r="V210" s="119"/>
      <c r="W210" s="119"/>
      <c r="X210" s="119"/>
      <c r="Y210" s="216"/>
      <c r="Z210" s="216"/>
      <c r="AA210" s="216"/>
      <c r="AB210" s="216"/>
      <c r="AC210" s="216"/>
      <c r="AD210" s="216"/>
      <c r="AE210" s="216"/>
      <c r="AF210" s="216"/>
      <c r="AG210" s="216"/>
      <c r="AH210" s="216"/>
      <c r="AI210" s="216"/>
    </row>
    <row r="211" spans="1:35" s="209" customFormat="1" ht="15">
      <c r="A211" s="422" t="s">
        <v>253</v>
      </c>
      <c r="B211" s="421" t="s">
        <v>799</v>
      </c>
      <c r="C211" s="249" t="s">
        <v>205</v>
      </c>
      <c r="D211" s="231">
        <v>812</v>
      </c>
      <c r="E211" s="217">
        <f>F211+G211+H211+I211+J211+K211+L211+M211+N211+O211+P211+Q211</f>
        <v>1211694.01635</v>
      </c>
      <c r="F211" s="217">
        <f aca="true" t="shared" si="69" ref="F211:L211">F212+F213+F214+F215+F216</f>
        <v>118295.5108</v>
      </c>
      <c r="G211" s="217">
        <f t="shared" si="69"/>
        <v>126000</v>
      </c>
      <c r="H211" s="217">
        <f t="shared" si="69"/>
        <v>127000</v>
      </c>
      <c r="I211" s="217">
        <f t="shared" si="69"/>
        <v>129802.4398</v>
      </c>
      <c r="J211" s="217">
        <f t="shared" si="69"/>
        <v>132955.7095</v>
      </c>
      <c r="K211" s="217">
        <f t="shared" si="69"/>
        <v>136192</v>
      </c>
      <c r="L211" s="217">
        <f t="shared" si="69"/>
        <v>137000</v>
      </c>
      <c r="M211" s="217">
        <f>M212+M213+M214+M215+M216</f>
        <v>137000</v>
      </c>
      <c r="N211" s="217">
        <f>N212+N213+N214+N215+N216</f>
        <v>38850</v>
      </c>
      <c r="O211" s="217">
        <f>O212+O213+O214+O215+O216</f>
        <v>40792.5</v>
      </c>
      <c r="P211" s="217">
        <f>P212+P213+P214+P215+P216</f>
        <v>42832.125</v>
      </c>
      <c r="Q211" s="217">
        <f>Q212+Q213+Q214+Q215+Q216</f>
        <v>44973.731250000004</v>
      </c>
      <c r="R211" s="221"/>
      <c r="S211" s="221"/>
      <c r="T211" s="221"/>
      <c r="U211" s="221"/>
      <c r="V211" s="119"/>
      <c r="W211" s="119"/>
      <c r="X211" s="119"/>
      <c r="Y211" s="216"/>
      <c r="Z211" s="216"/>
      <c r="AA211" s="216"/>
      <c r="AB211" s="216"/>
      <c r="AC211" s="216"/>
      <c r="AD211" s="216"/>
      <c r="AE211" s="216"/>
      <c r="AF211" s="216"/>
      <c r="AG211" s="216"/>
      <c r="AH211" s="216"/>
      <c r="AI211" s="216"/>
    </row>
    <row r="212" spans="1:17" ht="15">
      <c r="A212" s="422"/>
      <c r="B212" s="421"/>
      <c r="C212" s="249" t="s">
        <v>172</v>
      </c>
      <c r="E212" s="217">
        <f>F212+G212+H212+I212+J212+K212+L212+M212+N212+O212+P212+Q212</f>
        <v>0</v>
      </c>
      <c r="F212" s="217">
        <v>0</v>
      </c>
      <c r="G212" s="217">
        <v>0</v>
      </c>
      <c r="H212" s="217">
        <v>0</v>
      </c>
      <c r="I212" s="217">
        <v>0</v>
      </c>
      <c r="J212" s="217">
        <v>0</v>
      </c>
      <c r="K212" s="217">
        <v>0</v>
      </c>
      <c r="L212" s="217">
        <v>0</v>
      </c>
      <c r="M212" s="217">
        <v>0</v>
      </c>
      <c r="N212" s="217">
        <v>0</v>
      </c>
      <c r="O212" s="217">
        <v>0</v>
      </c>
      <c r="P212" s="217">
        <v>0</v>
      </c>
      <c r="Q212" s="217">
        <v>0</v>
      </c>
    </row>
    <row r="213" spans="1:17" ht="15">
      <c r="A213" s="422"/>
      <c r="B213" s="421"/>
      <c r="C213" s="249" t="s">
        <v>173</v>
      </c>
      <c r="D213" s="231">
        <v>812</v>
      </c>
      <c r="E213" s="217">
        <f>F213+G213+H213+I213+J213+K213+L213+M213+N213+O213+P213+Q213</f>
        <v>411694.01635</v>
      </c>
      <c r="F213" s="217">
        <v>18295.5108</v>
      </c>
      <c r="G213" s="217">
        <v>26000</v>
      </c>
      <c r="H213" s="217">
        <v>27000</v>
      </c>
      <c r="I213" s="217">
        <v>29802.4398</v>
      </c>
      <c r="J213" s="217">
        <v>32955.7095</v>
      </c>
      <c r="K213" s="217">
        <v>36192</v>
      </c>
      <c r="L213" s="217">
        <v>37000</v>
      </c>
      <c r="M213" s="217">
        <v>37000</v>
      </c>
      <c r="N213" s="217">
        <f>M213*1.05</f>
        <v>38850</v>
      </c>
      <c r="O213" s="217">
        <f>N213*1.05</f>
        <v>40792.5</v>
      </c>
      <c r="P213" s="217">
        <f>O213*1.05</f>
        <v>42832.125</v>
      </c>
      <c r="Q213" s="217">
        <f>P213*1.05</f>
        <v>44973.731250000004</v>
      </c>
    </row>
    <row r="214" spans="1:17" ht="15">
      <c r="A214" s="422"/>
      <c r="B214" s="421"/>
      <c r="C214" s="249" t="s">
        <v>174</v>
      </c>
      <c r="E214" s="217">
        <f>F214+G214+H214+I214+J214+K214+L214+M214+N214+O214+P214+Q214</f>
        <v>0</v>
      </c>
      <c r="F214" s="217">
        <v>0</v>
      </c>
      <c r="G214" s="217">
        <v>0</v>
      </c>
      <c r="H214" s="217">
        <v>0</v>
      </c>
      <c r="I214" s="217">
        <v>0</v>
      </c>
      <c r="J214" s="217">
        <v>0</v>
      </c>
      <c r="K214" s="217">
        <v>0</v>
      </c>
      <c r="L214" s="217">
        <v>0</v>
      </c>
      <c r="M214" s="217">
        <v>0</v>
      </c>
      <c r="N214" s="217">
        <v>0</v>
      </c>
      <c r="O214" s="217">
        <v>0</v>
      </c>
      <c r="P214" s="217">
        <v>0</v>
      </c>
      <c r="Q214" s="217">
        <v>0</v>
      </c>
    </row>
    <row r="215" spans="1:17" ht="30">
      <c r="A215" s="422"/>
      <c r="B215" s="421"/>
      <c r="C215" s="251" t="s">
        <v>810</v>
      </c>
      <c r="E215" s="217">
        <f>F215+G215+H215+I215+J215+K215+L215+M215+N215+O215+P215+Q215</f>
        <v>800000</v>
      </c>
      <c r="F215" s="217">
        <v>100000</v>
      </c>
      <c r="G215" s="217">
        <v>100000</v>
      </c>
      <c r="H215" s="217">
        <v>100000</v>
      </c>
      <c r="I215" s="217">
        <v>100000</v>
      </c>
      <c r="J215" s="217">
        <v>100000</v>
      </c>
      <c r="K215" s="217">
        <v>100000</v>
      </c>
      <c r="L215" s="217">
        <v>100000</v>
      </c>
      <c r="M215" s="217">
        <v>100000</v>
      </c>
      <c r="N215" s="217">
        <v>0</v>
      </c>
      <c r="O215" s="217">
        <v>0</v>
      </c>
      <c r="P215" s="217">
        <v>0</v>
      </c>
      <c r="Q215" s="217">
        <v>0</v>
      </c>
    </row>
    <row r="216" spans="1:17" ht="32.25" customHeight="1">
      <c r="A216" s="422"/>
      <c r="B216" s="421"/>
      <c r="C216" s="251" t="s">
        <v>110</v>
      </c>
      <c r="E216" s="217">
        <v>0</v>
      </c>
      <c r="F216" s="217">
        <v>0</v>
      </c>
      <c r="G216" s="217">
        <v>0</v>
      </c>
      <c r="H216" s="217">
        <v>0</v>
      </c>
      <c r="I216" s="217">
        <v>0</v>
      </c>
      <c r="J216" s="217">
        <v>0</v>
      </c>
      <c r="K216" s="217">
        <v>0</v>
      </c>
      <c r="L216" s="217">
        <v>0</v>
      </c>
      <c r="M216" s="217">
        <v>0</v>
      </c>
      <c r="N216" s="217">
        <v>0</v>
      </c>
      <c r="O216" s="217">
        <v>0</v>
      </c>
      <c r="P216" s="217">
        <v>0</v>
      </c>
      <c r="Q216" s="217">
        <v>0</v>
      </c>
    </row>
    <row r="217" spans="1:17" ht="15">
      <c r="A217" s="422" t="s">
        <v>254</v>
      </c>
      <c r="B217" s="421" t="s">
        <v>232</v>
      </c>
      <c r="C217" s="251" t="s">
        <v>205</v>
      </c>
      <c r="D217" s="231">
        <v>812</v>
      </c>
      <c r="E217" s="217">
        <f>F217+G217+H217+I217+J217+K217+L217</f>
        <v>50</v>
      </c>
      <c r="F217" s="217">
        <f aca="true" t="shared" si="70" ref="F217:Q217">F218+F219+F220+F221+F222</f>
        <v>50</v>
      </c>
      <c r="G217" s="217">
        <f t="shared" si="70"/>
        <v>0</v>
      </c>
      <c r="H217" s="217">
        <f t="shared" si="70"/>
        <v>0</v>
      </c>
      <c r="I217" s="217">
        <f t="shared" si="70"/>
        <v>0</v>
      </c>
      <c r="J217" s="217">
        <f t="shared" si="70"/>
        <v>0</v>
      </c>
      <c r="K217" s="217">
        <f t="shared" si="70"/>
        <v>0</v>
      </c>
      <c r="L217" s="217">
        <f t="shared" si="70"/>
        <v>0</v>
      </c>
      <c r="M217" s="217">
        <f t="shared" si="70"/>
        <v>0</v>
      </c>
      <c r="N217" s="217">
        <f t="shared" si="70"/>
        <v>0</v>
      </c>
      <c r="O217" s="217">
        <f t="shared" si="70"/>
        <v>0</v>
      </c>
      <c r="P217" s="217">
        <f t="shared" si="70"/>
        <v>0</v>
      </c>
      <c r="Q217" s="217">
        <f t="shared" si="70"/>
        <v>0</v>
      </c>
    </row>
    <row r="218" spans="1:17" ht="14.25" customHeight="1">
      <c r="A218" s="422"/>
      <c r="B218" s="421"/>
      <c r="C218" s="251" t="s">
        <v>172</v>
      </c>
      <c r="E218" s="217">
        <f>F218+G218+H218+I218+J218+K218+L218</f>
        <v>0</v>
      </c>
      <c r="F218" s="217">
        <v>0</v>
      </c>
      <c r="G218" s="217">
        <v>0</v>
      </c>
      <c r="H218" s="217">
        <v>0</v>
      </c>
      <c r="I218" s="217">
        <v>0</v>
      </c>
      <c r="J218" s="217">
        <v>0</v>
      </c>
      <c r="K218" s="217">
        <v>0</v>
      </c>
      <c r="L218" s="217">
        <v>0</v>
      </c>
      <c r="M218" s="217">
        <v>0</v>
      </c>
      <c r="N218" s="217">
        <v>0</v>
      </c>
      <c r="O218" s="217">
        <v>0</v>
      </c>
      <c r="P218" s="217">
        <v>0</v>
      </c>
      <c r="Q218" s="217">
        <v>0</v>
      </c>
    </row>
    <row r="219" spans="1:17" ht="15">
      <c r="A219" s="422"/>
      <c r="B219" s="421"/>
      <c r="C219" s="251" t="s">
        <v>173</v>
      </c>
      <c r="D219" s="231">
        <v>812</v>
      </c>
      <c r="E219" s="217">
        <f>F219+G219+H219+I219+J219+K219+L219</f>
        <v>50</v>
      </c>
      <c r="F219" s="217">
        <v>50</v>
      </c>
      <c r="G219" s="217">
        <v>0</v>
      </c>
      <c r="H219" s="217">
        <v>0</v>
      </c>
      <c r="I219" s="217">
        <v>0</v>
      </c>
      <c r="J219" s="217">
        <v>0</v>
      </c>
      <c r="K219" s="217">
        <v>0</v>
      </c>
      <c r="L219" s="217">
        <v>0</v>
      </c>
      <c r="M219" s="217">
        <v>0</v>
      </c>
      <c r="N219" s="217">
        <v>0</v>
      </c>
      <c r="O219" s="217">
        <v>0</v>
      </c>
      <c r="P219" s="217">
        <v>0</v>
      </c>
      <c r="Q219" s="217">
        <v>0</v>
      </c>
    </row>
    <row r="220" spans="1:17" ht="15">
      <c r="A220" s="422"/>
      <c r="B220" s="421"/>
      <c r="C220" s="251" t="s">
        <v>174</v>
      </c>
      <c r="E220" s="217">
        <f>F220+G220+H220+I220+J220+K220+L220</f>
        <v>0</v>
      </c>
      <c r="F220" s="217">
        <v>0</v>
      </c>
      <c r="G220" s="217">
        <v>0</v>
      </c>
      <c r="H220" s="217">
        <v>0</v>
      </c>
      <c r="I220" s="217">
        <v>0</v>
      </c>
      <c r="J220" s="217">
        <v>0</v>
      </c>
      <c r="K220" s="217">
        <v>0</v>
      </c>
      <c r="L220" s="217">
        <v>0</v>
      </c>
      <c r="M220" s="217">
        <v>0</v>
      </c>
      <c r="N220" s="217">
        <v>0</v>
      </c>
      <c r="O220" s="217">
        <v>0</v>
      </c>
      <c r="P220" s="217">
        <v>0</v>
      </c>
      <c r="Q220" s="217">
        <v>0</v>
      </c>
    </row>
    <row r="221" spans="1:17" ht="30">
      <c r="A221" s="422"/>
      <c r="B221" s="421"/>
      <c r="C221" s="251" t="s">
        <v>810</v>
      </c>
      <c r="E221" s="217">
        <f>F221+G221+H221+I221+J221+K221+L221</f>
        <v>0</v>
      </c>
      <c r="F221" s="217">
        <v>0</v>
      </c>
      <c r="G221" s="217">
        <v>0</v>
      </c>
      <c r="H221" s="217">
        <v>0</v>
      </c>
      <c r="I221" s="217">
        <v>0</v>
      </c>
      <c r="J221" s="217">
        <v>0</v>
      </c>
      <c r="K221" s="217">
        <v>0</v>
      </c>
      <c r="L221" s="217">
        <v>0</v>
      </c>
      <c r="M221" s="217">
        <v>0</v>
      </c>
      <c r="N221" s="217">
        <v>0</v>
      </c>
      <c r="O221" s="217">
        <v>0</v>
      </c>
      <c r="P221" s="217">
        <v>0</v>
      </c>
      <c r="Q221" s="217">
        <v>0</v>
      </c>
    </row>
    <row r="222" spans="1:17" ht="32.25" customHeight="1">
      <c r="A222" s="422"/>
      <c r="B222" s="421"/>
      <c r="C222" s="251" t="s">
        <v>110</v>
      </c>
      <c r="E222" s="217">
        <v>0</v>
      </c>
      <c r="F222" s="217">
        <v>0</v>
      </c>
      <c r="G222" s="217">
        <v>0</v>
      </c>
      <c r="H222" s="217">
        <v>0</v>
      </c>
      <c r="I222" s="217">
        <v>0</v>
      </c>
      <c r="J222" s="217">
        <v>0</v>
      </c>
      <c r="K222" s="217">
        <v>0</v>
      </c>
      <c r="L222" s="217">
        <v>0</v>
      </c>
      <c r="M222" s="217">
        <v>0</v>
      </c>
      <c r="N222" s="217">
        <v>0</v>
      </c>
      <c r="O222" s="217">
        <v>0</v>
      </c>
      <c r="P222" s="217">
        <v>0</v>
      </c>
      <c r="Q222" s="217">
        <v>0</v>
      </c>
    </row>
    <row r="223" spans="1:17" ht="15">
      <c r="A223" s="422" t="s">
        <v>359</v>
      </c>
      <c r="B223" s="421" t="s">
        <v>813</v>
      </c>
      <c r="C223" s="249" t="s">
        <v>205</v>
      </c>
      <c r="D223" s="231">
        <v>813</v>
      </c>
      <c r="E223" s="217">
        <f aca="true" t="shared" si="71" ref="E223:E232">F223+G223+H223+I223+J223+K223+L223+M223+N223+O223+P223+Q223</f>
        <v>85545.25773744001</v>
      </c>
      <c r="F223" s="217">
        <f aca="true" t="shared" si="72" ref="F223:Q223">F224+F225+F226+F227+F228</f>
        <v>0</v>
      </c>
      <c r="G223" s="217">
        <f t="shared" si="72"/>
        <v>7456.99</v>
      </c>
      <c r="H223" s="217">
        <f t="shared" si="72"/>
        <v>6632.91</v>
      </c>
      <c r="I223" s="217">
        <f t="shared" si="72"/>
        <v>7108.2792</v>
      </c>
      <c r="J223" s="217">
        <f t="shared" si="72"/>
        <v>6847.7547</v>
      </c>
      <c r="K223" s="217">
        <f t="shared" si="72"/>
        <v>7280</v>
      </c>
      <c r="L223" s="217">
        <f t="shared" si="72"/>
        <v>7571.2</v>
      </c>
      <c r="M223" s="217">
        <f t="shared" si="72"/>
        <v>7874</v>
      </c>
      <c r="N223" s="217">
        <f t="shared" si="72"/>
        <v>8188.96</v>
      </c>
      <c r="O223" s="217">
        <f t="shared" si="72"/>
        <v>8516.5184</v>
      </c>
      <c r="P223" s="217">
        <f t="shared" si="72"/>
        <v>8857.179136</v>
      </c>
      <c r="Q223" s="217">
        <f t="shared" si="72"/>
        <v>9211.466301440001</v>
      </c>
    </row>
    <row r="224" spans="1:17" ht="15">
      <c r="A224" s="422"/>
      <c r="B224" s="421"/>
      <c r="C224" s="249" t="s">
        <v>172</v>
      </c>
      <c r="D224" s="231"/>
      <c r="E224" s="217">
        <f t="shared" si="71"/>
        <v>0</v>
      </c>
      <c r="F224" s="217">
        <v>0</v>
      </c>
      <c r="G224" s="217">
        <v>0</v>
      </c>
      <c r="H224" s="217">
        <v>0</v>
      </c>
      <c r="I224" s="217">
        <v>0</v>
      </c>
      <c r="J224" s="217">
        <v>0</v>
      </c>
      <c r="K224" s="217">
        <v>0</v>
      </c>
      <c r="L224" s="217">
        <v>0</v>
      </c>
      <c r="M224" s="217">
        <v>0</v>
      </c>
      <c r="N224" s="217">
        <v>0</v>
      </c>
      <c r="O224" s="217">
        <v>0</v>
      </c>
      <c r="P224" s="217">
        <v>0</v>
      </c>
      <c r="Q224" s="217">
        <v>0</v>
      </c>
    </row>
    <row r="225" spans="1:17" ht="15">
      <c r="A225" s="422"/>
      <c r="B225" s="421"/>
      <c r="C225" s="249" t="s">
        <v>173</v>
      </c>
      <c r="D225" s="231">
        <v>813</v>
      </c>
      <c r="E225" s="217">
        <f t="shared" si="71"/>
        <v>85545.25773744001</v>
      </c>
      <c r="F225" s="217">
        <v>0</v>
      </c>
      <c r="G225" s="217">
        <v>7456.99</v>
      </c>
      <c r="H225" s="217">
        <v>6632.91</v>
      </c>
      <c r="I225" s="217">
        <v>7108.2792</v>
      </c>
      <c r="J225" s="217">
        <v>6847.7547</v>
      </c>
      <c r="K225" s="217">
        <v>7280</v>
      </c>
      <c r="L225" s="217">
        <v>7571.2</v>
      </c>
      <c r="M225" s="217">
        <v>7874</v>
      </c>
      <c r="N225" s="217">
        <f>M225*1.04</f>
        <v>8188.96</v>
      </c>
      <c r="O225" s="217">
        <f>N225*1.04</f>
        <v>8516.5184</v>
      </c>
      <c r="P225" s="217">
        <f>O225*1.04</f>
        <v>8857.179136</v>
      </c>
      <c r="Q225" s="217">
        <f>P225*1.04</f>
        <v>9211.466301440001</v>
      </c>
    </row>
    <row r="226" spans="1:17" ht="15">
      <c r="A226" s="422"/>
      <c r="B226" s="421"/>
      <c r="C226" s="249" t="s">
        <v>174</v>
      </c>
      <c r="E226" s="217">
        <f t="shared" si="71"/>
        <v>0</v>
      </c>
      <c r="F226" s="217">
        <v>0</v>
      </c>
      <c r="G226" s="217">
        <v>0</v>
      </c>
      <c r="H226" s="217">
        <v>0</v>
      </c>
      <c r="I226" s="217">
        <v>0</v>
      </c>
      <c r="J226" s="217">
        <v>0</v>
      </c>
      <c r="K226" s="217">
        <v>0</v>
      </c>
      <c r="L226" s="217">
        <v>0</v>
      </c>
      <c r="M226" s="217">
        <v>0</v>
      </c>
      <c r="N226" s="217">
        <v>0</v>
      </c>
      <c r="O226" s="217">
        <v>0</v>
      </c>
      <c r="P226" s="217">
        <v>0</v>
      </c>
      <c r="Q226" s="217">
        <v>0</v>
      </c>
    </row>
    <row r="227" spans="1:17" ht="30">
      <c r="A227" s="422"/>
      <c r="B227" s="421"/>
      <c r="C227" s="251" t="s">
        <v>810</v>
      </c>
      <c r="E227" s="217">
        <f t="shared" si="71"/>
        <v>0</v>
      </c>
      <c r="F227" s="217">
        <v>0</v>
      </c>
      <c r="G227" s="217">
        <v>0</v>
      </c>
      <c r="H227" s="217">
        <v>0</v>
      </c>
      <c r="I227" s="217">
        <v>0</v>
      </c>
      <c r="J227" s="217">
        <v>0</v>
      </c>
      <c r="K227" s="217">
        <v>0</v>
      </c>
      <c r="L227" s="217">
        <v>0</v>
      </c>
      <c r="M227" s="217">
        <v>0</v>
      </c>
      <c r="N227" s="217">
        <v>0</v>
      </c>
      <c r="O227" s="217">
        <v>0</v>
      </c>
      <c r="P227" s="217">
        <v>0</v>
      </c>
      <c r="Q227" s="217">
        <v>0</v>
      </c>
    </row>
    <row r="228" spans="1:17" ht="44.25" customHeight="1">
      <c r="A228" s="422"/>
      <c r="B228" s="421"/>
      <c r="C228" s="219" t="s">
        <v>110</v>
      </c>
      <c r="E228" s="217">
        <f t="shared" si="71"/>
        <v>0</v>
      </c>
      <c r="F228" s="217">
        <v>0</v>
      </c>
      <c r="G228" s="217">
        <v>0</v>
      </c>
      <c r="H228" s="217">
        <v>0</v>
      </c>
      <c r="I228" s="217">
        <v>0</v>
      </c>
      <c r="J228" s="217">
        <v>0</v>
      </c>
      <c r="K228" s="217">
        <v>0</v>
      </c>
      <c r="L228" s="217">
        <v>0</v>
      </c>
      <c r="M228" s="217">
        <v>0</v>
      </c>
      <c r="N228" s="217">
        <v>0</v>
      </c>
      <c r="O228" s="217">
        <v>0</v>
      </c>
      <c r="P228" s="217">
        <v>0</v>
      </c>
      <c r="Q228" s="217">
        <v>0</v>
      </c>
    </row>
    <row r="229" spans="1:17" ht="15">
      <c r="A229" s="422" t="s">
        <v>286</v>
      </c>
      <c r="B229" s="421" t="s">
        <v>831</v>
      </c>
      <c r="C229" s="219" t="s">
        <v>205</v>
      </c>
      <c r="D229" s="285">
        <v>812</v>
      </c>
      <c r="E229" s="218">
        <f t="shared" si="71"/>
        <v>1893074.4701589341</v>
      </c>
      <c r="F229" s="218">
        <f aca="true" t="shared" si="73" ref="F229:L229">SUM(F230:F234)</f>
        <v>105921.02283</v>
      </c>
      <c r="G229" s="218">
        <f t="shared" si="73"/>
        <v>148930.49212</v>
      </c>
      <c r="H229" s="218">
        <f t="shared" si="73"/>
        <v>152908.70892</v>
      </c>
      <c r="I229" s="218">
        <f t="shared" si="73"/>
        <v>149141.66631</v>
      </c>
      <c r="J229" s="218">
        <f t="shared" si="73"/>
        <v>151764.62765</v>
      </c>
      <c r="K229" s="218">
        <f t="shared" si="73"/>
        <v>159533.68</v>
      </c>
      <c r="L229" s="218">
        <f t="shared" si="73"/>
        <v>159591.07</v>
      </c>
      <c r="M229" s="218">
        <f>SUM(M230:M234)</f>
        <v>159754.74</v>
      </c>
      <c r="N229" s="218">
        <f>SUM(N230:N234)</f>
        <v>166144.9296</v>
      </c>
      <c r="O229" s="218">
        <f>SUM(O230:O234)</f>
        <v>172790.726784</v>
      </c>
      <c r="P229" s="218">
        <f>SUM(P230:P234)</f>
        <v>179702.35585536002</v>
      </c>
      <c r="Q229" s="218">
        <f>SUM(Q230:Q234)</f>
        <v>186890.4500895744</v>
      </c>
    </row>
    <row r="230" spans="1:17" ht="15.75" customHeight="1">
      <c r="A230" s="422"/>
      <c r="B230" s="421"/>
      <c r="C230" s="219" t="s">
        <v>172</v>
      </c>
      <c r="D230" s="285"/>
      <c r="E230" s="218">
        <f t="shared" si="71"/>
        <v>0</v>
      </c>
      <c r="F230" s="218">
        <f aca="true" t="shared" si="74" ref="F230:Q234">F236</f>
        <v>0</v>
      </c>
      <c r="G230" s="217">
        <f t="shared" si="74"/>
        <v>0</v>
      </c>
      <c r="H230" s="218">
        <f t="shared" si="74"/>
        <v>0</v>
      </c>
      <c r="I230" s="218">
        <f t="shared" si="74"/>
        <v>0</v>
      </c>
      <c r="J230" s="218">
        <f t="shared" si="74"/>
        <v>0</v>
      </c>
      <c r="K230" s="218">
        <f t="shared" si="74"/>
        <v>0</v>
      </c>
      <c r="L230" s="218">
        <f t="shared" si="74"/>
        <v>0</v>
      </c>
      <c r="M230" s="218">
        <f t="shared" si="74"/>
        <v>0</v>
      </c>
      <c r="N230" s="218">
        <f t="shared" si="74"/>
        <v>0</v>
      </c>
      <c r="O230" s="218">
        <f t="shared" si="74"/>
        <v>0</v>
      </c>
      <c r="P230" s="218">
        <f t="shared" si="74"/>
        <v>0</v>
      </c>
      <c r="Q230" s="218">
        <f t="shared" si="74"/>
        <v>0</v>
      </c>
    </row>
    <row r="231" spans="1:17" ht="15">
      <c r="A231" s="422"/>
      <c r="B231" s="421"/>
      <c r="C231" s="219" t="s">
        <v>173</v>
      </c>
      <c r="D231" s="220" t="s">
        <v>241</v>
      </c>
      <c r="E231" s="218">
        <f t="shared" si="71"/>
        <v>1893074.4701589341</v>
      </c>
      <c r="F231" s="218">
        <f>F237</f>
        <v>105921.02283</v>
      </c>
      <c r="G231" s="218">
        <f t="shared" si="74"/>
        <v>148930.49212</v>
      </c>
      <c r="H231" s="218">
        <f t="shared" si="74"/>
        <v>152908.70892</v>
      </c>
      <c r="I231" s="218">
        <f t="shared" si="74"/>
        <v>149141.66631</v>
      </c>
      <c r="J231" s="218">
        <f>J237</f>
        <v>151764.62765</v>
      </c>
      <c r="K231" s="218">
        <f>K237+K243</f>
        <v>159533.68</v>
      </c>
      <c r="L231" s="218">
        <f t="shared" si="74"/>
        <v>159591.07</v>
      </c>
      <c r="M231" s="218">
        <f t="shared" si="74"/>
        <v>159754.74</v>
      </c>
      <c r="N231" s="218">
        <f t="shared" si="74"/>
        <v>166144.9296</v>
      </c>
      <c r="O231" s="218">
        <f t="shared" si="74"/>
        <v>172790.726784</v>
      </c>
      <c r="P231" s="218">
        <f t="shared" si="74"/>
        <v>179702.35585536002</v>
      </c>
      <c r="Q231" s="218">
        <f t="shared" si="74"/>
        <v>186890.4500895744</v>
      </c>
    </row>
    <row r="232" spans="1:17" ht="15">
      <c r="A232" s="422"/>
      <c r="B232" s="421"/>
      <c r="C232" s="219" t="s">
        <v>174</v>
      </c>
      <c r="D232" s="220"/>
      <c r="E232" s="218">
        <f t="shared" si="71"/>
        <v>0</v>
      </c>
      <c r="F232" s="218">
        <f aca="true" t="shared" si="75" ref="F232:L234">F238</f>
        <v>0</v>
      </c>
      <c r="G232" s="217">
        <f t="shared" si="75"/>
        <v>0</v>
      </c>
      <c r="H232" s="218">
        <f t="shared" si="75"/>
        <v>0</v>
      </c>
      <c r="I232" s="218">
        <f t="shared" si="75"/>
        <v>0</v>
      </c>
      <c r="J232" s="218">
        <f t="shared" si="75"/>
        <v>0</v>
      </c>
      <c r="K232" s="218">
        <f t="shared" si="75"/>
        <v>0</v>
      </c>
      <c r="L232" s="218">
        <f t="shared" si="75"/>
        <v>0</v>
      </c>
      <c r="M232" s="218">
        <f t="shared" si="74"/>
        <v>0</v>
      </c>
      <c r="N232" s="218">
        <f t="shared" si="74"/>
        <v>0</v>
      </c>
      <c r="O232" s="218">
        <f t="shared" si="74"/>
        <v>0</v>
      </c>
      <c r="P232" s="218">
        <f t="shared" si="74"/>
        <v>0</v>
      </c>
      <c r="Q232" s="218">
        <f t="shared" si="74"/>
        <v>0</v>
      </c>
    </row>
    <row r="233" spans="1:17" ht="30">
      <c r="A233" s="422"/>
      <c r="B233" s="421"/>
      <c r="C233" s="219" t="s">
        <v>810</v>
      </c>
      <c r="D233" s="220"/>
      <c r="E233" s="218">
        <f aca="true" t="shared" si="76" ref="E233:E239">F233+G233+H233+I233+J233+K233+L233</f>
        <v>0</v>
      </c>
      <c r="F233" s="218">
        <f t="shared" si="75"/>
        <v>0</v>
      </c>
      <c r="G233" s="218">
        <f t="shared" si="75"/>
        <v>0</v>
      </c>
      <c r="H233" s="218">
        <f t="shared" si="75"/>
        <v>0</v>
      </c>
      <c r="I233" s="218">
        <f t="shared" si="75"/>
        <v>0</v>
      </c>
      <c r="J233" s="218">
        <f t="shared" si="75"/>
        <v>0</v>
      </c>
      <c r="K233" s="218">
        <f t="shared" si="75"/>
        <v>0</v>
      </c>
      <c r="L233" s="218">
        <f t="shared" si="75"/>
        <v>0</v>
      </c>
      <c r="M233" s="218">
        <f t="shared" si="74"/>
        <v>0</v>
      </c>
      <c r="N233" s="218">
        <f t="shared" si="74"/>
        <v>0</v>
      </c>
      <c r="O233" s="218">
        <f t="shared" si="74"/>
        <v>0</v>
      </c>
      <c r="P233" s="218">
        <f t="shared" si="74"/>
        <v>0</v>
      </c>
      <c r="Q233" s="218">
        <f t="shared" si="74"/>
        <v>0</v>
      </c>
    </row>
    <row r="234" spans="1:17" ht="30">
      <c r="A234" s="422"/>
      <c r="B234" s="421"/>
      <c r="C234" s="219" t="s">
        <v>110</v>
      </c>
      <c r="D234" s="220"/>
      <c r="E234" s="218">
        <f t="shared" si="76"/>
        <v>0</v>
      </c>
      <c r="F234" s="218">
        <f t="shared" si="75"/>
        <v>0</v>
      </c>
      <c r="G234" s="217">
        <f t="shared" si="75"/>
        <v>0</v>
      </c>
      <c r="H234" s="218">
        <f t="shared" si="75"/>
        <v>0</v>
      </c>
      <c r="I234" s="218">
        <f t="shared" si="75"/>
        <v>0</v>
      </c>
      <c r="J234" s="218">
        <f t="shared" si="75"/>
        <v>0</v>
      </c>
      <c r="K234" s="218">
        <f t="shared" si="75"/>
        <v>0</v>
      </c>
      <c r="L234" s="218">
        <f t="shared" si="75"/>
        <v>0</v>
      </c>
      <c r="M234" s="218">
        <f t="shared" si="74"/>
        <v>0</v>
      </c>
      <c r="N234" s="218">
        <f t="shared" si="74"/>
        <v>0</v>
      </c>
      <c r="O234" s="218">
        <f t="shared" si="74"/>
        <v>0</v>
      </c>
      <c r="P234" s="218">
        <f t="shared" si="74"/>
        <v>0</v>
      </c>
      <c r="Q234" s="218">
        <f t="shared" si="74"/>
        <v>0</v>
      </c>
    </row>
    <row r="235" spans="1:17" ht="15">
      <c r="A235" s="420" t="s">
        <v>249</v>
      </c>
      <c r="B235" s="421" t="s">
        <v>809</v>
      </c>
      <c r="C235" s="219" t="s">
        <v>205</v>
      </c>
      <c r="D235" s="220" t="s">
        <v>241</v>
      </c>
      <c r="E235" s="218">
        <f>F235+G235+H235+I235+J235+K235+L235+M235+N235+O235+P235+Q235</f>
        <v>1892974.4701589341</v>
      </c>
      <c r="F235" s="218">
        <f aca="true" t="shared" si="77" ref="F235:L235">SUM(F236:F240)</f>
        <v>105921.02283</v>
      </c>
      <c r="G235" s="218">
        <f t="shared" si="77"/>
        <v>148930.49212</v>
      </c>
      <c r="H235" s="218">
        <f t="shared" si="77"/>
        <v>152908.70892</v>
      </c>
      <c r="I235" s="218">
        <f t="shared" si="77"/>
        <v>149141.66631</v>
      </c>
      <c r="J235" s="218">
        <f t="shared" si="77"/>
        <v>151764.62765</v>
      </c>
      <c r="K235" s="218">
        <f t="shared" si="77"/>
        <v>159433.68</v>
      </c>
      <c r="L235" s="218">
        <f t="shared" si="77"/>
        <v>159591.07</v>
      </c>
      <c r="M235" s="218">
        <f>SUM(M236:M240)</f>
        <v>159754.74</v>
      </c>
      <c r="N235" s="218">
        <f>SUM(N236:N240)</f>
        <v>166144.9296</v>
      </c>
      <c r="O235" s="218">
        <f>SUM(O236:O240)</f>
        <v>172790.726784</v>
      </c>
      <c r="P235" s="218">
        <f>SUM(P236:P240)</f>
        <v>179702.35585536002</v>
      </c>
      <c r="Q235" s="218">
        <f>SUM(Q236:Q240)</f>
        <v>186890.4500895744</v>
      </c>
    </row>
    <row r="236" spans="1:17" ht="18" customHeight="1">
      <c r="A236" s="420"/>
      <c r="B236" s="421"/>
      <c r="C236" s="219" t="s">
        <v>172</v>
      </c>
      <c r="D236" s="220"/>
      <c r="E236" s="218">
        <f>F236+G236+H236+I236+J236+K236+L236+M236+N236+O236+P236+Q236</f>
        <v>0</v>
      </c>
      <c r="F236" s="218">
        <v>0</v>
      </c>
      <c r="G236" s="218">
        <v>0</v>
      </c>
      <c r="H236" s="218">
        <v>0</v>
      </c>
      <c r="I236" s="218">
        <v>0</v>
      </c>
      <c r="J236" s="218">
        <v>0</v>
      </c>
      <c r="K236" s="218">
        <v>0</v>
      </c>
      <c r="L236" s="218">
        <v>0</v>
      </c>
      <c r="M236" s="218">
        <v>0</v>
      </c>
      <c r="N236" s="218">
        <v>0</v>
      </c>
      <c r="O236" s="218">
        <v>0</v>
      </c>
      <c r="P236" s="218">
        <v>0</v>
      </c>
      <c r="Q236" s="218">
        <v>0</v>
      </c>
    </row>
    <row r="237" spans="1:17" ht="15">
      <c r="A237" s="420"/>
      <c r="B237" s="421"/>
      <c r="C237" s="219" t="s">
        <v>173</v>
      </c>
      <c r="D237" s="220" t="s">
        <v>241</v>
      </c>
      <c r="E237" s="218">
        <f>F237+G237+H237+I237+J237+K237+L237+M237+N237+O237+P237+Q237</f>
        <v>1892974.4701589341</v>
      </c>
      <c r="F237" s="218">
        <v>105921.02283</v>
      </c>
      <c r="G237" s="218">
        <v>148930.49212</v>
      </c>
      <c r="H237" s="218">
        <v>152908.70892</v>
      </c>
      <c r="I237" s="218">
        <f>3337.9+46109.72135+99694.04496</f>
        <v>149141.66631</v>
      </c>
      <c r="J237" s="218">
        <v>151764.62765</v>
      </c>
      <c r="K237" s="218">
        <v>159433.68</v>
      </c>
      <c r="L237" s="218">
        <v>159591.07</v>
      </c>
      <c r="M237" s="218">
        <v>159754.74</v>
      </c>
      <c r="N237" s="218">
        <f>M237*1.04</f>
        <v>166144.9296</v>
      </c>
      <c r="O237" s="218">
        <f>N237*1.04</f>
        <v>172790.726784</v>
      </c>
      <c r="P237" s="218">
        <f>O237*1.04</f>
        <v>179702.35585536002</v>
      </c>
      <c r="Q237" s="218">
        <f>P237*1.04</f>
        <v>186890.4500895744</v>
      </c>
    </row>
    <row r="238" spans="1:17" ht="15">
      <c r="A238" s="420"/>
      <c r="B238" s="421"/>
      <c r="C238" s="219" t="s">
        <v>174</v>
      </c>
      <c r="D238" s="220"/>
      <c r="E238" s="218">
        <f>F238+G238+H238+I238+J238+K238+L238+M238+N238+O238+P238+Q238</f>
        <v>0</v>
      </c>
      <c r="F238" s="218">
        <v>0</v>
      </c>
      <c r="G238" s="218">
        <v>0</v>
      </c>
      <c r="H238" s="218">
        <v>0</v>
      </c>
      <c r="I238" s="218">
        <v>0</v>
      </c>
      <c r="J238" s="218">
        <v>0</v>
      </c>
      <c r="K238" s="218">
        <v>0</v>
      </c>
      <c r="L238" s="218">
        <v>0</v>
      </c>
      <c r="M238" s="218">
        <v>0</v>
      </c>
      <c r="N238" s="218">
        <v>0</v>
      </c>
      <c r="O238" s="218">
        <v>0</v>
      </c>
      <c r="P238" s="218">
        <v>0</v>
      </c>
      <c r="Q238" s="218">
        <v>0</v>
      </c>
    </row>
    <row r="239" spans="1:17" ht="30">
      <c r="A239" s="420"/>
      <c r="B239" s="421"/>
      <c r="C239" s="219" t="s">
        <v>810</v>
      </c>
      <c r="D239" s="220"/>
      <c r="E239" s="218">
        <f t="shared" si="76"/>
        <v>0</v>
      </c>
      <c r="F239" s="218">
        <v>0</v>
      </c>
      <c r="G239" s="218">
        <v>0</v>
      </c>
      <c r="H239" s="218">
        <v>0</v>
      </c>
      <c r="I239" s="218">
        <v>0</v>
      </c>
      <c r="J239" s="218">
        <v>0</v>
      </c>
      <c r="K239" s="218">
        <v>0</v>
      </c>
      <c r="L239" s="218">
        <v>0</v>
      </c>
      <c r="M239" s="218">
        <v>0</v>
      </c>
      <c r="N239" s="218">
        <v>0</v>
      </c>
      <c r="O239" s="218">
        <v>0</v>
      </c>
      <c r="P239" s="218">
        <v>0</v>
      </c>
      <c r="Q239" s="218">
        <v>0</v>
      </c>
    </row>
    <row r="240" spans="1:17" ht="32.25" customHeight="1">
      <c r="A240" s="420"/>
      <c r="B240" s="421"/>
      <c r="C240" s="219" t="s">
        <v>110</v>
      </c>
      <c r="D240" s="220"/>
      <c r="E240" s="218">
        <v>0</v>
      </c>
      <c r="F240" s="218">
        <v>0</v>
      </c>
      <c r="G240" s="218">
        <v>0</v>
      </c>
      <c r="H240" s="218">
        <v>0</v>
      </c>
      <c r="I240" s="218">
        <v>0</v>
      </c>
      <c r="J240" s="218">
        <v>0</v>
      </c>
      <c r="K240" s="218">
        <v>0</v>
      </c>
      <c r="L240" s="218">
        <v>0</v>
      </c>
      <c r="M240" s="218">
        <v>0</v>
      </c>
      <c r="N240" s="218">
        <v>0</v>
      </c>
      <c r="O240" s="218">
        <v>0</v>
      </c>
      <c r="P240" s="218">
        <v>0</v>
      </c>
      <c r="Q240" s="218">
        <v>0</v>
      </c>
    </row>
    <row r="241" spans="1:35" s="223" customFormat="1" ht="15">
      <c r="A241" s="420" t="s">
        <v>300</v>
      </c>
      <c r="B241" s="421" t="s">
        <v>859</v>
      </c>
      <c r="C241" s="219" t="s">
        <v>205</v>
      </c>
      <c r="D241" s="220" t="s">
        <v>241</v>
      </c>
      <c r="E241" s="218">
        <f>F241+G241+H241+I241+J241+K241+L241+M241+N241+O241+P241+Q241</f>
        <v>100</v>
      </c>
      <c r="F241" s="218">
        <f aca="true" t="shared" si="78" ref="F241:L241">SUM(F242:F246)</f>
        <v>0</v>
      </c>
      <c r="G241" s="218">
        <f t="shared" si="78"/>
        <v>0</v>
      </c>
      <c r="H241" s="218">
        <f t="shared" si="78"/>
        <v>0</v>
      </c>
      <c r="I241" s="218">
        <f t="shared" si="78"/>
        <v>0</v>
      </c>
      <c r="J241" s="218">
        <f t="shared" si="78"/>
        <v>0</v>
      </c>
      <c r="K241" s="218">
        <f t="shared" si="78"/>
        <v>100</v>
      </c>
      <c r="L241" s="218">
        <f t="shared" si="78"/>
        <v>0</v>
      </c>
      <c r="M241" s="218">
        <f>SUM(M242:M246)</f>
        <v>0</v>
      </c>
      <c r="N241" s="218">
        <f>SUM(N242:N246)</f>
        <v>0</v>
      </c>
      <c r="O241" s="218">
        <f>SUM(O242:O246)</f>
        <v>0</v>
      </c>
      <c r="P241" s="218">
        <f>SUM(P242:P246)</f>
        <v>0</v>
      </c>
      <c r="Q241" s="218">
        <f>SUM(Q242:Q246)</f>
        <v>0</v>
      </c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F241" s="221"/>
      <c r="AG241" s="221"/>
      <c r="AH241" s="221"/>
      <c r="AI241" s="221"/>
    </row>
    <row r="242" spans="1:35" s="223" customFormat="1" ht="18" customHeight="1">
      <c r="A242" s="420"/>
      <c r="B242" s="421"/>
      <c r="C242" s="219" t="s">
        <v>172</v>
      </c>
      <c r="D242" s="220"/>
      <c r="E242" s="218">
        <f>F242+G242+H242+I242+J242+K242+L242+M242+N242+O242+P242+Q242</f>
        <v>0</v>
      </c>
      <c r="F242" s="218">
        <v>0</v>
      </c>
      <c r="G242" s="218">
        <v>0</v>
      </c>
      <c r="H242" s="218">
        <v>0</v>
      </c>
      <c r="I242" s="218">
        <v>0</v>
      </c>
      <c r="J242" s="218">
        <v>0</v>
      </c>
      <c r="K242" s="218">
        <v>0</v>
      </c>
      <c r="L242" s="218">
        <v>0</v>
      </c>
      <c r="M242" s="218">
        <v>0</v>
      </c>
      <c r="N242" s="218">
        <v>0</v>
      </c>
      <c r="O242" s="218">
        <v>0</v>
      </c>
      <c r="P242" s="218">
        <v>0</v>
      </c>
      <c r="Q242" s="218">
        <v>0</v>
      </c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F242" s="221"/>
      <c r="AG242" s="221"/>
      <c r="AH242" s="221"/>
      <c r="AI242" s="221"/>
    </row>
    <row r="243" spans="1:35" s="223" customFormat="1" ht="15">
      <c r="A243" s="420"/>
      <c r="B243" s="421"/>
      <c r="C243" s="219" t="s">
        <v>173</v>
      </c>
      <c r="D243" s="220" t="s">
        <v>241</v>
      </c>
      <c r="E243" s="218">
        <f>F243+G243+H243+I243+J243+K243+L243+M243+N243+O243+P243+Q243</f>
        <v>100</v>
      </c>
      <c r="F243" s="218">
        <v>0</v>
      </c>
      <c r="G243" s="218">
        <v>0</v>
      </c>
      <c r="H243" s="218">
        <v>0</v>
      </c>
      <c r="I243" s="218">
        <v>0</v>
      </c>
      <c r="J243" s="218">
        <v>0</v>
      </c>
      <c r="K243" s="218">
        <v>100</v>
      </c>
      <c r="L243" s="218">
        <v>0</v>
      </c>
      <c r="M243" s="218">
        <v>0</v>
      </c>
      <c r="N243" s="218">
        <f>M243*1.04</f>
        <v>0</v>
      </c>
      <c r="O243" s="218">
        <f>N243*1.04</f>
        <v>0</v>
      </c>
      <c r="P243" s="218">
        <f>O243*1.04</f>
        <v>0</v>
      </c>
      <c r="Q243" s="218">
        <f>P243*1.04</f>
        <v>0</v>
      </c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F243" s="221"/>
      <c r="AG243" s="221"/>
      <c r="AH243" s="221"/>
      <c r="AI243" s="221"/>
    </row>
    <row r="244" spans="1:35" s="223" customFormat="1" ht="15">
      <c r="A244" s="420"/>
      <c r="B244" s="421"/>
      <c r="C244" s="219" t="s">
        <v>174</v>
      </c>
      <c r="D244" s="220"/>
      <c r="E244" s="218">
        <f>F244+G244+H244+I244+J244+K244+L244+M244+N244+O244+P244+Q244</f>
        <v>0</v>
      </c>
      <c r="F244" s="218">
        <v>0</v>
      </c>
      <c r="G244" s="218">
        <v>0</v>
      </c>
      <c r="H244" s="218">
        <v>0</v>
      </c>
      <c r="I244" s="218">
        <v>0</v>
      </c>
      <c r="J244" s="218">
        <v>0</v>
      </c>
      <c r="K244" s="218">
        <v>0</v>
      </c>
      <c r="L244" s="218">
        <v>0</v>
      </c>
      <c r="M244" s="218">
        <v>0</v>
      </c>
      <c r="N244" s="218">
        <v>0</v>
      </c>
      <c r="O244" s="218">
        <v>0</v>
      </c>
      <c r="P244" s="218">
        <v>0</v>
      </c>
      <c r="Q244" s="218">
        <v>0</v>
      </c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F244" s="221"/>
      <c r="AG244" s="221"/>
      <c r="AH244" s="221"/>
      <c r="AI244" s="221"/>
    </row>
    <row r="245" spans="1:35" s="223" customFormat="1" ht="30">
      <c r="A245" s="420"/>
      <c r="B245" s="421"/>
      <c r="C245" s="219" t="s">
        <v>810</v>
      </c>
      <c r="D245" s="220"/>
      <c r="E245" s="218">
        <f>F245+G245+H245+I245+J245+K245+L245</f>
        <v>0</v>
      </c>
      <c r="F245" s="218">
        <v>0</v>
      </c>
      <c r="G245" s="218">
        <v>0</v>
      </c>
      <c r="H245" s="218">
        <v>0</v>
      </c>
      <c r="I245" s="218">
        <v>0</v>
      </c>
      <c r="J245" s="218">
        <v>0</v>
      </c>
      <c r="K245" s="218">
        <v>0</v>
      </c>
      <c r="L245" s="218">
        <v>0</v>
      </c>
      <c r="M245" s="218">
        <v>0</v>
      </c>
      <c r="N245" s="218">
        <v>0</v>
      </c>
      <c r="O245" s="218">
        <v>0</v>
      </c>
      <c r="P245" s="218">
        <v>0</v>
      </c>
      <c r="Q245" s="218">
        <v>0</v>
      </c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F245" s="221"/>
      <c r="AG245" s="221"/>
      <c r="AH245" s="221"/>
      <c r="AI245" s="221"/>
    </row>
    <row r="246" spans="1:35" s="223" customFormat="1" ht="32.25" customHeight="1">
      <c r="A246" s="420"/>
      <c r="B246" s="421"/>
      <c r="C246" s="219" t="s">
        <v>110</v>
      </c>
      <c r="D246" s="220"/>
      <c r="E246" s="218">
        <v>0</v>
      </c>
      <c r="F246" s="218">
        <v>0</v>
      </c>
      <c r="G246" s="218">
        <v>0</v>
      </c>
      <c r="H246" s="218">
        <v>0</v>
      </c>
      <c r="I246" s="218">
        <v>0</v>
      </c>
      <c r="J246" s="218">
        <v>0</v>
      </c>
      <c r="K246" s="218">
        <v>0</v>
      </c>
      <c r="L246" s="218">
        <v>0</v>
      </c>
      <c r="M246" s="218">
        <v>0</v>
      </c>
      <c r="N246" s="218">
        <v>0</v>
      </c>
      <c r="O246" s="218">
        <v>0</v>
      </c>
      <c r="P246" s="218">
        <v>0</v>
      </c>
      <c r="Q246" s="218">
        <v>0</v>
      </c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F246" s="221"/>
      <c r="AG246" s="221"/>
      <c r="AH246" s="221"/>
      <c r="AI246" s="221"/>
    </row>
    <row r="247" spans="1:35" s="207" customFormat="1" ht="15">
      <c r="A247" s="422" t="s">
        <v>369</v>
      </c>
      <c r="B247" s="421" t="s">
        <v>818</v>
      </c>
      <c r="C247" s="219" t="s">
        <v>205</v>
      </c>
      <c r="D247" s="285"/>
      <c r="E247" s="218">
        <f>F247+G247+H247+I247+J247+K247+L247+M247+N247+O247+P247+Q247</f>
        <v>3727108.268861792</v>
      </c>
      <c r="F247" s="218">
        <f aca="true" t="shared" si="79" ref="F247:L247">SUM(F248:F254)</f>
        <v>357240.17042</v>
      </c>
      <c r="G247" s="218">
        <f t="shared" si="79"/>
        <v>437832.88800000004</v>
      </c>
      <c r="H247" s="218">
        <f t="shared" si="79"/>
        <v>370404.26057</v>
      </c>
      <c r="I247" s="218">
        <f t="shared" si="79"/>
        <v>392964.60815999995</v>
      </c>
      <c r="J247" s="218">
        <f t="shared" si="79"/>
        <v>555595.53243</v>
      </c>
      <c r="K247" s="218">
        <f t="shared" si="79"/>
        <v>373334.00000000006</v>
      </c>
      <c r="L247" s="218">
        <f t="shared" si="79"/>
        <v>184904.9</v>
      </c>
      <c r="M247" s="218">
        <f>SUM(M248:M254)</f>
        <v>216666</v>
      </c>
      <c r="N247" s="218">
        <f>SUM(N248:N254)</f>
        <v>197379.72800000003</v>
      </c>
      <c r="O247" s="218">
        <f>SUM(O248:O254)</f>
        <v>205274.91712000003</v>
      </c>
      <c r="P247" s="218">
        <f>SUM(P248:P254)</f>
        <v>213485.91380480005</v>
      </c>
      <c r="Q247" s="218">
        <f>SUM(Q248:Q254)</f>
        <v>222025.35035699204</v>
      </c>
      <c r="R247" s="246"/>
      <c r="S247" s="246"/>
      <c r="T247" s="246"/>
      <c r="U247" s="246"/>
      <c r="V247" s="12"/>
      <c r="W247" s="12"/>
      <c r="X247" s="12"/>
      <c r="Y247" s="212"/>
      <c r="Z247" s="212"/>
      <c r="AA247" s="212"/>
      <c r="AB247" s="212"/>
      <c r="AC247" s="212"/>
      <c r="AD247" s="212"/>
      <c r="AE247" s="212"/>
      <c r="AF247" s="212"/>
      <c r="AG247" s="212"/>
      <c r="AH247" s="212"/>
      <c r="AI247" s="212"/>
    </row>
    <row r="248" spans="1:35" s="207" customFormat="1" ht="15" customHeight="1">
      <c r="A248" s="422"/>
      <c r="B248" s="421"/>
      <c r="C248" s="219" t="s">
        <v>172</v>
      </c>
      <c r="D248" s="220" t="s">
        <v>386</v>
      </c>
      <c r="E248" s="218">
        <f>F248+G248+H248+I248+J248+K248+L248+M248+N248+O248+P248+Q248</f>
        <v>83211.50000000001</v>
      </c>
      <c r="F248" s="218">
        <f>F256+F263+F269+F275+F281</f>
        <v>14526.6</v>
      </c>
      <c r="G248" s="218">
        <f>G256+G263+G269+G275+G287+G293</f>
        <v>11139.4</v>
      </c>
      <c r="H248" s="218">
        <f aca="true" t="shared" si="80" ref="H248:Q248">H256+H263+H269+H275+H281+H287</f>
        <v>11561.3</v>
      </c>
      <c r="I248" s="218">
        <f t="shared" si="80"/>
        <v>6471.4</v>
      </c>
      <c r="J248" s="218">
        <f>J256+J263+J269+J275+J281+J287</f>
        <v>9939.5</v>
      </c>
      <c r="K248" s="218">
        <f t="shared" si="80"/>
        <v>9601.7</v>
      </c>
      <c r="L248" s="218">
        <f t="shared" si="80"/>
        <v>9985.8</v>
      </c>
      <c r="M248" s="218">
        <f t="shared" si="80"/>
        <v>9985.8</v>
      </c>
      <c r="N248" s="218">
        <f t="shared" si="80"/>
        <v>0</v>
      </c>
      <c r="O248" s="218">
        <f t="shared" si="80"/>
        <v>0</v>
      </c>
      <c r="P248" s="218">
        <f t="shared" si="80"/>
        <v>0</v>
      </c>
      <c r="Q248" s="218">
        <f t="shared" si="80"/>
        <v>0</v>
      </c>
      <c r="R248" s="246"/>
      <c r="S248" s="246"/>
      <c r="T248" s="246"/>
      <c r="U248" s="246"/>
      <c r="V248" s="12"/>
      <c r="W248" s="12"/>
      <c r="X248" s="12"/>
      <c r="Y248" s="212"/>
      <c r="Z248" s="212"/>
      <c r="AA248" s="212"/>
      <c r="AB248" s="212"/>
      <c r="AC248" s="212"/>
      <c r="AD248" s="212"/>
      <c r="AE248" s="212"/>
      <c r="AF248" s="212"/>
      <c r="AG248" s="212"/>
      <c r="AH248" s="212"/>
      <c r="AI248" s="212"/>
    </row>
    <row r="249" spans="1:35" s="207" customFormat="1" ht="15" customHeight="1">
      <c r="A249" s="422"/>
      <c r="B249" s="421"/>
      <c r="C249" s="219" t="s">
        <v>172</v>
      </c>
      <c r="D249" s="220" t="s">
        <v>684</v>
      </c>
      <c r="E249" s="218">
        <f>F249+G249+H249+I249+J249+K249+L249+M249+N249+O249+P249+Q249</f>
        <v>13071.998</v>
      </c>
      <c r="F249" s="218">
        <v>0</v>
      </c>
      <c r="G249" s="218">
        <f>G281</f>
        <v>2765.598</v>
      </c>
      <c r="H249" s="218">
        <v>0</v>
      </c>
      <c r="I249" s="218">
        <f>I293</f>
        <v>3255.2</v>
      </c>
      <c r="J249" s="218">
        <f>J293</f>
        <v>7051.2</v>
      </c>
      <c r="K249" s="218">
        <v>0</v>
      </c>
      <c r="L249" s="218">
        <v>0</v>
      </c>
      <c r="M249" s="218">
        <v>0</v>
      </c>
      <c r="N249" s="218">
        <f>N293</f>
        <v>0</v>
      </c>
      <c r="O249" s="218">
        <f>O293</f>
        <v>0</v>
      </c>
      <c r="P249" s="218">
        <v>0</v>
      </c>
      <c r="Q249" s="218">
        <v>0</v>
      </c>
      <c r="R249" s="246"/>
      <c r="S249" s="246"/>
      <c r="T249" s="246"/>
      <c r="U249" s="246"/>
      <c r="V249" s="12"/>
      <c r="W249" s="12"/>
      <c r="X249" s="12"/>
      <c r="Y249" s="212"/>
      <c r="Z249" s="212"/>
      <c r="AA249" s="212"/>
      <c r="AB249" s="212"/>
      <c r="AC249" s="212"/>
      <c r="AD249" s="212"/>
      <c r="AE249" s="212"/>
      <c r="AF249" s="212"/>
      <c r="AG249" s="212"/>
      <c r="AH249" s="212"/>
      <c r="AI249" s="212"/>
    </row>
    <row r="250" spans="1:35" s="207" customFormat="1" ht="15" customHeight="1">
      <c r="A250" s="422"/>
      <c r="B250" s="421"/>
      <c r="C250" s="219" t="s">
        <v>173</v>
      </c>
      <c r="D250" s="220" t="s">
        <v>241</v>
      </c>
      <c r="E250" s="218">
        <f>G250+H250+I250+J250+K250+L250+M250+N250+O250+P250+Q250</f>
        <v>160000</v>
      </c>
      <c r="F250" s="218"/>
      <c r="G250" s="218"/>
      <c r="H250" s="218"/>
      <c r="I250" s="218"/>
      <c r="J250" s="218">
        <f>J257</f>
        <v>160000</v>
      </c>
      <c r="K250" s="218"/>
      <c r="L250" s="218"/>
      <c r="M250" s="218"/>
      <c r="N250" s="218"/>
      <c r="O250" s="218"/>
      <c r="P250" s="218"/>
      <c r="Q250" s="218"/>
      <c r="R250" s="246"/>
      <c r="S250" s="246"/>
      <c r="T250" s="246"/>
      <c r="U250" s="246"/>
      <c r="V250" s="12"/>
      <c r="W250" s="12"/>
      <c r="X250" s="12"/>
      <c r="Y250" s="212"/>
      <c r="Z250" s="212"/>
      <c r="AA250" s="212"/>
      <c r="AB250" s="212"/>
      <c r="AC250" s="212"/>
      <c r="AD250" s="212"/>
      <c r="AE250" s="212"/>
      <c r="AF250" s="212"/>
      <c r="AG250" s="212"/>
      <c r="AH250" s="212"/>
      <c r="AI250" s="212"/>
    </row>
    <row r="251" spans="1:35" s="207" customFormat="1" ht="15">
      <c r="A251" s="422"/>
      <c r="B251" s="421"/>
      <c r="C251" s="219" t="s">
        <v>173</v>
      </c>
      <c r="D251" s="220" t="s">
        <v>386</v>
      </c>
      <c r="E251" s="218">
        <f>F251+G251+H251+I251+J251+K251+L251+M251+N251+O251+P251+Q251</f>
        <v>3470824.7708617924</v>
      </c>
      <c r="F251" s="218">
        <f aca="true" t="shared" si="81" ref="F251:G253">F258+F264+F270+F276+F282</f>
        <v>342713.57042</v>
      </c>
      <c r="G251" s="218">
        <f t="shared" si="81"/>
        <v>423927.89</v>
      </c>
      <c r="H251" s="218">
        <f aca="true" t="shared" si="82" ref="H251:Q251">H258+H264+H270+H276+H282+H288</f>
        <v>358842.96057</v>
      </c>
      <c r="I251" s="218">
        <f t="shared" si="82"/>
        <v>383238.00815999997</v>
      </c>
      <c r="J251" s="218">
        <f>J258+J264+J270+J276+J282+J288+J294</f>
        <v>378604.83243</v>
      </c>
      <c r="K251" s="218">
        <f>K258+K264+K270+K276+K282+K288</f>
        <v>363732.30000000005</v>
      </c>
      <c r="L251" s="218">
        <f t="shared" si="82"/>
        <v>174919.1</v>
      </c>
      <c r="M251" s="218">
        <f t="shared" si="82"/>
        <v>206680.2</v>
      </c>
      <c r="N251" s="218">
        <f t="shared" si="82"/>
        <v>197379.72800000003</v>
      </c>
      <c r="O251" s="218">
        <f t="shared" si="82"/>
        <v>205274.91712000003</v>
      </c>
      <c r="P251" s="218">
        <f t="shared" si="82"/>
        <v>213485.91380480005</v>
      </c>
      <c r="Q251" s="218">
        <f t="shared" si="82"/>
        <v>222025.35035699204</v>
      </c>
      <c r="R251" s="246"/>
      <c r="S251" s="246"/>
      <c r="T251" s="246"/>
      <c r="U251" s="246"/>
      <c r="V251" s="12"/>
      <c r="W251" s="12"/>
      <c r="X251" s="12"/>
      <c r="Y251" s="212"/>
      <c r="Z251" s="212"/>
      <c r="AA251" s="212"/>
      <c r="AB251" s="212"/>
      <c r="AC251" s="212"/>
      <c r="AD251" s="212"/>
      <c r="AE251" s="212"/>
      <c r="AF251" s="212"/>
      <c r="AG251" s="212"/>
      <c r="AH251" s="212"/>
      <c r="AI251" s="212"/>
    </row>
    <row r="252" spans="1:35" s="207" customFormat="1" ht="15">
      <c r="A252" s="422"/>
      <c r="B252" s="421"/>
      <c r="C252" s="219" t="s">
        <v>174</v>
      </c>
      <c r="D252" s="220"/>
      <c r="E252" s="218">
        <f>F252+G252+H252+I252+J252+K252+L252+M252+N252+O252+P252+Q252</f>
        <v>0</v>
      </c>
      <c r="F252" s="218">
        <f t="shared" si="81"/>
        <v>0</v>
      </c>
      <c r="G252" s="218">
        <f t="shared" si="81"/>
        <v>0</v>
      </c>
      <c r="H252" s="218">
        <f aca="true" t="shared" si="83" ref="H252:Q252">H259+H265+H271+H277+H283</f>
        <v>0</v>
      </c>
      <c r="I252" s="218">
        <f t="shared" si="83"/>
        <v>0</v>
      </c>
      <c r="J252" s="218">
        <f t="shared" si="83"/>
        <v>0</v>
      </c>
      <c r="K252" s="218">
        <f t="shared" si="83"/>
        <v>0</v>
      </c>
      <c r="L252" s="218">
        <f t="shared" si="83"/>
        <v>0</v>
      </c>
      <c r="M252" s="218">
        <f t="shared" si="83"/>
        <v>0</v>
      </c>
      <c r="N252" s="218">
        <f t="shared" si="83"/>
        <v>0</v>
      </c>
      <c r="O252" s="218">
        <f t="shared" si="83"/>
        <v>0</v>
      </c>
      <c r="P252" s="218">
        <f t="shared" si="83"/>
        <v>0</v>
      </c>
      <c r="Q252" s="218">
        <f t="shared" si="83"/>
        <v>0</v>
      </c>
      <c r="R252" s="246"/>
      <c r="S252" s="246"/>
      <c r="T252" s="246"/>
      <c r="U252" s="246"/>
      <c r="V252" s="12"/>
      <c r="W252" s="12"/>
      <c r="X252" s="12"/>
      <c r="Y252" s="212"/>
      <c r="Z252" s="212"/>
      <c r="AA252" s="212"/>
      <c r="AB252" s="212"/>
      <c r="AC252" s="212"/>
      <c r="AD252" s="212"/>
      <c r="AE252" s="212"/>
      <c r="AF252" s="212"/>
      <c r="AG252" s="212"/>
      <c r="AH252" s="212"/>
      <c r="AI252" s="212"/>
    </row>
    <row r="253" spans="1:35" s="207" customFormat="1" ht="30">
      <c r="A253" s="422"/>
      <c r="B253" s="421"/>
      <c r="C253" s="219" t="s">
        <v>810</v>
      </c>
      <c r="D253" s="220"/>
      <c r="E253" s="218">
        <f>F253+G253+H253+I253+J253+K253+L253</f>
        <v>0</v>
      </c>
      <c r="F253" s="218">
        <f t="shared" si="81"/>
        <v>0</v>
      </c>
      <c r="G253" s="218">
        <f t="shared" si="81"/>
        <v>0</v>
      </c>
      <c r="H253" s="218">
        <f aca="true" t="shared" si="84" ref="H253:Q253">H260+H266+H272+H278+H284</f>
        <v>0</v>
      </c>
      <c r="I253" s="218">
        <f t="shared" si="84"/>
        <v>0</v>
      </c>
      <c r="J253" s="218">
        <f t="shared" si="84"/>
        <v>0</v>
      </c>
      <c r="K253" s="218">
        <f t="shared" si="84"/>
        <v>0</v>
      </c>
      <c r="L253" s="218">
        <f t="shared" si="84"/>
        <v>0</v>
      </c>
      <c r="M253" s="218">
        <f t="shared" si="84"/>
        <v>0</v>
      </c>
      <c r="N253" s="218">
        <f t="shared" si="84"/>
        <v>0</v>
      </c>
      <c r="O253" s="218">
        <f t="shared" si="84"/>
        <v>0</v>
      </c>
      <c r="P253" s="218">
        <f t="shared" si="84"/>
        <v>0</v>
      </c>
      <c r="Q253" s="218">
        <f t="shared" si="84"/>
        <v>0</v>
      </c>
      <c r="R253" s="246"/>
      <c r="S253" s="246"/>
      <c r="T253" s="246"/>
      <c r="U253" s="246"/>
      <c r="V253" s="12"/>
      <c r="W253" s="12"/>
      <c r="X253" s="12"/>
      <c r="Y253" s="212"/>
      <c r="Z253" s="212"/>
      <c r="AA253" s="212"/>
      <c r="AB253" s="212"/>
      <c r="AC253" s="212"/>
      <c r="AD253" s="212"/>
      <c r="AE253" s="212"/>
      <c r="AF253" s="212"/>
      <c r="AG253" s="212"/>
      <c r="AH253" s="212"/>
      <c r="AI253" s="212"/>
    </row>
    <row r="254" spans="1:35" s="207" customFormat="1" ht="30">
      <c r="A254" s="422"/>
      <c r="B254" s="421"/>
      <c r="C254" s="219" t="s">
        <v>110</v>
      </c>
      <c r="D254" s="220"/>
      <c r="E254" s="218">
        <v>0</v>
      </c>
      <c r="F254" s="218">
        <v>0</v>
      </c>
      <c r="G254" s="218">
        <v>0</v>
      </c>
      <c r="H254" s="218">
        <v>0</v>
      </c>
      <c r="I254" s="218">
        <v>0</v>
      </c>
      <c r="J254" s="218">
        <v>0</v>
      </c>
      <c r="K254" s="218">
        <v>0</v>
      </c>
      <c r="L254" s="218">
        <v>0</v>
      </c>
      <c r="M254" s="218">
        <v>0</v>
      </c>
      <c r="N254" s="218">
        <v>0</v>
      </c>
      <c r="O254" s="218">
        <v>0</v>
      </c>
      <c r="P254" s="218">
        <v>0</v>
      </c>
      <c r="Q254" s="218">
        <v>0</v>
      </c>
      <c r="R254" s="246"/>
      <c r="S254" s="246"/>
      <c r="T254" s="246"/>
      <c r="U254" s="246"/>
      <c r="V254" s="12"/>
      <c r="W254" s="12"/>
      <c r="X254" s="12"/>
      <c r="Y254" s="212"/>
      <c r="Z254" s="212"/>
      <c r="AA254" s="212"/>
      <c r="AB254" s="212"/>
      <c r="AC254" s="212"/>
      <c r="AD254" s="212"/>
      <c r="AE254" s="212"/>
      <c r="AF254" s="212"/>
      <c r="AG254" s="212"/>
      <c r="AH254" s="212"/>
      <c r="AI254" s="212"/>
    </row>
    <row r="255" spans="1:35" s="207" customFormat="1" ht="13.5" customHeight="1">
      <c r="A255" s="423" t="s">
        <v>784</v>
      </c>
      <c r="B255" s="426" t="s">
        <v>0</v>
      </c>
      <c r="C255" s="219" t="s">
        <v>205</v>
      </c>
      <c r="D255" s="220"/>
      <c r="E255" s="218">
        <f>F255+G255+H255+I255+J255+K255+L255+M255+N255+O255+P255+Q255</f>
        <v>374073.11326</v>
      </c>
      <c r="F255" s="218">
        <v>0</v>
      </c>
      <c r="G255" s="218">
        <f>SUM(G256:G261)</f>
        <v>1896</v>
      </c>
      <c r="H255" s="218">
        <f aca="true" t="shared" si="85" ref="H255:Q255">SUM(H256:H261)</f>
        <v>36130.89326</v>
      </c>
      <c r="I255" s="218">
        <f t="shared" si="85"/>
        <v>13120</v>
      </c>
      <c r="J255" s="218">
        <f t="shared" si="85"/>
        <v>262311.82</v>
      </c>
      <c r="K255" s="218">
        <f t="shared" si="85"/>
        <v>60614.4</v>
      </c>
      <c r="L255" s="218">
        <f t="shared" si="85"/>
        <v>0</v>
      </c>
      <c r="M255" s="218">
        <f t="shared" si="85"/>
        <v>0</v>
      </c>
      <c r="N255" s="218">
        <f t="shared" si="85"/>
        <v>0</v>
      </c>
      <c r="O255" s="218">
        <f t="shared" si="85"/>
        <v>0</v>
      </c>
      <c r="P255" s="218">
        <f t="shared" si="85"/>
        <v>0</v>
      </c>
      <c r="Q255" s="218">
        <f t="shared" si="85"/>
        <v>0</v>
      </c>
      <c r="R255" s="247"/>
      <c r="S255" s="247"/>
      <c r="T255" s="247"/>
      <c r="U255" s="247"/>
      <c r="V255" s="12"/>
      <c r="W255" s="12"/>
      <c r="X255" s="12"/>
      <c r="Y255" s="212"/>
      <c r="Z255" s="212"/>
      <c r="AA255" s="212"/>
      <c r="AB255" s="212"/>
      <c r="AC255" s="212"/>
      <c r="AD255" s="212"/>
      <c r="AE255" s="212"/>
      <c r="AF255" s="212"/>
      <c r="AG255" s="212"/>
      <c r="AH255" s="212"/>
      <c r="AI255" s="212"/>
    </row>
    <row r="256" spans="1:35" s="207" customFormat="1" ht="18" customHeight="1">
      <c r="A256" s="424"/>
      <c r="B256" s="427"/>
      <c r="C256" s="219" t="s">
        <v>172</v>
      </c>
      <c r="D256" s="220" t="s">
        <v>386</v>
      </c>
      <c r="E256" s="218">
        <f aca="true" t="shared" si="86" ref="E256:E297">F256+G256+H256+I256+J256+K256+L256</f>
        <v>0</v>
      </c>
      <c r="F256" s="218">
        <v>0</v>
      </c>
      <c r="G256" s="218">
        <v>0</v>
      </c>
      <c r="H256" s="218">
        <v>0</v>
      </c>
      <c r="I256" s="218">
        <v>0</v>
      </c>
      <c r="J256" s="218">
        <v>0</v>
      </c>
      <c r="K256" s="218">
        <v>0</v>
      </c>
      <c r="L256" s="218">
        <v>0</v>
      </c>
      <c r="M256" s="218">
        <v>0</v>
      </c>
      <c r="N256" s="218">
        <v>0</v>
      </c>
      <c r="O256" s="218">
        <v>0</v>
      </c>
      <c r="P256" s="218">
        <v>0</v>
      </c>
      <c r="Q256" s="218">
        <v>0</v>
      </c>
      <c r="R256" s="247"/>
      <c r="S256" s="247"/>
      <c r="T256" s="247"/>
      <c r="U256" s="247"/>
      <c r="V256" s="12"/>
      <c r="W256" s="12"/>
      <c r="X256" s="12"/>
      <c r="Y256" s="212"/>
      <c r="Z256" s="212"/>
      <c r="AA256" s="212"/>
      <c r="AB256" s="212"/>
      <c r="AC256" s="212"/>
      <c r="AD256" s="212"/>
      <c r="AE256" s="212"/>
      <c r="AF256" s="212"/>
      <c r="AG256" s="212"/>
      <c r="AH256" s="212"/>
      <c r="AI256" s="212"/>
    </row>
    <row r="257" spans="1:35" s="207" customFormat="1" ht="15">
      <c r="A257" s="424"/>
      <c r="B257" s="427"/>
      <c r="C257" s="219" t="s">
        <v>173</v>
      </c>
      <c r="D257" s="220" t="s">
        <v>241</v>
      </c>
      <c r="E257" s="218">
        <f>F257+G257+H257+I257+J257+K257+L257+M257+N257+O257+P257+Q257</f>
        <v>160000</v>
      </c>
      <c r="F257" s="218">
        <v>0</v>
      </c>
      <c r="G257" s="218">
        <v>0</v>
      </c>
      <c r="H257" s="218">
        <v>0</v>
      </c>
      <c r="I257" s="218">
        <v>0</v>
      </c>
      <c r="J257" s="218">
        <v>160000</v>
      </c>
      <c r="K257" s="218">
        <v>0</v>
      </c>
      <c r="L257" s="218">
        <v>0</v>
      </c>
      <c r="M257" s="218">
        <v>0</v>
      </c>
      <c r="N257" s="218">
        <f aca="true" t="shared" si="87" ref="N257:Q258">M257*1.05</f>
        <v>0</v>
      </c>
      <c r="O257" s="218">
        <f t="shared" si="87"/>
        <v>0</v>
      </c>
      <c r="P257" s="218">
        <f t="shared" si="87"/>
        <v>0</v>
      </c>
      <c r="Q257" s="218">
        <f t="shared" si="87"/>
        <v>0</v>
      </c>
      <c r="R257" s="247"/>
      <c r="S257" s="247"/>
      <c r="T257" s="247"/>
      <c r="U257" s="247"/>
      <c r="V257" s="12"/>
      <c r="W257" s="12"/>
      <c r="X257" s="12"/>
      <c r="Y257" s="212"/>
      <c r="Z257" s="212"/>
      <c r="AA257" s="212"/>
      <c r="AB257" s="212"/>
      <c r="AC257" s="212"/>
      <c r="AD257" s="212"/>
      <c r="AE257" s="212"/>
      <c r="AF257" s="212"/>
      <c r="AG257" s="212"/>
      <c r="AH257" s="212"/>
      <c r="AI257" s="212"/>
    </row>
    <row r="258" spans="1:35" s="207" customFormat="1" ht="15">
      <c r="A258" s="424"/>
      <c r="B258" s="427"/>
      <c r="C258" s="219" t="s">
        <v>173</v>
      </c>
      <c r="D258" s="220" t="s">
        <v>386</v>
      </c>
      <c r="E258" s="218">
        <f>F258+G258+H258+I258+J258+K258+L258+M258+N258+O258+P258+Q258</f>
        <v>214073.11325999998</v>
      </c>
      <c r="F258" s="218">
        <v>0</v>
      </c>
      <c r="G258" s="218">
        <v>1896</v>
      </c>
      <c r="H258" s="218">
        <v>36130.89326</v>
      </c>
      <c r="I258" s="218">
        <v>13120</v>
      </c>
      <c r="J258" s="218">
        <v>102311.82</v>
      </c>
      <c r="K258" s="218">
        <v>60614.4</v>
      </c>
      <c r="L258" s="218">
        <v>0</v>
      </c>
      <c r="M258" s="218">
        <v>0</v>
      </c>
      <c r="N258" s="218">
        <v>0</v>
      </c>
      <c r="O258" s="218">
        <f t="shared" si="87"/>
        <v>0</v>
      </c>
      <c r="P258" s="218">
        <f t="shared" si="87"/>
        <v>0</v>
      </c>
      <c r="Q258" s="218">
        <f t="shared" si="87"/>
        <v>0</v>
      </c>
      <c r="R258" s="247"/>
      <c r="S258" s="247"/>
      <c r="T258" s="247"/>
      <c r="U258" s="247"/>
      <c r="V258" s="12"/>
      <c r="W258" s="12"/>
      <c r="X258" s="12"/>
      <c r="Y258" s="212"/>
      <c r="Z258" s="212"/>
      <c r="AA258" s="212"/>
      <c r="AB258" s="212"/>
      <c r="AC258" s="212"/>
      <c r="AD258" s="212"/>
      <c r="AE258" s="212"/>
      <c r="AF258" s="212"/>
      <c r="AG258" s="212"/>
      <c r="AH258" s="212"/>
      <c r="AI258" s="212"/>
    </row>
    <row r="259" spans="1:35" s="207" customFormat="1" ht="15">
      <c r="A259" s="424"/>
      <c r="B259" s="427"/>
      <c r="C259" s="219" t="s">
        <v>174</v>
      </c>
      <c r="D259" s="220"/>
      <c r="E259" s="218">
        <f t="shared" si="86"/>
        <v>0</v>
      </c>
      <c r="F259" s="218">
        <v>0</v>
      </c>
      <c r="G259" s="218">
        <v>0</v>
      </c>
      <c r="H259" s="218">
        <v>0</v>
      </c>
      <c r="I259" s="218">
        <v>0</v>
      </c>
      <c r="J259" s="218">
        <v>0</v>
      </c>
      <c r="K259" s="218">
        <v>0</v>
      </c>
      <c r="L259" s="218">
        <v>0</v>
      </c>
      <c r="M259" s="218">
        <v>0</v>
      </c>
      <c r="N259" s="218">
        <v>0</v>
      </c>
      <c r="O259" s="218">
        <v>0</v>
      </c>
      <c r="P259" s="218">
        <v>0</v>
      </c>
      <c r="Q259" s="218">
        <v>0</v>
      </c>
      <c r="R259" s="247"/>
      <c r="S259" s="247"/>
      <c r="T259" s="247"/>
      <c r="U259" s="247"/>
      <c r="V259" s="12"/>
      <c r="W259" s="12"/>
      <c r="X259" s="12"/>
      <c r="Y259" s="212"/>
      <c r="Z259" s="212"/>
      <c r="AA259" s="212"/>
      <c r="AB259" s="212"/>
      <c r="AC259" s="212"/>
      <c r="AD259" s="212"/>
      <c r="AE259" s="212"/>
      <c r="AF259" s="212"/>
      <c r="AG259" s="212"/>
      <c r="AH259" s="212"/>
      <c r="AI259" s="212"/>
    </row>
    <row r="260" spans="1:35" s="207" customFormat="1" ht="30">
      <c r="A260" s="424"/>
      <c r="B260" s="427"/>
      <c r="C260" s="219" t="s">
        <v>810</v>
      </c>
      <c r="D260" s="220"/>
      <c r="E260" s="218">
        <f t="shared" si="86"/>
        <v>0</v>
      </c>
      <c r="F260" s="218">
        <v>0</v>
      </c>
      <c r="G260" s="218">
        <v>0</v>
      </c>
      <c r="H260" s="218">
        <v>0</v>
      </c>
      <c r="I260" s="218">
        <v>0</v>
      </c>
      <c r="J260" s="218">
        <v>0</v>
      </c>
      <c r="K260" s="218">
        <v>0</v>
      </c>
      <c r="L260" s="218">
        <v>0</v>
      </c>
      <c r="M260" s="218">
        <v>0</v>
      </c>
      <c r="N260" s="218">
        <v>0</v>
      </c>
      <c r="O260" s="218">
        <v>0</v>
      </c>
      <c r="P260" s="218">
        <v>0</v>
      </c>
      <c r="Q260" s="218">
        <v>0</v>
      </c>
      <c r="R260" s="247"/>
      <c r="S260" s="247"/>
      <c r="T260" s="247"/>
      <c r="U260" s="247"/>
      <c r="V260" s="12"/>
      <c r="W260" s="12"/>
      <c r="X260" s="12"/>
      <c r="Y260" s="212"/>
      <c r="Z260" s="212"/>
      <c r="AA260" s="212"/>
      <c r="AB260" s="212"/>
      <c r="AC260" s="212"/>
      <c r="AD260" s="212"/>
      <c r="AE260" s="212"/>
      <c r="AF260" s="212"/>
      <c r="AG260" s="212"/>
      <c r="AH260" s="212"/>
      <c r="AI260" s="212"/>
    </row>
    <row r="261" spans="1:35" s="207" customFormat="1" ht="72" customHeight="1">
      <c r="A261" s="425"/>
      <c r="B261" s="428"/>
      <c r="C261" s="219" t="s">
        <v>110</v>
      </c>
      <c r="D261" s="220"/>
      <c r="E261" s="218">
        <f t="shared" si="86"/>
        <v>0</v>
      </c>
      <c r="F261" s="218">
        <f>8!D709</f>
        <v>0</v>
      </c>
      <c r="G261" s="218">
        <f>8!E709</f>
        <v>0</v>
      </c>
      <c r="H261" s="218">
        <f>8!F709</f>
        <v>0</v>
      </c>
      <c r="I261" s="218">
        <f>8!K709</f>
        <v>0</v>
      </c>
      <c r="J261" s="218">
        <f>8!L709</f>
        <v>0</v>
      </c>
      <c r="K261" s="218">
        <f>8!M709</f>
        <v>0</v>
      </c>
      <c r="L261" s="218">
        <f>8!N709</f>
        <v>0</v>
      </c>
      <c r="M261" s="218">
        <f>8!K709</f>
        <v>0</v>
      </c>
      <c r="N261" s="218">
        <f>8!P709</f>
        <v>0</v>
      </c>
      <c r="O261" s="218">
        <f>8!Q709</f>
        <v>0</v>
      </c>
      <c r="P261" s="218">
        <f>8!R709</f>
        <v>0</v>
      </c>
      <c r="Q261" s="218">
        <f>8!S709</f>
        <v>0</v>
      </c>
      <c r="R261" s="247"/>
      <c r="S261" s="247"/>
      <c r="T261" s="247"/>
      <c r="U261" s="247"/>
      <c r="V261" s="12"/>
      <c r="W261" s="12"/>
      <c r="X261" s="12"/>
      <c r="Y261" s="212"/>
      <c r="Z261" s="212"/>
      <c r="AA261" s="212"/>
      <c r="AB261" s="212"/>
      <c r="AC261" s="212"/>
      <c r="AD261" s="212"/>
      <c r="AE261" s="212"/>
      <c r="AF261" s="212"/>
      <c r="AG261" s="212"/>
      <c r="AH261" s="212"/>
      <c r="AI261" s="212"/>
    </row>
    <row r="262" spans="1:35" s="93" customFormat="1" ht="15">
      <c r="A262" s="420" t="s">
        <v>371</v>
      </c>
      <c r="B262" s="421" t="s">
        <v>662</v>
      </c>
      <c r="C262" s="219" t="s">
        <v>205</v>
      </c>
      <c r="D262" s="220"/>
      <c r="E262" s="218">
        <f t="shared" si="86"/>
        <v>0</v>
      </c>
      <c r="F262" s="218">
        <v>0</v>
      </c>
      <c r="G262" s="218">
        <v>0</v>
      </c>
      <c r="H262" s="218">
        <v>0</v>
      </c>
      <c r="I262" s="218">
        <v>0</v>
      </c>
      <c r="J262" s="218">
        <v>0</v>
      </c>
      <c r="K262" s="218">
        <v>0</v>
      </c>
      <c r="L262" s="218">
        <v>0</v>
      </c>
      <c r="M262" s="218">
        <v>0</v>
      </c>
      <c r="N262" s="218">
        <v>0</v>
      </c>
      <c r="O262" s="218">
        <v>0</v>
      </c>
      <c r="P262" s="218">
        <v>0</v>
      </c>
      <c r="Q262" s="218">
        <v>0</v>
      </c>
      <c r="R262" s="247"/>
      <c r="S262" s="247"/>
      <c r="T262" s="247"/>
      <c r="U262" s="247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</row>
    <row r="263" spans="1:35" s="93" customFormat="1" ht="15.75" customHeight="1">
      <c r="A263" s="420"/>
      <c r="B263" s="421"/>
      <c r="C263" s="219" t="s">
        <v>172</v>
      </c>
      <c r="D263" s="220" t="s">
        <v>386</v>
      </c>
      <c r="E263" s="218">
        <f t="shared" si="86"/>
        <v>0</v>
      </c>
      <c r="F263" s="218">
        <v>0</v>
      </c>
      <c r="G263" s="218">
        <v>0</v>
      </c>
      <c r="H263" s="218">
        <v>0</v>
      </c>
      <c r="I263" s="218">
        <v>0</v>
      </c>
      <c r="J263" s="218">
        <v>0</v>
      </c>
      <c r="K263" s="218">
        <v>0</v>
      </c>
      <c r="L263" s="218">
        <v>0</v>
      </c>
      <c r="M263" s="218">
        <v>0</v>
      </c>
      <c r="N263" s="218">
        <v>0</v>
      </c>
      <c r="O263" s="218">
        <v>0</v>
      </c>
      <c r="P263" s="218">
        <v>0</v>
      </c>
      <c r="Q263" s="218">
        <v>0</v>
      </c>
      <c r="R263" s="247"/>
      <c r="S263" s="247"/>
      <c r="T263" s="247"/>
      <c r="U263" s="247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</row>
    <row r="264" spans="1:35" s="93" customFormat="1" ht="15">
      <c r="A264" s="420"/>
      <c r="B264" s="421"/>
      <c r="C264" s="219" t="s">
        <v>173</v>
      </c>
      <c r="D264" s="220" t="s">
        <v>386</v>
      </c>
      <c r="E264" s="218">
        <f t="shared" si="86"/>
        <v>0</v>
      </c>
      <c r="F264" s="218">
        <v>0</v>
      </c>
      <c r="G264" s="218">
        <v>0</v>
      </c>
      <c r="H264" s="218">
        <v>0</v>
      </c>
      <c r="I264" s="218">
        <v>0</v>
      </c>
      <c r="J264" s="218">
        <v>0</v>
      </c>
      <c r="K264" s="218">
        <v>0</v>
      </c>
      <c r="L264" s="218">
        <v>0</v>
      </c>
      <c r="M264" s="218">
        <v>0</v>
      </c>
      <c r="N264" s="218">
        <v>0</v>
      </c>
      <c r="O264" s="218">
        <v>0</v>
      </c>
      <c r="P264" s="218">
        <v>0</v>
      </c>
      <c r="Q264" s="218">
        <v>0</v>
      </c>
      <c r="R264" s="247"/>
      <c r="S264" s="247"/>
      <c r="T264" s="247"/>
      <c r="U264" s="247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</row>
    <row r="265" spans="1:35" s="93" customFormat="1" ht="15">
      <c r="A265" s="420"/>
      <c r="B265" s="421"/>
      <c r="C265" s="219" t="s">
        <v>174</v>
      </c>
      <c r="D265" s="220"/>
      <c r="E265" s="218">
        <f t="shared" si="86"/>
        <v>0</v>
      </c>
      <c r="F265" s="218">
        <v>0</v>
      </c>
      <c r="G265" s="218">
        <v>0</v>
      </c>
      <c r="H265" s="218">
        <v>0</v>
      </c>
      <c r="I265" s="218">
        <v>0</v>
      </c>
      <c r="J265" s="218">
        <v>0</v>
      </c>
      <c r="K265" s="218">
        <v>0</v>
      </c>
      <c r="L265" s="218">
        <v>0</v>
      </c>
      <c r="M265" s="218">
        <v>0</v>
      </c>
      <c r="N265" s="218">
        <v>0</v>
      </c>
      <c r="O265" s="218">
        <v>0</v>
      </c>
      <c r="P265" s="218">
        <v>0</v>
      </c>
      <c r="Q265" s="218">
        <v>0</v>
      </c>
      <c r="R265" s="247"/>
      <c r="S265" s="247"/>
      <c r="T265" s="247"/>
      <c r="U265" s="247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</row>
    <row r="266" spans="1:35" s="93" customFormat="1" ht="30">
      <c r="A266" s="420"/>
      <c r="B266" s="421"/>
      <c r="C266" s="219" t="s">
        <v>810</v>
      </c>
      <c r="D266" s="220"/>
      <c r="E266" s="218">
        <f t="shared" si="86"/>
        <v>0</v>
      </c>
      <c r="F266" s="218">
        <v>0</v>
      </c>
      <c r="G266" s="218">
        <v>0</v>
      </c>
      <c r="H266" s="218">
        <v>0</v>
      </c>
      <c r="I266" s="218">
        <v>0</v>
      </c>
      <c r="J266" s="218">
        <v>0</v>
      </c>
      <c r="K266" s="218">
        <v>0</v>
      </c>
      <c r="L266" s="218">
        <v>0</v>
      </c>
      <c r="M266" s="218">
        <v>0</v>
      </c>
      <c r="N266" s="218">
        <v>0</v>
      </c>
      <c r="O266" s="218">
        <v>0</v>
      </c>
      <c r="P266" s="218">
        <v>0</v>
      </c>
      <c r="Q266" s="218">
        <v>0</v>
      </c>
      <c r="R266" s="247"/>
      <c r="S266" s="247"/>
      <c r="T266" s="247"/>
      <c r="U266" s="247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</row>
    <row r="267" spans="1:35" s="93" customFormat="1" ht="51.75" customHeight="1">
      <c r="A267" s="420"/>
      <c r="B267" s="421"/>
      <c r="C267" s="219" t="s">
        <v>110</v>
      </c>
      <c r="D267" s="220"/>
      <c r="E267" s="218">
        <f t="shared" si="86"/>
        <v>0</v>
      </c>
      <c r="F267" s="218">
        <v>0</v>
      </c>
      <c r="G267" s="218">
        <v>0</v>
      </c>
      <c r="H267" s="218">
        <v>0</v>
      </c>
      <c r="I267" s="218">
        <v>0</v>
      </c>
      <c r="J267" s="218">
        <v>0</v>
      </c>
      <c r="K267" s="218">
        <v>0</v>
      </c>
      <c r="L267" s="218">
        <v>0</v>
      </c>
      <c r="M267" s="218">
        <v>0</v>
      </c>
      <c r="N267" s="218">
        <v>0</v>
      </c>
      <c r="O267" s="218">
        <v>0</v>
      </c>
      <c r="P267" s="218">
        <v>0</v>
      </c>
      <c r="Q267" s="218">
        <v>0</v>
      </c>
      <c r="R267" s="247"/>
      <c r="S267" s="247"/>
      <c r="T267" s="247"/>
      <c r="U267" s="247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</row>
    <row r="268" spans="1:35" s="93" customFormat="1" ht="15">
      <c r="A268" s="420" t="s">
        <v>372</v>
      </c>
      <c r="B268" s="421" t="s">
        <v>1</v>
      </c>
      <c r="C268" s="219" t="s">
        <v>205</v>
      </c>
      <c r="D268" s="220"/>
      <c r="E268" s="218">
        <f>F268+G268+H268+I268+J268+K268+L268+M268+N268+O268+P268+Q268</f>
        <v>3237467.6542317923</v>
      </c>
      <c r="F268" s="218">
        <f aca="true" t="shared" si="88" ref="F268:L268">SUM(F269:F273)</f>
        <v>334490.17042</v>
      </c>
      <c r="G268" s="218">
        <f t="shared" si="88"/>
        <v>426671.29000000004</v>
      </c>
      <c r="H268" s="218">
        <f t="shared" si="88"/>
        <v>331882.96731000004</v>
      </c>
      <c r="I268" s="218">
        <f t="shared" si="88"/>
        <v>355537.01179</v>
      </c>
      <c r="J268" s="218">
        <f t="shared" si="88"/>
        <v>270213.80543</v>
      </c>
      <c r="K268" s="218">
        <f t="shared" si="88"/>
        <v>295827.60000000003</v>
      </c>
      <c r="L268" s="218">
        <f t="shared" si="88"/>
        <v>184904.9</v>
      </c>
      <c r="M268" s="218">
        <f>SUM(M269:M273)</f>
        <v>199774</v>
      </c>
      <c r="N268" s="218">
        <f>SUM(N269:N273)</f>
        <v>197379.72800000003</v>
      </c>
      <c r="O268" s="218">
        <f>SUM(O269:O273)</f>
        <v>205274.91712000003</v>
      </c>
      <c r="P268" s="218">
        <f>SUM(P269:P273)</f>
        <v>213485.91380480005</v>
      </c>
      <c r="Q268" s="218">
        <f>SUM(Q269:Q273)</f>
        <v>222025.35035699204</v>
      </c>
      <c r="R268" s="247"/>
      <c r="S268" s="247"/>
      <c r="T268" s="247"/>
      <c r="U268" s="247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</row>
    <row r="269" spans="1:35" s="93" customFormat="1" ht="15.75" customHeight="1">
      <c r="A269" s="420"/>
      <c r="B269" s="421"/>
      <c r="C269" s="219" t="s">
        <v>172</v>
      </c>
      <c r="D269" s="220" t="s">
        <v>386</v>
      </c>
      <c r="E269" s="218">
        <f>F269+G269+H269+I269+J269+K269+L269+M269+N269+O269+P269+Q269</f>
        <v>80821.1</v>
      </c>
      <c r="F269" s="218">
        <v>14526.6</v>
      </c>
      <c r="G269" s="218">
        <v>11139.4</v>
      </c>
      <c r="H269" s="218">
        <v>9170.9</v>
      </c>
      <c r="I269" s="218">
        <v>6471.4</v>
      </c>
      <c r="J269" s="218">
        <f>10462.6-523.1</f>
        <v>9939.5</v>
      </c>
      <c r="K269" s="218">
        <v>9601.7</v>
      </c>
      <c r="L269" s="218">
        <v>9985.8</v>
      </c>
      <c r="M269" s="218">
        <v>9985.8</v>
      </c>
      <c r="N269" s="218">
        <v>0</v>
      </c>
      <c r="O269" s="218">
        <v>0</v>
      </c>
      <c r="P269" s="218">
        <v>0</v>
      </c>
      <c r="Q269" s="218">
        <v>0</v>
      </c>
      <c r="R269" s="247"/>
      <c r="S269" s="247"/>
      <c r="T269" s="247"/>
      <c r="U269" s="247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</row>
    <row r="270" spans="1:35" s="93" customFormat="1" ht="15">
      <c r="A270" s="420"/>
      <c r="B270" s="421"/>
      <c r="C270" s="219" t="s">
        <v>173</v>
      </c>
      <c r="D270" s="220" t="s">
        <v>386</v>
      </c>
      <c r="E270" s="218">
        <f>F270+G270+H270+I270+J270+K270+L270+M270+N270+O270+P270+Q270</f>
        <v>3156646.554231792</v>
      </c>
      <c r="F270" s="218">
        <v>319963.57042</v>
      </c>
      <c r="G270" s="218">
        <v>415531.89</v>
      </c>
      <c r="H270" s="218">
        <v>322712.06731</v>
      </c>
      <c r="I270" s="218">
        <f>355537.01179-I269</f>
        <v>349065.61179</v>
      </c>
      <c r="J270" s="218">
        <v>260274.30543</v>
      </c>
      <c r="K270" s="218">
        <v>286225.9</v>
      </c>
      <c r="L270" s="218">
        <v>174919.1</v>
      </c>
      <c r="M270" s="218">
        <v>189788.2</v>
      </c>
      <c r="N270" s="218">
        <f>M270*1.04</f>
        <v>197379.72800000003</v>
      </c>
      <c r="O270" s="218">
        <f>N270*1.04</f>
        <v>205274.91712000003</v>
      </c>
      <c r="P270" s="218">
        <f>O270*1.04</f>
        <v>213485.91380480005</v>
      </c>
      <c r="Q270" s="218">
        <f>P270*1.04</f>
        <v>222025.35035699204</v>
      </c>
      <c r="R270" s="247"/>
      <c r="S270" s="247"/>
      <c r="T270" s="247"/>
      <c r="U270" s="247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</row>
    <row r="271" spans="1:35" s="93" customFormat="1" ht="15">
      <c r="A271" s="420"/>
      <c r="B271" s="421"/>
      <c r="C271" s="219" t="s">
        <v>174</v>
      </c>
      <c r="D271" s="220"/>
      <c r="E271" s="218">
        <f t="shared" si="86"/>
        <v>0</v>
      </c>
      <c r="F271" s="218">
        <v>0</v>
      </c>
      <c r="G271" s="218">
        <v>0</v>
      </c>
      <c r="H271" s="218">
        <v>0</v>
      </c>
      <c r="I271" s="218">
        <v>0</v>
      </c>
      <c r="J271" s="218">
        <v>0</v>
      </c>
      <c r="K271" s="218">
        <v>0</v>
      </c>
      <c r="L271" s="218">
        <v>0</v>
      </c>
      <c r="M271" s="218">
        <v>0</v>
      </c>
      <c r="N271" s="218">
        <v>0</v>
      </c>
      <c r="O271" s="218">
        <v>0</v>
      </c>
      <c r="P271" s="218">
        <v>0</v>
      </c>
      <c r="Q271" s="218">
        <v>0</v>
      </c>
      <c r="R271" s="247"/>
      <c r="S271" s="247"/>
      <c r="T271" s="247"/>
      <c r="U271" s="247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</row>
    <row r="272" spans="1:35" s="93" customFormat="1" ht="30">
      <c r="A272" s="420"/>
      <c r="B272" s="421"/>
      <c r="C272" s="219" t="s">
        <v>810</v>
      </c>
      <c r="D272" s="220"/>
      <c r="E272" s="218">
        <f t="shared" si="86"/>
        <v>0</v>
      </c>
      <c r="F272" s="218">
        <v>0</v>
      </c>
      <c r="G272" s="218">
        <v>0</v>
      </c>
      <c r="H272" s="218">
        <v>0</v>
      </c>
      <c r="I272" s="218">
        <v>0</v>
      </c>
      <c r="J272" s="218">
        <v>0</v>
      </c>
      <c r="K272" s="218">
        <v>0</v>
      </c>
      <c r="L272" s="218">
        <v>0</v>
      </c>
      <c r="M272" s="218">
        <v>0</v>
      </c>
      <c r="N272" s="218">
        <v>0</v>
      </c>
      <c r="O272" s="218">
        <v>0</v>
      </c>
      <c r="P272" s="218">
        <v>0</v>
      </c>
      <c r="Q272" s="218">
        <v>0</v>
      </c>
      <c r="R272" s="247"/>
      <c r="S272" s="247"/>
      <c r="T272" s="247"/>
      <c r="U272" s="247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</row>
    <row r="273" spans="1:35" s="93" customFormat="1" ht="40.5" customHeight="1">
      <c r="A273" s="420"/>
      <c r="B273" s="421"/>
      <c r="C273" s="219" t="s">
        <v>110</v>
      </c>
      <c r="D273" s="220"/>
      <c r="E273" s="218">
        <f t="shared" si="86"/>
        <v>0</v>
      </c>
      <c r="F273" s="218">
        <v>0</v>
      </c>
      <c r="G273" s="218">
        <v>0</v>
      </c>
      <c r="H273" s="218">
        <v>0</v>
      </c>
      <c r="I273" s="218">
        <v>0</v>
      </c>
      <c r="J273" s="218">
        <v>0</v>
      </c>
      <c r="K273" s="218">
        <v>0</v>
      </c>
      <c r="L273" s="218">
        <v>0</v>
      </c>
      <c r="M273" s="218">
        <v>0</v>
      </c>
      <c r="N273" s="218">
        <v>0</v>
      </c>
      <c r="O273" s="218">
        <v>0</v>
      </c>
      <c r="P273" s="218">
        <v>0</v>
      </c>
      <c r="Q273" s="218">
        <v>0</v>
      </c>
      <c r="R273" s="247"/>
      <c r="S273" s="247"/>
      <c r="T273" s="247"/>
      <c r="U273" s="247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</row>
    <row r="274" spans="1:35" s="93" customFormat="1" ht="15">
      <c r="A274" s="420" t="s">
        <v>544</v>
      </c>
      <c r="B274" s="421" t="s">
        <v>543</v>
      </c>
      <c r="C274" s="219" t="s">
        <v>205</v>
      </c>
      <c r="D274" s="220"/>
      <c r="E274" s="218">
        <f t="shared" si="86"/>
        <v>83213.10337</v>
      </c>
      <c r="F274" s="218">
        <f aca="true" t="shared" si="89" ref="F274:Q274">SUM(F275:F279)</f>
        <v>22750</v>
      </c>
      <c r="G274" s="218">
        <f t="shared" si="89"/>
        <v>6500</v>
      </c>
      <c r="H274" s="218">
        <f t="shared" si="89"/>
        <v>0</v>
      </c>
      <c r="I274" s="218">
        <f t="shared" si="89"/>
        <v>21052.39637</v>
      </c>
      <c r="J274" s="218">
        <f t="shared" si="89"/>
        <v>16018.707</v>
      </c>
      <c r="K274" s="218">
        <f t="shared" si="89"/>
        <v>16892</v>
      </c>
      <c r="L274" s="218">
        <f t="shared" si="89"/>
        <v>0</v>
      </c>
      <c r="M274" s="218">
        <f t="shared" si="89"/>
        <v>16892</v>
      </c>
      <c r="N274" s="218">
        <f t="shared" si="89"/>
        <v>0</v>
      </c>
      <c r="O274" s="218">
        <f t="shared" si="89"/>
        <v>0</v>
      </c>
      <c r="P274" s="218">
        <f t="shared" si="89"/>
        <v>0</v>
      </c>
      <c r="Q274" s="218">
        <f t="shared" si="89"/>
        <v>0</v>
      </c>
      <c r="R274" s="247"/>
      <c r="S274" s="247"/>
      <c r="T274" s="247"/>
      <c r="U274" s="247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</row>
    <row r="275" spans="1:35" s="93" customFormat="1" ht="15.75" customHeight="1">
      <c r="A275" s="420"/>
      <c r="B275" s="421"/>
      <c r="C275" s="219" t="s">
        <v>172</v>
      </c>
      <c r="D275" s="220" t="s">
        <v>386</v>
      </c>
      <c r="E275" s="218">
        <f t="shared" si="86"/>
        <v>0</v>
      </c>
      <c r="F275" s="218">
        <v>0</v>
      </c>
      <c r="G275" s="218">
        <v>0</v>
      </c>
      <c r="H275" s="218">
        <v>0</v>
      </c>
      <c r="I275" s="218">
        <v>0</v>
      </c>
      <c r="J275" s="218">
        <v>0</v>
      </c>
      <c r="K275" s="218">
        <v>0</v>
      </c>
      <c r="L275" s="218">
        <v>0</v>
      </c>
      <c r="M275" s="218">
        <v>0</v>
      </c>
      <c r="N275" s="218">
        <v>0</v>
      </c>
      <c r="O275" s="218">
        <v>0</v>
      </c>
      <c r="P275" s="218">
        <v>0</v>
      </c>
      <c r="Q275" s="218">
        <v>0</v>
      </c>
      <c r="R275" s="247"/>
      <c r="S275" s="247"/>
      <c r="T275" s="247"/>
      <c r="U275" s="247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</row>
    <row r="276" spans="1:35" s="93" customFormat="1" ht="15">
      <c r="A276" s="420"/>
      <c r="B276" s="421"/>
      <c r="C276" s="219" t="s">
        <v>173</v>
      </c>
      <c r="D276" s="220" t="s">
        <v>386</v>
      </c>
      <c r="E276" s="218">
        <f t="shared" si="86"/>
        <v>83213.10337</v>
      </c>
      <c r="F276" s="218">
        <v>22750</v>
      </c>
      <c r="G276" s="218">
        <v>6500</v>
      </c>
      <c r="H276" s="218">
        <v>0</v>
      </c>
      <c r="I276" s="218">
        <v>21052.39637</v>
      </c>
      <c r="J276" s="218">
        <v>16018.707</v>
      </c>
      <c r="K276" s="218">
        <v>16892</v>
      </c>
      <c r="L276" s="218">
        <v>0</v>
      </c>
      <c r="M276" s="218">
        <v>16892</v>
      </c>
      <c r="N276" s="218">
        <v>0</v>
      </c>
      <c r="O276" s="218">
        <v>0</v>
      </c>
      <c r="P276" s="218">
        <v>0</v>
      </c>
      <c r="Q276" s="218">
        <v>0</v>
      </c>
      <c r="R276" s="247"/>
      <c r="S276" s="247"/>
      <c r="T276" s="247"/>
      <c r="U276" s="247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</row>
    <row r="277" spans="1:35" s="93" customFormat="1" ht="15">
      <c r="A277" s="420"/>
      <c r="B277" s="421"/>
      <c r="C277" s="219" t="s">
        <v>174</v>
      </c>
      <c r="D277" s="220"/>
      <c r="E277" s="218">
        <f t="shared" si="86"/>
        <v>0</v>
      </c>
      <c r="F277" s="218">
        <v>0</v>
      </c>
      <c r="G277" s="218">
        <v>0</v>
      </c>
      <c r="H277" s="218">
        <v>0</v>
      </c>
      <c r="I277" s="218">
        <v>0</v>
      </c>
      <c r="J277" s="218">
        <v>0</v>
      </c>
      <c r="K277" s="218">
        <v>0</v>
      </c>
      <c r="L277" s="218">
        <v>0</v>
      </c>
      <c r="M277" s="218">
        <v>0</v>
      </c>
      <c r="N277" s="218">
        <v>0</v>
      </c>
      <c r="O277" s="218">
        <v>0</v>
      </c>
      <c r="P277" s="218">
        <v>0</v>
      </c>
      <c r="Q277" s="218">
        <v>0</v>
      </c>
      <c r="R277" s="247"/>
      <c r="S277" s="247"/>
      <c r="T277" s="247"/>
      <c r="U277" s="247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</row>
    <row r="278" spans="1:35" s="93" customFormat="1" ht="30">
      <c r="A278" s="420"/>
      <c r="B278" s="421"/>
      <c r="C278" s="219" t="s">
        <v>810</v>
      </c>
      <c r="D278" s="220"/>
      <c r="E278" s="218">
        <f t="shared" si="86"/>
        <v>0</v>
      </c>
      <c r="F278" s="218">
        <v>0</v>
      </c>
      <c r="G278" s="218">
        <v>0</v>
      </c>
      <c r="H278" s="218">
        <v>0</v>
      </c>
      <c r="I278" s="218">
        <v>0</v>
      </c>
      <c r="J278" s="218">
        <v>0</v>
      </c>
      <c r="K278" s="218">
        <v>0</v>
      </c>
      <c r="L278" s="218">
        <v>0</v>
      </c>
      <c r="M278" s="218">
        <v>0</v>
      </c>
      <c r="N278" s="218">
        <v>0</v>
      </c>
      <c r="O278" s="218">
        <v>0</v>
      </c>
      <c r="P278" s="218">
        <v>0</v>
      </c>
      <c r="Q278" s="218">
        <v>0</v>
      </c>
      <c r="R278" s="247"/>
      <c r="S278" s="247"/>
      <c r="T278" s="247"/>
      <c r="U278" s="247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</row>
    <row r="279" spans="1:35" s="93" customFormat="1" ht="30">
      <c r="A279" s="420"/>
      <c r="B279" s="421"/>
      <c r="C279" s="219" t="s">
        <v>110</v>
      </c>
      <c r="D279" s="220"/>
      <c r="E279" s="218">
        <f t="shared" si="86"/>
        <v>0</v>
      </c>
      <c r="F279" s="218">
        <f>8!D734</f>
        <v>0</v>
      </c>
      <c r="G279" s="218">
        <f>8!E734</f>
        <v>0</v>
      </c>
      <c r="H279" s="218">
        <f>8!F734</f>
        <v>0</v>
      </c>
      <c r="I279" s="218">
        <f>8!K734</f>
        <v>0</v>
      </c>
      <c r="J279" s="218">
        <f>8!L734</f>
        <v>0</v>
      </c>
      <c r="K279" s="218">
        <f>8!M734</f>
        <v>0</v>
      </c>
      <c r="L279" s="218">
        <f>8!N734</f>
        <v>0</v>
      </c>
      <c r="M279" s="218">
        <f>8!K734</f>
        <v>0</v>
      </c>
      <c r="N279" s="218">
        <f>8!P734</f>
        <v>0</v>
      </c>
      <c r="O279" s="218">
        <f>8!Q734</f>
        <v>0</v>
      </c>
      <c r="P279" s="218">
        <f>8!R734</f>
        <v>0</v>
      </c>
      <c r="Q279" s="218">
        <f>8!S734</f>
        <v>0</v>
      </c>
      <c r="R279" s="247"/>
      <c r="S279" s="247"/>
      <c r="T279" s="247"/>
      <c r="U279" s="247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</row>
    <row r="280" spans="1:35" s="93" customFormat="1" ht="15">
      <c r="A280" s="420" t="s">
        <v>681</v>
      </c>
      <c r="B280" s="421" t="s">
        <v>19</v>
      </c>
      <c r="C280" s="219" t="s">
        <v>205</v>
      </c>
      <c r="D280" s="220"/>
      <c r="E280" s="218">
        <f t="shared" si="86"/>
        <v>2765.598</v>
      </c>
      <c r="F280" s="218">
        <f aca="true" t="shared" si="90" ref="F280:L280">SUM(F281:F285)</f>
        <v>0</v>
      </c>
      <c r="G280" s="218">
        <f t="shared" si="90"/>
        <v>2765.598</v>
      </c>
      <c r="H280" s="218">
        <f t="shared" si="90"/>
        <v>0</v>
      </c>
      <c r="I280" s="218">
        <f t="shared" si="90"/>
        <v>0</v>
      </c>
      <c r="J280" s="218">
        <f t="shared" si="90"/>
        <v>0</v>
      </c>
      <c r="K280" s="218">
        <f t="shared" si="90"/>
        <v>0</v>
      </c>
      <c r="L280" s="218">
        <f t="shared" si="90"/>
        <v>0</v>
      </c>
      <c r="M280" s="218">
        <f>SUM(M281:M285)</f>
        <v>0</v>
      </c>
      <c r="N280" s="218">
        <f>SUM(N281:N285)</f>
        <v>0</v>
      </c>
      <c r="O280" s="218">
        <f>SUM(O281:O285)</f>
        <v>0</v>
      </c>
      <c r="P280" s="218">
        <f>SUM(P281:P285)</f>
        <v>0</v>
      </c>
      <c r="Q280" s="218">
        <f>SUM(Q281:Q285)</f>
        <v>0</v>
      </c>
      <c r="R280" s="247"/>
      <c r="S280" s="247"/>
      <c r="T280" s="247"/>
      <c r="U280" s="247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</row>
    <row r="281" spans="1:35" s="93" customFormat="1" ht="15.75" customHeight="1">
      <c r="A281" s="420"/>
      <c r="B281" s="421"/>
      <c r="C281" s="219" t="s">
        <v>172</v>
      </c>
      <c r="D281" s="220" t="s">
        <v>684</v>
      </c>
      <c r="E281" s="218">
        <f t="shared" si="86"/>
        <v>2765.598</v>
      </c>
      <c r="F281" s="218">
        <v>0</v>
      </c>
      <c r="G281" s="218">
        <v>2765.598</v>
      </c>
      <c r="H281" s="218">
        <v>0</v>
      </c>
      <c r="I281" s="218">
        <v>0</v>
      </c>
      <c r="J281" s="218">
        <v>0</v>
      </c>
      <c r="K281" s="218">
        <v>0</v>
      </c>
      <c r="L281" s="218">
        <v>0</v>
      </c>
      <c r="M281" s="218">
        <v>0</v>
      </c>
      <c r="N281" s="218">
        <v>0</v>
      </c>
      <c r="O281" s="218">
        <v>0</v>
      </c>
      <c r="P281" s="218">
        <v>0</v>
      </c>
      <c r="Q281" s="218">
        <v>0</v>
      </c>
      <c r="R281" s="247"/>
      <c r="S281" s="247"/>
      <c r="T281" s="247"/>
      <c r="U281" s="247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</row>
    <row r="282" spans="1:35" s="93" customFormat="1" ht="15">
      <c r="A282" s="420"/>
      <c r="B282" s="421"/>
      <c r="C282" s="219" t="s">
        <v>173</v>
      </c>
      <c r="D282" s="220"/>
      <c r="E282" s="218">
        <f t="shared" si="86"/>
        <v>0</v>
      </c>
      <c r="F282" s="218">
        <v>0</v>
      </c>
      <c r="G282" s="218">
        <v>0</v>
      </c>
      <c r="H282" s="218">
        <v>0</v>
      </c>
      <c r="I282" s="218">
        <v>0</v>
      </c>
      <c r="J282" s="218">
        <v>0</v>
      </c>
      <c r="K282" s="218">
        <v>0</v>
      </c>
      <c r="L282" s="218">
        <v>0</v>
      </c>
      <c r="M282" s="218">
        <v>0</v>
      </c>
      <c r="N282" s="218">
        <v>0</v>
      </c>
      <c r="O282" s="218">
        <v>0</v>
      </c>
      <c r="P282" s="218">
        <v>0</v>
      </c>
      <c r="Q282" s="218">
        <v>0</v>
      </c>
      <c r="R282" s="247"/>
      <c r="S282" s="247"/>
      <c r="T282" s="247"/>
      <c r="U282" s="247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</row>
    <row r="283" spans="1:35" s="93" customFormat="1" ht="15">
      <c r="A283" s="420"/>
      <c r="B283" s="421"/>
      <c r="C283" s="219" t="s">
        <v>174</v>
      </c>
      <c r="D283" s="220"/>
      <c r="E283" s="218">
        <f t="shared" si="86"/>
        <v>0</v>
      </c>
      <c r="F283" s="218">
        <v>0</v>
      </c>
      <c r="G283" s="218">
        <v>0</v>
      </c>
      <c r="H283" s="218">
        <v>0</v>
      </c>
      <c r="I283" s="218">
        <v>0</v>
      </c>
      <c r="J283" s="218">
        <v>0</v>
      </c>
      <c r="K283" s="218">
        <v>0</v>
      </c>
      <c r="L283" s="218">
        <v>0</v>
      </c>
      <c r="M283" s="218">
        <v>0</v>
      </c>
      <c r="N283" s="218">
        <v>0</v>
      </c>
      <c r="O283" s="218">
        <v>0</v>
      </c>
      <c r="P283" s="218">
        <v>0</v>
      </c>
      <c r="Q283" s="218">
        <v>0</v>
      </c>
      <c r="R283" s="247"/>
      <c r="S283" s="247"/>
      <c r="T283" s="247"/>
      <c r="U283" s="247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</row>
    <row r="284" spans="1:35" s="93" customFormat="1" ht="30">
      <c r="A284" s="420"/>
      <c r="B284" s="421"/>
      <c r="C284" s="219" t="s">
        <v>810</v>
      </c>
      <c r="D284" s="220"/>
      <c r="E284" s="218">
        <f t="shared" si="86"/>
        <v>0</v>
      </c>
      <c r="F284" s="218">
        <v>0</v>
      </c>
      <c r="G284" s="218">
        <v>0</v>
      </c>
      <c r="H284" s="218">
        <v>0</v>
      </c>
      <c r="I284" s="218">
        <v>0</v>
      </c>
      <c r="J284" s="218">
        <v>0</v>
      </c>
      <c r="K284" s="218">
        <v>0</v>
      </c>
      <c r="L284" s="218">
        <v>0</v>
      </c>
      <c r="M284" s="218">
        <v>0</v>
      </c>
      <c r="N284" s="218">
        <v>0</v>
      </c>
      <c r="O284" s="218">
        <v>0</v>
      </c>
      <c r="P284" s="218">
        <v>0</v>
      </c>
      <c r="Q284" s="218">
        <v>0</v>
      </c>
      <c r="R284" s="247"/>
      <c r="S284" s="247"/>
      <c r="T284" s="247"/>
      <c r="U284" s="247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</row>
    <row r="285" spans="1:35" s="93" customFormat="1" ht="63" customHeight="1">
      <c r="A285" s="420"/>
      <c r="B285" s="421"/>
      <c r="C285" s="219" t="s">
        <v>110</v>
      </c>
      <c r="D285" s="220"/>
      <c r="E285" s="218">
        <f t="shared" si="86"/>
        <v>0</v>
      </c>
      <c r="F285" s="218">
        <f>8!D748</f>
        <v>0</v>
      </c>
      <c r="G285" s="218">
        <f>8!E742</f>
        <v>0</v>
      </c>
      <c r="H285" s="218">
        <f>8!F742</f>
        <v>0</v>
      </c>
      <c r="I285" s="218">
        <f>8!G742</f>
        <v>0</v>
      </c>
      <c r="J285" s="218">
        <f>8!H742</f>
        <v>0</v>
      </c>
      <c r="K285" s="218">
        <f>8!I742</f>
        <v>0</v>
      </c>
      <c r="L285" s="218">
        <f>8!J742</f>
        <v>0</v>
      </c>
      <c r="M285" s="218">
        <f>8!K742</f>
        <v>0</v>
      </c>
      <c r="N285" s="218">
        <f>8!L742</f>
        <v>0</v>
      </c>
      <c r="O285" s="218">
        <f>8!M742</f>
        <v>0</v>
      </c>
      <c r="P285" s="218">
        <f>8!N742</f>
        <v>0</v>
      </c>
      <c r="Q285" s="218">
        <f>8!O742</f>
        <v>0</v>
      </c>
      <c r="R285" s="247"/>
      <c r="S285" s="247"/>
      <c r="T285" s="247"/>
      <c r="U285" s="247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</row>
    <row r="286" spans="1:35" s="93" customFormat="1" ht="15">
      <c r="A286" s="420" t="s">
        <v>79</v>
      </c>
      <c r="B286" s="421" t="s">
        <v>476</v>
      </c>
      <c r="C286" s="219" t="s">
        <v>205</v>
      </c>
      <c r="D286" s="220"/>
      <c r="E286" s="218">
        <f t="shared" si="86"/>
        <v>2390.4</v>
      </c>
      <c r="F286" s="218">
        <f aca="true" t="shared" si="91" ref="F286:L286">SUM(F287:F291)</f>
        <v>0</v>
      </c>
      <c r="G286" s="218">
        <f t="shared" si="91"/>
        <v>0</v>
      </c>
      <c r="H286" s="218">
        <f t="shared" si="91"/>
        <v>2390.4</v>
      </c>
      <c r="I286" s="218">
        <f t="shared" si="91"/>
        <v>0</v>
      </c>
      <c r="J286" s="218">
        <f t="shared" si="91"/>
        <v>0</v>
      </c>
      <c r="K286" s="218">
        <f t="shared" si="91"/>
        <v>0</v>
      </c>
      <c r="L286" s="218">
        <f t="shared" si="91"/>
        <v>0</v>
      </c>
      <c r="M286" s="218">
        <f>SUM(M287:M291)</f>
        <v>0</v>
      </c>
      <c r="N286" s="218">
        <f>SUM(N287:N291)</f>
        <v>0</v>
      </c>
      <c r="O286" s="218">
        <f>SUM(O287:O291)</f>
        <v>0</v>
      </c>
      <c r="P286" s="218">
        <f>SUM(P287:P291)</f>
        <v>0</v>
      </c>
      <c r="Q286" s="218">
        <f>SUM(Q287:Q291)</f>
        <v>0</v>
      </c>
      <c r="R286" s="247"/>
      <c r="S286" s="247"/>
      <c r="T286" s="247"/>
      <c r="U286" s="247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</row>
    <row r="287" spans="1:35" s="93" customFormat="1" ht="15.75" customHeight="1">
      <c r="A287" s="420"/>
      <c r="B287" s="421"/>
      <c r="C287" s="219" t="s">
        <v>172</v>
      </c>
      <c r="D287" s="220" t="s">
        <v>386</v>
      </c>
      <c r="E287" s="218">
        <f t="shared" si="86"/>
        <v>2390.4</v>
      </c>
      <c r="F287" s="218">
        <v>0</v>
      </c>
      <c r="G287" s="218">
        <v>0</v>
      </c>
      <c r="H287" s="218">
        <v>2390.4</v>
      </c>
      <c r="I287" s="218">
        <v>0</v>
      </c>
      <c r="J287" s="218">
        <v>0</v>
      </c>
      <c r="K287" s="218">
        <v>0</v>
      </c>
      <c r="L287" s="218">
        <v>0</v>
      </c>
      <c r="M287" s="218">
        <v>0</v>
      </c>
      <c r="N287" s="218">
        <v>0</v>
      </c>
      <c r="O287" s="218">
        <v>0</v>
      </c>
      <c r="P287" s="218">
        <v>0</v>
      </c>
      <c r="Q287" s="218">
        <v>0</v>
      </c>
      <c r="R287" s="247"/>
      <c r="S287" s="247"/>
      <c r="T287" s="247"/>
      <c r="U287" s="247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</row>
    <row r="288" spans="1:35" s="93" customFormat="1" ht="15">
      <c r="A288" s="420"/>
      <c r="B288" s="421"/>
      <c r="C288" s="219" t="s">
        <v>173</v>
      </c>
      <c r="D288" s="220"/>
      <c r="E288" s="218">
        <f t="shared" si="86"/>
        <v>0</v>
      </c>
      <c r="F288" s="218">
        <v>0</v>
      </c>
      <c r="G288" s="218">
        <v>0</v>
      </c>
      <c r="H288" s="218">
        <v>0</v>
      </c>
      <c r="I288" s="218">
        <v>0</v>
      </c>
      <c r="J288" s="218">
        <v>0</v>
      </c>
      <c r="K288" s="218">
        <v>0</v>
      </c>
      <c r="L288" s="218">
        <v>0</v>
      </c>
      <c r="M288" s="218">
        <v>0</v>
      </c>
      <c r="N288" s="218">
        <v>0</v>
      </c>
      <c r="O288" s="218">
        <v>0</v>
      </c>
      <c r="P288" s="218">
        <v>0</v>
      </c>
      <c r="Q288" s="218">
        <v>0</v>
      </c>
      <c r="R288" s="247"/>
      <c r="S288" s="247"/>
      <c r="T288" s="247"/>
      <c r="U288" s="247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</row>
    <row r="289" spans="1:35" s="93" customFormat="1" ht="15">
      <c r="A289" s="420"/>
      <c r="B289" s="421"/>
      <c r="C289" s="219" t="s">
        <v>174</v>
      </c>
      <c r="D289" s="220"/>
      <c r="E289" s="218">
        <f t="shared" si="86"/>
        <v>0</v>
      </c>
      <c r="F289" s="218">
        <v>0</v>
      </c>
      <c r="G289" s="218">
        <v>0</v>
      </c>
      <c r="H289" s="218">
        <v>0</v>
      </c>
      <c r="I289" s="218">
        <v>0</v>
      </c>
      <c r="J289" s="218">
        <v>0</v>
      </c>
      <c r="K289" s="218">
        <v>0</v>
      </c>
      <c r="L289" s="218">
        <v>0</v>
      </c>
      <c r="M289" s="218">
        <v>0</v>
      </c>
      <c r="N289" s="218">
        <v>0</v>
      </c>
      <c r="O289" s="218">
        <v>0</v>
      </c>
      <c r="P289" s="218">
        <v>0</v>
      </c>
      <c r="Q289" s="218">
        <v>0</v>
      </c>
      <c r="R289" s="247"/>
      <c r="S289" s="247"/>
      <c r="T289" s="247"/>
      <c r="U289" s="247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</row>
    <row r="290" spans="1:35" s="93" customFormat="1" ht="30">
      <c r="A290" s="420"/>
      <c r="B290" s="421"/>
      <c r="C290" s="219" t="s">
        <v>810</v>
      </c>
      <c r="D290" s="220"/>
      <c r="E290" s="218">
        <f t="shared" si="86"/>
        <v>0</v>
      </c>
      <c r="F290" s="218">
        <v>0</v>
      </c>
      <c r="G290" s="218">
        <v>0</v>
      </c>
      <c r="H290" s="218">
        <v>0</v>
      </c>
      <c r="I290" s="218">
        <v>0</v>
      </c>
      <c r="J290" s="218">
        <v>0</v>
      </c>
      <c r="K290" s="218">
        <v>0</v>
      </c>
      <c r="L290" s="218">
        <v>0</v>
      </c>
      <c r="M290" s="218">
        <v>0</v>
      </c>
      <c r="N290" s="218">
        <v>0</v>
      </c>
      <c r="O290" s="218">
        <v>0</v>
      </c>
      <c r="P290" s="218">
        <v>0</v>
      </c>
      <c r="Q290" s="218">
        <v>0</v>
      </c>
      <c r="R290" s="247"/>
      <c r="S290" s="247"/>
      <c r="T290" s="247"/>
      <c r="U290" s="247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</row>
    <row r="291" spans="1:35" s="93" customFormat="1" ht="51.75" customHeight="1">
      <c r="A291" s="420"/>
      <c r="B291" s="421"/>
      <c r="C291" s="219" t="s">
        <v>110</v>
      </c>
      <c r="D291" s="220"/>
      <c r="E291" s="218">
        <f t="shared" si="86"/>
        <v>0</v>
      </c>
      <c r="F291" s="218">
        <v>0</v>
      </c>
      <c r="G291" s="218">
        <v>0</v>
      </c>
      <c r="H291" s="218">
        <v>0</v>
      </c>
      <c r="I291" s="218">
        <v>0</v>
      </c>
      <c r="J291" s="218">
        <v>0</v>
      </c>
      <c r="K291" s="218">
        <v>0</v>
      </c>
      <c r="L291" s="218">
        <v>0</v>
      </c>
      <c r="M291" s="218">
        <v>0</v>
      </c>
      <c r="N291" s="218">
        <v>0</v>
      </c>
      <c r="O291" s="218">
        <v>0</v>
      </c>
      <c r="P291" s="218">
        <v>0</v>
      </c>
      <c r="Q291" s="218">
        <v>0</v>
      </c>
      <c r="R291" s="247"/>
      <c r="S291" s="247"/>
      <c r="T291" s="247"/>
      <c r="U291" s="247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</row>
    <row r="292" spans="1:35" s="93" customFormat="1" ht="15" customHeight="1">
      <c r="A292" s="420" t="s">
        <v>819</v>
      </c>
      <c r="B292" s="421" t="s">
        <v>492</v>
      </c>
      <c r="C292" s="219" t="str">
        <f aca="true" t="shared" si="92" ref="C292:C297">C286</f>
        <v>Всего, в том числе:</v>
      </c>
      <c r="D292" s="220"/>
      <c r="E292" s="218">
        <f t="shared" si="86"/>
        <v>10306.4</v>
      </c>
      <c r="F292" s="218">
        <f aca="true" t="shared" si="93" ref="F292:L292">F293+F294+F295+F296+F297</f>
        <v>0</v>
      </c>
      <c r="G292" s="218">
        <f t="shared" si="93"/>
        <v>0</v>
      </c>
      <c r="H292" s="218">
        <f t="shared" si="93"/>
        <v>0</v>
      </c>
      <c r="I292" s="218">
        <f t="shared" si="93"/>
        <v>3255.2</v>
      </c>
      <c r="J292" s="218">
        <f>J293+J294+J295+J296+J297</f>
        <v>7051.2</v>
      </c>
      <c r="K292" s="218">
        <f t="shared" si="93"/>
        <v>0</v>
      </c>
      <c r="L292" s="218">
        <f t="shared" si="93"/>
        <v>0</v>
      </c>
      <c r="M292" s="218">
        <f>M293+M294+M295+M296+M297</f>
        <v>0</v>
      </c>
      <c r="N292" s="218">
        <f>N293+N294+N295+N296+N297</f>
        <v>0</v>
      </c>
      <c r="O292" s="218">
        <f>O293+O294+O295+O296+O297</f>
        <v>0</v>
      </c>
      <c r="P292" s="218">
        <f>P293+P294+P295+P296+P297</f>
        <v>0</v>
      </c>
      <c r="Q292" s="218">
        <f>Q293+Q294+Q295+Q296+Q297</f>
        <v>0</v>
      </c>
      <c r="R292" s="247"/>
      <c r="S292" s="247"/>
      <c r="T292" s="247"/>
      <c r="U292" s="247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</row>
    <row r="293" spans="1:35" s="93" customFormat="1" ht="18" customHeight="1">
      <c r="A293" s="420"/>
      <c r="B293" s="421"/>
      <c r="C293" s="219" t="str">
        <f t="shared" si="92"/>
        <v>за счет средств федерального бюджета</v>
      </c>
      <c r="D293" s="220" t="s">
        <v>684</v>
      </c>
      <c r="E293" s="218">
        <f>F293+G293+H293+I293+J293+K293+L293</f>
        <v>10306.4</v>
      </c>
      <c r="F293" s="218">
        <v>0</v>
      </c>
      <c r="G293" s="218">
        <v>0</v>
      </c>
      <c r="H293" s="218">
        <v>0</v>
      </c>
      <c r="I293" s="218">
        <v>3255.2</v>
      </c>
      <c r="J293" s="218">
        <v>7051.2</v>
      </c>
      <c r="K293" s="218">
        <v>0</v>
      </c>
      <c r="L293" s="218">
        <v>0</v>
      </c>
      <c r="M293" s="218">
        <v>0</v>
      </c>
      <c r="N293" s="218">
        <v>0</v>
      </c>
      <c r="O293" s="218">
        <v>0</v>
      </c>
      <c r="P293" s="218">
        <v>0</v>
      </c>
      <c r="Q293" s="218">
        <v>0</v>
      </c>
      <c r="R293" s="247"/>
      <c r="S293" s="247"/>
      <c r="T293" s="247"/>
      <c r="U293" s="247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</row>
    <row r="294" spans="1:35" s="93" customFormat="1" ht="15">
      <c r="A294" s="420"/>
      <c r="B294" s="421"/>
      <c r="C294" s="219" t="str">
        <f t="shared" si="92"/>
        <v>за счет средств краевого бюджета</v>
      </c>
      <c r="D294" s="220"/>
      <c r="E294" s="218">
        <f>F294+G294+H294+I294+J294+K294+L294</f>
        <v>0</v>
      </c>
      <c r="F294" s="218">
        <v>0</v>
      </c>
      <c r="G294" s="218">
        <v>0</v>
      </c>
      <c r="H294" s="218">
        <v>0</v>
      </c>
      <c r="I294" s="218">
        <v>0</v>
      </c>
      <c r="J294" s="218"/>
      <c r="K294" s="218">
        <v>0</v>
      </c>
      <c r="L294" s="218">
        <v>0</v>
      </c>
      <c r="M294" s="218">
        <v>0</v>
      </c>
      <c r="N294" s="218">
        <v>0</v>
      </c>
      <c r="O294" s="218">
        <v>0</v>
      </c>
      <c r="P294" s="218">
        <v>0</v>
      </c>
      <c r="Q294" s="218">
        <v>0</v>
      </c>
      <c r="R294" s="247"/>
      <c r="S294" s="247"/>
      <c r="T294" s="247"/>
      <c r="U294" s="247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</row>
    <row r="295" spans="1:35" s="93" customFormat="1" ht="15">
      <c r="A295" s="420"/>
      <c r="B295" s="421"/>
      <c r="C295" s="219" t="str">
        <f t="shared" si="92"/>
        <v>за счет средств местных бюджетов</v>
      </c>
      <c r="D295" s="220"/>
      <c r="E295" s="218">
        <f t="shared" si="86"/>
        <v>0</v>
      </c>
      <c r="F295" s="218">
        <v>0</v>
      </c>
      <c r="G295" s="218">
        <v>0</v>
      </c>
      <c r="H295" s="218">
        <v>0</v>
      </c>
      <c r="I295" s="218">
        <v>0</v>
      </c>
      <c r="J295" s="218">
        <v>0</v>
      </c>
      <c r="K295" s="218">
        <v>0</v>
      </c>
      <c r="L295" s="218">
        <v>0</v>
      </c>
      <c r="M295" s="218">
        <v>0</v>
      </c>
      <c r="N295" s="218">
        <v>0</v>
      </c>
      <c r="O295" s="218">
        <v>0</v>
      </c>
      <c r="P295" s="218">
        <v>0</v>
      </c>
      <c r="Q295" s="218">
        <v>0</v>
      </c>
      <c r="R295" s="247"/>
      <c r="S295" s="247"/>
      <c r="T295" s="247"/>
      <c r="U295" s="247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</row>
    <row r="296" spans="1:35" s="93" customFormat="1" ht="30.75" customHeight="1">
      <c r="A296" s="420"/>
      <c r="B296" s="421"/>
      <c r="C296" s="219" t="str">
        <f t="shared" si="92"/>
        <v>за счет средств внебюджетных источников</v>
      </c>
      <c r="D296" s="220"/>
      <c r="E296" s="218">
        <f t="shared" si="86"/>
        <v>0</v>
      </c>
      <c r="F296" s="218">
        <v>0</v>
      </c>
      <c r="G296" s="218">
        <v>0</v>
      </c>
      <c r="H296" s="218">
        <v>0</v>
      </c>
      <c r="I296" s="218">
        <v>0</v>
      </c>
      <c r="J296" s="218">
        <v>0</v>
      </c>
      <c r="K296" s="218">
        <v>0</v>
      </c>
      <c r="L296" s="218">
        <v>0</v>
      </c>
      <c r="M296" s="218">
        <v>0</v>
      </c>
      <c r="N296" s="218">
        <v>0</v>
      </c>
      <c r="O296" s="218">
        <v>0</v>
      </c>
      <c r="P296" s="218">
        <v>0</v>
      </c>
      <c r="Q296" s="218">
        <v>0</v>
      </c>
      <c r="R296" s="247"/>
      <c r="S296" s="247"/>
      <c r="T296" s="247"/>
      <c r="U296" s="247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</row>
    <row r="297" spans="1:35" s="93" customFormat="1" ht="66" customHeight="1">
      <c r="A297" s="420"/>
      <c r="B297" s="421"/>
      <c r="C297" s="219" t="str">
        <f t="shared" si="92"/>
        <v>Кроме того, планируемые объемы обязательств федерального бюджета</v>
      </c>
      <c r="D297" s="220"/>
      <c r="E297" s="218">
        <f t="shared" si="86"/>
        <v>0</v>
      </c>
      <c r="F297" s="218">
        <v>0</v>
      </c>
      <c r="G297" s="218">
        <v>0</v>
      </c>
      <c r="H297" s="218">
        <v>0</v>
      </c>
      <c r="I297" s="218">
        <v>0</v>
      </c>
      <c r="J297" s="218">
        <v>0</v>
      </c>
      <c r="K297" s="218">
        <v>0</v>
      </c>
      <c r="L297" s="218">
        <v>0</v>
      </c>
      <c r="M297" s="218">
        <v>0</v>
      </c>
      <c r="N297" s="218">
        <v>0</v>
      </c>
      <c r="O297" s="218">
        <v>0</v>
      </c>
      <c r="P297" s="218">
        <v>0</v>
      </c>
      <c r="Q297" s="218">
        <v>0</v>
      </c>
      <c r="R297" s="247"/>
      <c r="S297" s="247"/>
      <c r="T297" s="247"/>
      <c r="U297" s="247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</row>
    <row r="298" spans="1:13" ht="12.75">
      <c r="A298" s="221"/>
      <c r="B298" s="221"/>
      <c r="C298" s="221"/>
      <c r="D298" s="222"/>
      <c r="E298" s="221"/>
      <c r="F298" s="221"/>
      <c r="G298" s="221"/>
      <c r="H298" s="221"/>
      <c r="I298" s="221"/>
      <c r="J298" s="221"/>
      <c r="K298" s="221"/>
      <c r="L298" s="221"/>
      <c r="M298" s="262"/>
    </row>
    <row r="299" spans="1:13" ht="12.75">
      <c r="A299" s="221"/>
      <c r="B299" s="221"/>
      <c r="C299" s="221"/>
      <c r="D299" s="222"/>
      <c r="E299" s="221"/>
      <c r="F299" s="221"/>
      <c r="G299" s="221"/>
      <c r="H299" s="221"/>
      <c r="I299" s="221"/>
      <c r="J299" s="221"/>
      <c r="K299" s="221"/>
      <c r="L299" s="221"/>
      <c r="M299" s="262"/>
    </row>
    <row r="300" spans="1:35" s="271" customFormat="1" ht="12.75">
      <c r="A300" s="413"/>
      <c r="B300" s="413"/>
      <c r="C300" s="221"/>
      <c r="D300" s="222"/>
      <c r="E300" s="221"/>
      <c r="F300" s="221"/>
      <c r="G300" s="415"/>
      <c r="H300" s="415"/>
      <c r="I300" s="415"/>
      <c r="J300" s="221"/>
      <c r="K300" s="221"/>
      <c r="L300" s="221"/>
      <c r="M300" s="269"/>
      <c r="N300" s="263"/>
      <c r="O300" s="263"/>
      <c r="P300" s="263"/>
      <c r="Q300" s="270"/>
      <c r="R300" s="221"/>
      <c r="S300" s="221"/>
      <c r="T300" s="221"/>
      <c r="U300" s="221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</row>
    <row r="301" spans="1:21" s="119" customFormat="1" ht="12.75">
      <c r="A301" s="221"/>
      <c r="B301" s="221"/>
      <c r="C301" s="221"/>
      <c r="D301" s="222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</row>
    <row r="302" spans="1:13" s="98" customFormat="1" ht="81.75" customHeight="1">
      <c r="A302" s="408"/>
      <c r="B302" s="408"/>
      <c r="C302" s="408"/>
      <c r="D302" s="273"/>
      <c r="E302" s="408"/>
      <c r="F302" s="408"/>
      <c r="G302" s="408"/>
      <c r="H302" s="408"/>
      <c r="I302" s="408"/>
      <c r="J302" s="240"/>
      <c r="K302" s="230"/>
      <c r="L302" s="230"/>
      <c r="M302" s="230"/>
    </row>
    <row r="303" spans="1:13" s="98" customFormat="1" ht="15">
      <c r="A303" s="408"/>
      <c r="B303" s="408"/>
      <c r="C303" s="408"/>
      <c r="D303" s="274"/>
      <c r="E303" s="274"/>
      <c r="F303" s="274"/>
      <c r="G303" s="274"/>
      <c r="H303" s="275"/>
      <c r="I303" s="275"/>
      <c r="J303" s="242"/>
      <c r="K303" s="242"/>
      <c r="L303" s="243"/>
      <c r="M303" s="230"/>
    </row>
    <row r="304" spans="1:13" s="210" customFormat="1" ht="12">
      <c r="A304" s="276"/>
      <c r="B304" s="276"/>
      <c r="C304" s="276"/>
      <c r="D304" s="276"/>
      <c r="E304" s="276"/>
      <c r="F304" s="277"/>
      <c r="G304" s="277"/>
      <c r="H304" s="277"/>
      <c r="I304" s="277"/>
      <c r="J304" s="245"/>
      <c r="K304" s="245"/>
      <c r="L304" s="245"/>
      <c r="M304" s="245"/>
    </row>
    <row r="305" spans="1:13" s="12" customFormat="1" ht="15">
      <c r="A305" s="409"/>
      <c r="B305" s="411"/>
      <c r="C305" s="266"/>
      <c r="D305" s="264"/>
      <c r="E305" s="278"/>
      <c r="F305" s="278"/>
      <c r="G305" s="278"/>
      <c r="H305" s="278"/>
      <c r="I305" s="278"/>
      <c r="J305" s="246"/>
      <c r="K305" s="247"/>
      <c r="L305" s="247"/>
      <c r="M305" s="247"/>
    </row>
    <row r="306" spans="1:13" s="12" customFormat="1" ht="16.5" customHeight="1">
      <c r="A306" s="409"/>
      <c r="B306" s="411"/>
      <c r="C306" s="266"/>
      <c r="D306" s="267"/>
      <c r="E306" s="278"/>
      <c r="F306" s="278"/>
      <c r="G306" s="278"/>
      <c r="H306" s="278"/>
      <c r="I306" s="278"/>
      <c r="J306" s="246"/>
      <c r="K306" s="247"/>
      <c r="L306" s="247"/>
      <c r="M306" s="247"/>
    </row>
    <row r="307" spans="1:13" s="12" customFormat="1" ht="15">
      <c r="A307" s="409"/>
      <c r="B307" s="411"/>
      <c r="C307" s="266"/>
      <c r="D307" s="267"/>
      <c r="E307" s="278"/>
      <c r="F307" s="278"/>
      <c r="G307" s="278"/>
      <c r="H307" s="278"/>
      <c r="I307" s="278"/>
      <c r="J307" s="246"/>
      <c r="K307" s="247"/>
      <c r="L307" s="247"/>
      <c r="M307" s="247"/>
    </row>
    <row r="308" spans="1:13" s="12" customFormat="1" ht="15">
      <c r="A308" s="409"/>
      <c r="B308" s="411"/>
      <c r="C308" s="266"/>
      <c r="D308" s="267"/>
      <c r="E308" s="278"/>
      <c r="F308" s="278"/>
      <c r="G308" s="278"/>
      <c r="H308" s="278"/>
      <c r="I308" s="278"/>
      <c r="J308" s="247"/>
      <c r="K308" s="247"/>
      <c r="L308" s="246"/>
      <c r="M308" s="247"/>
    </row>
    <row r="309" spans="1:13" s="12" customFormat="1" ht="33.75" customHeight="1">
      <c r="A309" s="409"/>
      <c r="B309" s="411"/>
      <c r="C309" s="266"/>
      <c r="D309" s="267"/>
      <c r="E309" s="278"/>
      <c r="F309" s="278"/>
      <c r="G309" s="278"/>
      <c r="H309" s="278"/>
      <c r="I309" s="278"/>
      <c r="J309" s="246"/>
      <c r="K309" s="247"/>
      <c r="L309" s="246"/>
      <c r="M309" s="246"/>
    </row>
    <row r="310" spans="1:13" s="12" customFormat="1" ht="27.75" customHeight="1">
      <c r="A310" s="409"/>
      <c r="B310" s="411"/>
      <c r="C310" s="266"/>
      <c r="D310" s="267"/>
      <c r="E310" s="278"/>
      <c r="F310" s="278"/>
      <c r="G310" s="278"/>
      <c r="H310" s="278"/>
      <c r="I310" s="278"/>
      <c r="J310" s="246"/>
      <c r="K310" s="247"/>
      <c r="L310" s="246"/>
      <c r="M310" s="247"/>
    </row>
    <row r="311" spans="1:13" s="12" customFormat="1" ht="15">
      <c r="A311" s="409"/>
      <c r="B311" s="411"/>
      <c r="C311" s="266"/>
      <c r="D311" s="267"/>
      <c r="E311" s="278"/>
      <c r="F311" s="278"/>
      <c r="G311" s="278"/>
      <c r="H311" s="278"/>
      <c r="I311" s="278"/>
      <c r="J311" s="246"/>
      <c r="K311" s="247"/>
      <c r="L311" s="247"/>
      <c r="M311" s="247"/>
    </row>
    <row r="312" spans="1:13" s="12" customFormat="1" ht="16.5" customHeight="1">
      <c r="A312" s="409"/>
      <c r="B312" s="411"/>
      <c r="C312" s="266"/>
      <c r="D312" s="267"/>
      <c r="E312" s="278"/>
      <c r="F312" s="278"/>
      <c r="G312" s="278"/>
      <c r="H312" s="278"/>
      <c r="I312" s="278"/>
      <c r="J312" s="246"/>
      <c r="K312" s="247"/>
      <c r="L312" s="247"/>
      <c r="M312" s="247"/>
    </row>
    <row r="313" spans="1:13" s="12" customFormat="1" ht="15">
      <c r="A313" s="409"/>
      <c r="B313" s="411"/>
      <c r="C313" s="266"/>
      <c r="D313" s="267"/>
      <c r="E313" s="278"/>
      <c r="F313" s="278"/>
      <c r="G313" s="278"/>
      <c r="H313" s="278"/>
      <c r="I313" s="278"/>
      <c r="J313" s="246"/>
      <c r="K313" s="247"/>
      <c r="L313" s="247"/>
      <c r="M313" s="247"/>
    </row>
    <row r="314" spans="1:13" s="12" customFormat="1" ht="15">
      <c r="A314" s="409"/>
      <c r="B314" s="411"/>
      <c r="C314" s="266"/>
      <c r="D314" s="267"/>
      <c r="E314" s="278"/>
      <c r="F314" s="278"/>
      <c r="G314" s="278"/>
      <c r="H314" s="278"/>
      <c r="I314" s="278"/>
      <c r="J314" s="246"/>
      <c r="K314" s="247"/>
      <c r="L314" s="247"/>
      <c r="M314" s="247"/>
    </row>
    <row r="315" spans="1:13" s="12" customFormat="1" ht="48.75" customHeight="1">
      <c r="A315" s="409"/>
      <c r="B315" s="411"/>
      <c r="C315" s="266"/>
      <c r="D315" s="267"/>
      <c r="E315" s="278"/>
      <c r="F315" s="278"/>
      <c r="G315" s="278"/>
      <c r="H315" s="278"/>
      <c r="I315" s="278"/>
      <c r="J315" s="246"/>
      <c r="K315" s="247"/>
      <c r="L315" s="247"/>
      <c r="M315" s="247"/>
    </row>
    <row r="316" spans="1:13" s="12" customFormat="1" ht="15">
      <c r="A316" s="409"/>
      <c r="B316" s="411"/>
      <c r="C316" s="266"/>
      <c r="D316" s="267"/>
      <c r="E316" s="278"/>
      <c r="F316" s="278"/>
      <c r="G316" s="278"/>
      <c r="H316" s="278"/>
      <c r="I316" s="278"/>
      <c r="J316" s="247"/>
      <c r="K316" s="247"/>
      <c r="L316" s="247"/>
      <c r="M316" s="247"/>
    </row>
    <row r="317" spans="1:13" s="12" customFormat="1" ht="33.75" customHeight="1">
      <c r="A317" s="409"/>
      <c r="B317" s="411"/>
      <c r="C317" s="266"/>
      <c r="D317" s="267"/>
      <c r="E317" s="278"/>
      <c r="F317" s="278"/>
      <c r="G317" s="278"/>
      <c r="H317" s="278"/>
      <c r="I317" s="278"/>
      <c r="J317" s="247"/>
      <c r="K317" s="247"/>
      <c r="L317" s="247"/>
      <c r="M317" s="247"/>
    </row>
    <row r="318" spans="1:13" s="12" customFormat="1" ht="15">
      <c r="A318" s="409"/>
      <c r="B318" s="411"/>
      <c r="C318" s="266"/>
      <c r="D318" s="275"/>
      <c r="E318" s="268"/>
      <c r="F318" s="268"/>
      <c r="G318" s="268"/>
      <c r="H318" s="268"/>
      <c r="I318" s="268"/>
      <c r="J318" s="246"/>
      <c r="K318" s="247"/>
      <c r="L318" s="247"/>
      <c r="M318" s="247"/>
    </row>
    <row r="319" spans="1:13" s="12" customFormat="1" ht="16.5" customHeight="1">
      <c r="A319" s="409"/>
      <c r="B319" s="411"/>
      <c r="C319" s="266"/>
      <c r="D319" s="275"/>
      <c r="E319" s="268"/>
      <c r="F319" s="268"/>
      <c r="G319" s="268"/>
      <c r="H319" s="268"/>
      <c r="I319" s="268"/>
      <c r="J319" s="246"/>
      <c r="K319" s="247"/>
      <c r="L319" s="247"/>
      <c r="M319" s="247"/>
    </row>
    <row r="320" spans="1:13" s="12" customFormat="1" ht="33" customHeight="1">
      <c r="A320" s="409"/>
      <c r="B320" s="411"/>
      <c r="C320" s="266"/>
      <c r="D320" s="279"/>
      <c r="E320" s="268"/>
      <c r="F320" s="268"/>
      <c r="G320" s="268"/>
      <c r="H320" s="268"/>
      <c r="I320" s="268"/>
      <c r="J320" s="247"/>
      <c r="K320" s="247"/>
      <c r="L320" s="247"/>
      <c r="M320" s="247"/>
    </row>
    <row r="321" spans="1:13" s="12" customFormat="1" ht="15">
      <c r="A321" s="409"/>
      <c r="B321" s="411"/>
      <c r="C321" s="266"/>
      <c r="D321" s="279"/>
      <c r="E321" s="268"/>
      <c r="F321" s="268"/>
      <c r="G321" s="268"/>
      <c r="H321" s="268"/>
      <c r="I321" s="268"/>
      <c r="J321" s="246"/>
      <c r="K321" s="247"/>
      <c r="L321" s="247"/>
      <c r="M321" s="247"/>
    </row>
    <row r="322" spans="1:13" s="12" customFormat="1" ht="30.75" customHeight="1">
      <c r="A322" s="409"/>
      <c r="B322" s="411"/>
      <c r="C322" s="266"/>
      <c r="D322" s="279"/>
      <c r="E322" s="268"/>
      <c r="F322" s="268"/>
      <c r="G322" s="268"/>
      <c r="H322" s="268"/>
      <c r="I322" s="268"/>
      <c r="J322" s="247"/>
      <c r="K322" s="247"/>
      <c r="L322" s="247"/>
      <c r="M322" s="247"/>
    </row>
    <row r="323" spans="1:13" s="12" customFormat="1" ht="15">
      <c r="A323" s="409"/>
      <c r="B323" s="411"/>
      <c r="C323" s="266"/>
      <c r="D323" s="279"/>
      <c r="E323" s="268"/>
      <c r="F323" s="268"/>
      <c r="G323" s="268"/>
      <c r="H323" s="268"/>
      <c r="I323" s="268"/>
      <c r="J323" s="247"/>
      <c r="K323" s="247"/>
      <c r="L323" s="247"/>
      <c r="M323" s="247"/>
    </row>
    <row r="324" spans="1:13" s="12" customFormat="1" ht="30" customHeight="1">
      <c r="A324" s="409"/>
      <c r="B324" s="411"/>
      <c r="C324" s="266"/>
      <c r="D324" s="279"/>
      <c r="E324" s="268"/>
      <c r="F324" s="268"/>
      <c r="G324" s="268"/>
      <c r="H324" s="268"/>
      <c r="I324" s="268"/>
      <c r="J324" s="247"/>
      <c r="K324" s="247"/>
      <c r="L324" s="247"/>
      <c r="M324" s="247"/>
    </row>
    <row r="325" spans="1:13" s="12" customFormat="1" ht="30" customHeight="1">
      <c r="A325" s="409"/>
      <c r="B325" s="411"/>
      <c r="C325" s="266"/>
      <c r="D325" s="279"/>
      <c r="E325" s="268"/>
      <c r="F325" s="268"/>
      <c r="G325" s="268"/>
      <c r="H325" s="268"/>
      <c r="I325" s="268"/>
      <c r="J325" s="247"/>
      <c r="K325" s="247"/>
      <c r="L325" s="247"/>
      <c r="M325" s="247"/>
    </row>
    <row r="326" spans="1:13" s="12" customFormat="1" ht="32.25" customHeight="1">
      <c r="A326" s="409"/>
      <c r="B326" s="411"/>
      <c r="C326" s="266"/>
      <c r="D326" s="267"/>
      <c r="E326" s="268"/>
      <c r="F326" s="268"/>
      <c r="G326" s="268"/>
      <c r="H326" s="268"/>
      <c r="I326" s="268"/>
      <c r="J326" s="247"/>
      <c r="K326" s="247"/>
      <c r="L326" s="247"/>
      <c r="M326" s="247"/>
    </row>
    <row r="327" spans="1:13" s="12" customFormat="1" ht="15">
      <c r="A327" s="409"/>
      <c r="B327" s="411"/>
      <c r="C327" s="266"/>
      <c r="D327" s="264"/>
      <c r="E327" s="268"/>
      <c r="F327" s="268"/>
      <c r="G327" s="268"/>
      <c r="H327" s="268"/>
      <c r="I327" s="268"/>
      <c r="J327" s="246"/>
      <c r="K327" s="247"/>
      <c r="L327" s="247"/>
      <c r="M327" s="247"/>
    </row>
    <row r="328" spans="1:13" s="12" customFormat="1" ht="15" customHeight="1">
      <c r="A328" s="409"/>
      <c r="B328" s="411"/>
      <c r="C328" s="266"/>
      <c r="D328" s="267"/>
      <c r="E328" s="268"/>
      <c r="F328" s="268"/>
      <c r="G328" s="268"/>
      <c r="H328" s="268"/>
      <c r="I328" s="268"/>
      <c r="J328" s="246"/>
      <c r="K328" s="247"/>
      <c r="L328" s="247"/>
      <c r="M328" s="247"/>
    </row>
    <row r="329" spans="1:13" s="12" customFormat="1" ht="15">
      <c r="A329" s="409"/>
      <c r="B329" s="411"/>
      <c r="C329" s="266"/>
      <c r="D329" s="267"/>
      <c r="E329" s="268"/>
      <c r="F329" s="268"/>
      <c r="G329" s="268"/>
      <c r="H329" s="268"/>
      <c r="I329" s="268"/>
      <c r="J329" s="247"/>
      <c r="K329" s="247"/>
      <c r="L329" s="247"/>
      <c r="M329" s="247"/>
    </row>
    <row r="330" spans="1:13" s="12" customFormat="1" ht="15">
      <c r="A330" s="409"/>
      <c r="B330" s="411"/>
      <c r="C330" s="266"/>
      <c r="D330" s="267"/>
      <c r="E330" s="268"/>
      <c r="F330" s="268"/>
      <c r="G330" s="268"/>
      <c r="H330" s="268"/>
      <c r="I330" s="268"/>
      <c r="J330" s="247"/>
      <c r="K330" s="247"/>
      <c r="L330" s="247"/>
      <c r="M330" s="247"/>
    </row>
    <row r="331" spans="1:13" s="12" customFormat="1" ht="30" customHeight="1">
      <c r="A331" s="409"/>
      <c r="B331" s="411"/>
      <c r="C331" s="266"/>
      <c r="D331" s="267"/>
      <c r="E331" s="268"/>
      <c r="F331" s="268"/>
      <c r="G331" s="268"/>
      <c r="H331" s="268"/>
      <c r="I331" s="268"/>
      <c r="J331" s="247"/>
      <c r="K331" s="247"/>
      <c r="L331" s="247"/>
      <c r="M331" s="247"/>
    </row>
    <row r="332" spans="1:13" s="12" customFormat="1" ht="30.75" customHeight="1">
      <c r="A332" s="409"/>
      <c r="B332" s="411"/>
      <c r="C332" s="266"/>
      <c r="D332" s="267"/>
      <c r="E332" s="268"/>
      <c r="F332" s="268"/>
      <c r="G332" s="268"/>
      <c r="H332" s="268"/>
      <c r="I332" s="268"/>
      <c r="J332" s="247"/>
      <c r="K332" s="247"/>
      <c r="L332" s="247"/>
      <c r="M332" s="247"/>
    </row>
    <row r="333" spans="1:13" s="12" customFormat="1" ht="15">
      <c r="A333" s="409"/>
      <c r="B333" s="411"/>
      <c r="C333" s="266"/>
      <c r="D333" s="264"/>
      <c r="E333" s="268"/>
      <c r="F333" s="268"/>
      <c r="G333" s="268"/>
      <c r="H333" s="268"/>
      <c r="I333" s="268"/>
      <c r="J333" s="246"/>
      <c r="K333" s="247"/>
      <c r="L333" s="247"/>
      <c r="M333" s="247"/>
    </row>
    <row r="334" spans="1:13" s="12" customFormat="1" ht="15" customHeight="1">
      <c r="A334" s="409"/>
      <c r="B334" s="411"/>
      <c r="C334" s="266"/>
      <c r="D334" s="267"/>
      <c r="E334" s="268"/>
      <c r="F334" s="268"/>
      <c r="G334" s="268"/>
      <c r="H334" s="268"/>
      <c r="I334" s="268"/>
      <c r="J334" s="246"/>
      <c r="K334" s="247"/>
      <c r="L334" s="247"/>
      <c r="M334" s="247"/>
    </row>
    <row r="335" spans="1:13" s="12" customFormat="1" ht="15">
      <c r="A335" s="409"/>
      <c r="B335" s="411"/>
      <c r="C335" s="266"/>
      <c r="D335" s="267"/>
      <c r="E335" s="268"/>
      <c r="F335" s="268"/>
      <c r="G335" s="268"/>
      <c r="H335" s="268"/>
      <c r="I335" s="268"/>
      <c r="J335" s="247"/>
      <c r="K335" s="247"/>
      <c r="L335" s="247"/>
      <c r="M335" s="247"/>
    </row>
    <row r="336" spans="1:13" s="12" customFormat="1" ht="15">
      <c r="A336" s="409"/>
      <c r="B336" s="411"/>
      <c r="C336" s="266"/>
      <c r="D336" s="267"/>
      <c r="E336" s="268"/>
      <c r="F336" s="268"/>
      <c r="G336" s="268"/>
      <c r="H336" s="268"/>
      <c r="I336" s="268"/>
      <c r="J336" s="247"/>
      <c r="K336" s="247"/>
      <c r="L336" s="247"/>
      <c r="M336" s="247"/>
    </row>
    <row r="337" spans="1:13" s="12" customFormat="1" ht="15">
      <c r="A337" s="409"/>
      <c r="B337" s="411"/>
      <c r="C337" s="266"/>
      <c r="D337" s="267"/>
      <c r="E337" s="268"/>
      <c r="F337" s="268"/>
      <c r="G337" s="268"/>
      <c r="H337" s="268"/>
      <c r="I337" s="268"/>
      <c r="J337" s="247"/>
      <c r="K337" s="247"/>
      <c r="L337" s="247"/>
      <c r="M337" s="247"/>
    </row>
    <row r="338" spans="1:13" s="12" customFormat="1" ht="28.5" customHeight="1">
      <c r="A338" s="409"/>
      <c r="B338" s="411"/>
      <c r="C338" s="266"/>
      <c r="D338" s="267"/>
      <c r="E338" s="268"/>
      <c r="F338" s="268"/>
      <c r="G338" s="268"/>
      <c r="H338" s="268"/>
      <c r="I338" s="268"/>
      <c r="J338" s="247"/>
      <c r="K338" s="247"/>
      <c r="L338" s="247"/>
      <c r="M338" s="247"/>
    </row>
    <row r="339" spans="1:13" s="119" customFormat="1" ht="13.5" customHeight="1" hidden="1">
      <c r="A339" s="409"/>
      <c r="B339" s="411"/>
      <c r="C339" s="230"/>
      <c r="D339" s="275"/>
      <c r="E339" s="278"/>
      <c r="F339" s="278"/>
      <c r="G339" s="278"/>
      <c r="H339" s="278"/>
      <c r="I339" s="278"/>
      <c r="J339" s="221"/>
      <c r="K339" s="221"/>
      <c r="L339" s="221"/>
      <c r="M339" s="221"/>
    </row>
    <row r="340" spans="1:13" s="119" customFormat="1" ht="15" hidden="1">
      <c r="A340" s="409"/>
      <c r="B340" s="411"/>
      <c r="C340" s="230"/>
      <c r="D340" s="275"/>
      <c r="E340" s="278"/>
      <c r="F340" s="278"/>
      <c r="G340" s="278"/>
      <c r="H340" s="278"/>
      <c r="I340" s="278"/>
      <c r="J340" s="221"/>
      <c r="K340" s="221"/>
      <c r="L340" s="221"/>
      <c r="M340" s="221"/>
    </row>
    <row r="341" spans="1:13" s="119" customFormat="1" ht="15" hidden="1">
      <c r="A341" s="409"/>
      <c r="B341" s="411"/>
      <c r="C341" s="230"/>
      <c r="D341" s="275"/>
      <c r="E341" s="278"/>
      <c r="F341" s="278"/>
      <c r="G341" s="278"/>
      <c r="H341" s="278"/>
      <c r="I341" s="278"/>
      <c r="J341" s="221"/>
      <c r="K341" s="221"/>
      <c r="L341" s="221"/>
      <c r="M341" s="221"/>
    </row>
    <row r="342" spans="1:13" s="119" customFormat="1" ht="15" hidden="1">
      <c r="A342" s="409"/>
      <c r="B342" s="411"/>
      <c r="C342" s="230"/>
      <c r="D342" s="222"/>
      <c r="E342" s="278"/>
      <c r="F342" s="278"/>
      <c r="G342" s="278"/>
      <c r="H342" s="278"/>
      <c r="I342" s="278"/>
      <c r="J342" s="221"/>
      <c r="K342" s="221"/>
      <c r="L342" s="221"/>
      <c r="M342" s="221"/>
    </row>
    <row r="343" spans="1:13" s="119" customFormat="1" ht="15" hidden="1">
      <c r="A343" s="409"/>
      <c r="B343" s="411"/>
      <c r="C343" s="280"/>
      <c r="D343" s="222"/>
      <c r="E343" s="278"/>
      <c r="F343" s="278"/>
      <c r="G343" s="278"/>
      <c r="H343" s="278"/>
      <c r="I343" s="278"/>
      <c r="J343" s="221"/>
      <c r="K343" s="221"/>
      <c r="L343" s="221"/>
      <c r="M343" s="221"/>
    </row>
    <row r="344" spans="1:13" s="119" customFormat="1" ht="9.75" customHeight="1" hidden="1">
      <c r="A344" s="409"/>
      <c r="B344" s="411"/>
      <c r="C344" s="266"/>
      <c r="D344" s="222"/>
      <c r="E344" s="278"/>
      <c r="F344" s="278"/>
      <c r="G344" s="278"/>
      <c r="H344" s="278"/>
      <c r="I344" s="278"/>
      <c r="J344" s="221"/>
      <c r="K344" s="221"/>
      <c r="L344" s="221"/>
      <c r="M344" s="221"/>
    </row>
    <row r="345" spans="1:13" s="119" customFormat="1" ht="15">
      <c r="A345" s="409"/>
      <c r="B345" s="411"/>
      <c r="C345" s="230"/>
      <c r="D345" s="275"/>
      <c r="E345" s="278"/>
      <c r="F345" s="278"/>
      <c r="G345" s="278"/>
      <c r="H345" s="278"/>
      <c r="I345" s="278"/>
      <c r="J345" s="237"/>
      <c r="K345" s="221"/>
      <c r="L345" s="221"/>
      <c r="M345" s="221"/>
    </row>
    <row r="346" spans="1:13" s="119" customFormat="1" ht="15">
      <c r="A346" s="409"/>
      <c r="B346" s="411"/>
      <c r="C346" s="230"/>
      <c r="D346" s="275"/>
      <c r="E346" s="278"/>
      <c r="F346" s="278"/>
      <c r="G346" s="278"/>
      <c r="H346" s="278"/>
      <c r="I346" s="278"/>
      <c r="J346" s="237"/>
      <c r="K346" s="221"/>
      <c r="L346" s="221"/>
      <c r="M346" s="221"/>
    </row>
    <row r="347" spans="1:13" s="119" customFormat="1" ht="15">
      <c r="A347" s="409"/>
      <c r="B347" s="411"/>
      <c r="C347" s="230"/>
      <c r="D347" s="275"/>
      <c r="E347" s="278"/>
      <c r="F347" s="278"/>
      <c r="G347" s="278"/>
      <c r="H347" s="278"/>
      <c r="I347" s="278"/>
      <c r="J347" s="221"/>
      <c r="K347" s="221"/>
      <c r="L347" s="221"/>
      <c r="M347" s="221"/>
    </row>
    <row r="348" spans="1:13" s="119" customFormat="1" ht="15">
      <c r="A348" s="409"/>
      <c r="B348" s="411"/>
      <c r="C348" s="230"/>
      <c r="D348" s="222"/>
      <c r="E348" s="278"/>
      <c r="F348" s="278"/>
      <c r="G348" s="278"/>
      <c r="H348" s="278"/>
      <c r="I348" s="278"/>
      <c r="J348" s="221"/>
      <c r="K348" s="221"/>
      <c r="L348" s="221"/>
      <c r="M348" s="221"/>
    </row>
    <row r="349" spans="1:13" s="119" customFormat="1" ht="15">
      <c r="A349" s="409"/>
      <c r="B349" s="411"/>
      <c r="C349" s="280"/>
      <c r="D349" s="222"/>
      <c r="E349" s="278"/>
      <c r="F349" s="278"/>
      <c r="G349" s="278"/>
      <c r="H349" s="278"/>
      <c r="I349" s="278"/>
      <c r="J349" s="221"/>
      <c r="K349" s="221"/>
      <c r="L349" s="221"/>
      <c r="M349" s="221"/>
    </row>
    <row r="350" spans="1:13" s="119" customFormat="1" ht="15">
      <c r="A350" s="409"/>
      <c r="B350" s="411"/>
      <c r="C350" s="266"/>
      <c r="D350" s="222"/>
      <c r="E350" s="278"/>
      <c r="F350" s="278"/>
      <c r="G350" s="278"/>
      <c r="H350" s="278"/>
      <c r="I350" s="278"/>
      <c r="J350" s="221"/>
      <c r="K350" s="221"/>
      <c r="L350" s="221"/>
      <c r="M350" s="221"/>
    </row>
    <row r="351" spans="1:13" s="119" customFormat="1" ht="15">
      <c r="A351" s="409"/>
      <c r="B351" s="411"/>
      <c r="C351" s="230"/>
      <c r="D351" s="275"/>
      <c r="E351" s="278"/>
      <c r="F351" s="278"/>
      <c r="G351" s="278"/>
      <c r="H351" s="278"/>
      <c r="I351" s="278"/>
      <c r="J351" s="237"/>
      <c r="K351" s="221"/>
      <c r="L351" s="221"/>
      <c r="M351" s="221"/>
    </row>
    <row r="352" spans="1:13" s="119" customFormat="1" ht="15">
      <c r="A352" s="409"/>
      <c r="B352" s="411"/>
      <c r="C352" s="230"/>
      <c r="D352" s="275"/>
      <c r="E352" s="278"/>
      <c r="F352" s="278"/>
      <c r="G352" s="278"/>
      <c r="H352" s="278"/>
      <c r="I352" s="278"/>
      <c r="J352" s="237"/>
      <c r="K352" s="221"/>
      <c r="L352" s="221"/>
      <c r="M352" s="221"/>
    </row>
    <row r="353" spans="1:13" s="119" customFormat="1" ht="15">
      <c r="A353" s="409"/>
      <c r="B353" s="411"/>
      <c r="C353" s="230"/>
      <c r="D353" s="275"/>
      <c r="E353" s="278"/>
      <c r="F353" s="278"/>
      <c r="G353" s="278"/>
      <c r="H353" s="278"/>
      <c r="I353" s="278"/>
      <c r="J353" s="221"/>
      <c r="K353" s="221"/>
      <c r="L353" s="221"/>
      <c r="M353" s="221"/>
    </row>
    <row r="354" spans="1:13" s="119" customFormat="1" ht="15">
      <c r="A354" s="409"/>
      <c r="B354" s="411"/>
      <c r="C354" s="230"/>
      <c r="D354" s="222"/>
      <c r="E354" s="278"/>
      <c r="F354" s="278"/>
      <c r="G354" s="278"/>
      <c r="H354" s="278"/>
      <c r="I354" s="278"/>
      <c r="J354" s="221"/>
      <c r="K354" s="221"/>
      <c r="L354" s="221"/>
      <c r="M354" s="221"/>
    </row>
    <row r="355" spans="1:13" s="119" customFormat="1" ht="15">
      <c r="A355" s="409"/>
      <c r="B355" s="411"/>
      <c r="C355" s="280"/>
      <c r="D355" s="222"/>
      <c r="E355" s="278"/>
      <c r="F355" s="278"/>
      <c r="G355" s="278"/>
      <c r="H355" s="278"/>
      <c r="I355" s="278"/>
      <c r="J355" s="221"/>
      <c r="K355" s="221"/>
      <c r="L355" s="221"/>
      <c r="M355" s="221"/>
    </row>
    <row r="356" spans="1:13" s="119" customFormat="1" ht="15">
      <c r="A356" s="409"/>
      <c r="B356" s="411"/>
      <c r="C356" s="266"/>
      <c r="D356" s="222"/>
      <c r="E356" s="278"/>
      <c r="F356" s="278"/>
      <c r="G356" s="278"/>
      <c r="H356" s="278"/>
      <c r="I356" s="278"/>
      <c r="J356" s="221"/>
      <c r="K356" s="221"/>
      <c r="L356" s="221"/>
      <c r="M356" s="221"/>
    </row>
    <row r="357" spans="1:13" s="12" customFormat="1" ht="15">
      <c r="A357" s="412"/>
      <c r="B357" s="411"/>
      <c r="C357" s="266"/>
      <c r="D357" s="264"/>
      <c r="E357" s="278"/>
      <c r="F357" s="278"/>
      <c r="G357" s="278"/>
      <c r="H357" s="278"/>
      <c r="I357" s="278"/>
      <c r="J357" s="246"/>
      <c r="K357" s="247"/>
      <c r="L357" s="246"/>
      <c r="M357" s="246"/>
    </row>
    <row r="358" spans="1:13" s="12" customFormat="1" ht="15.75" customHeight="1">
      <c r="A358" s="412"/>
      <c r="B358" s="411"/>
      <c r="C358" s="266"/>
      <c r="D358" s="264"/>
      <c r="E358" s="278"/>
      <c r="F358" s="278"/>
      <c r="G358" s="278"/>
      <c r="H358" s="278"/>
      <c r="I358" s="278"/>
      <c r="J358" s="246"/>
      <c r="K358" s="247"/>
      <c r="L358" s="246"/>
      <c r="M358" s="246"/>
    </row>
    <row r="359" spans="1:13" s="12" customFormat="1" ht="15">
      <c r="A359" s="412"/>
      <c r="B359" s="411"/>
      <c r="C359" s="266"/>
      <c r="D359" s="267"/>
      <c r="E359" s="278"/>
      <c r="F359" s="278"/>
      <c r="G359" s="278"/>
      <c r="H359" s="278"/>
      <c r="I359" s="278"/>
      <c r="J359" s="247"/>
      <c r="K359" s="247"/>
      <c r="L359" s="246"/>
      <c r="M359" s="246"/>
    </row>
    <row r="360" spans="1:13" s="12" customFormat="1" ht="15">
      <c r="A360" s="412"/>
      <c r="B360" s="411"/>
      <c r="C360" s="266"/>
      <c r="D360" s="267"/>
      <c r="E360" s="278"/>
      <c r="F360" s="278"/>
      <c r="G360" s="278"/>
      <c r="H360" s="278"/>
      <c r="I360" s="278"/>
      <c r="J360" s="247"/>
      <c r="K360" s="247"/>
      <c r="L360" s="246"/>
      <c r="M360" s="246"/>
    </row>
    <row r="361" spans="1:13" s="12" customFormat="1" ht="15">
      <c r="A361" s="412"/>
      <c r="B361" s="411"/>
      <c r="C361" s="266"/>
      <c r="D361" s="267"/>
      <c r="E361" s="278"/>
      <c r="F361" s="278"/>
      <c r="G361" s="278"/>
      <c r="H361" s="278"/>
      <c r="I361" s="278"/>
      <c r="J361" s="247"/>
      <c r="K361" s="247"/>
      <c r="L361" s="246"/>
      <c r="M361" s="246"/>
    </row>
    <row r="362" spans="1:13" s="12" customFormat="1" ht="15">
      <c r="A362" s="412"/>
      <c r="B362" s="411"/>
      <c r="C362" s="266"/>
      <c r="D362" s="267"/>
      <c r="E362" s="278"/>
      <c r="F362" s="278"/>
      <c r="G362" s="278"/>
      <c r="H362" s="278"/>
      <c r="I362" s="278"/>
      <c r="J362" s="246"/>
      <c r="K362" s="247"/>
      <c r="L362" s="246"/>
      <c r="M362" s="246"/>
    </row>
    <row r="363" spans="1:16" s="212" customFormat="1" ht="15">
      <c r="A363" s="409"/>
      <c r="B363" s="411"/>
      <c r="C363" s="266"/>
      <c r="D363" s="264"/>
      <c r="E363" s="278"/>
      <c r="F363" s="278"/>
      <c r="G363" s="278"/>
      <c r="H363" s="278"/>
      <c r="I363" s="278"/>
      <c r="J363" s="246"/>
      <c r="K363" s="246"/>
      <c r="L363" s="247"/>
      <c r="M363" s="247"/>
      <c r="N363" s="12"/>
      <c r="O363" s="12"/>
      <c r="P363" s="12"/>
    </row>
    <row r="364" spans="1:16" s="212" customFormat="1" ht="15" customHeight="1">
      <c r="A364" s="409"/>
      <c r="B364" s="411"/>
      <c r="C364" s="266"/>
      <c r="D364" s="264"/>
      <c r="E364" s="278"/>
      <c r="F364" s="278"/>
      <c r="G364" s="278"/>
      <c r="H364" s="278"/>
      <c r="I364" s="278"/>
      <c r="J364" s="246"/>
      <c r="K364" s="247"/>
      <c r="L364" s="247"/>
      <c r="M364" s="247"/>
      <c r="N364" s="12"/>
      <c r="O364" s="12"/>
      <c r="P364" s="12"/>
    </row>
    <row r="365" spans="1:16" s="212" customFormat="1" ht="15">
      <c r="A365" s="409"/>
      <c r="B365" s="411"/>
      <c r="C365" s="266"/>
      <c r="D365" s="267"/>
      <c r="E365" s="278"/>
      <c r="F365" s="278"/>
      <c r="G365" s="278"/>
      <c r="H365" s="278"/>
      <c r="I365" s="278"/>
      <c r="J365" s="246"/>
      <c r="K365" s="247"/>
      <c r="L365" s="247"/>
      <c r="M365" s="247"/>
      <c r="N365" s="12"/>
      <c r="O365" s="12"/>
      <c r="P365" s="12"/>
    </row>
    <row r="366" spans="1:16" s="212" customFormat="1" ht="15">
      <c r="A366" s="409"/>
      <c r="B366" s="411"/>
      <c r="C366" s="266"/>
      <c r="D366" s="267"/>
      <c r="E366" s="278"/>
      <c r="F366" s="278"/>
      <c r="G366" s="278"/>
      <c r="H366" s="278"/>
      <c r="I366" s="278"/>
      <c r="J366" s="246"/>
      <c r="K366" s="246"/>
      <c r="L366" s="247"/>
      <c r="M366" s="247"/>
      <c r="N366" s="12"/>
      <c r="O366" s="12"/>
      <c r="P366" s="12"/>
    </row>
    <row r="367" spans="1:16" s="212" customFormat="1" ht="15">
      <c r="A367" s="409"/>
      <c r="B367" s="411"/>
      <c r="C367" s="266"/>
      <c r="D367" s="267"/>
      <c r="E367" s="278"/>
      <c r="F367" s="278"/>
      <c r="G367" s="278"/>
      <c r="H367" s="278"/>
      <c r="I367" s="278"/>
      <c r="J367" s="246"/>
      <c r="K367" s="247"/>
      <c r="L367" s="247"/>
      <c r="M367" s="247"/>
      <c r="N367" s="12"/>
      <c r="O367" s="12"/>
      <c r="P367" s="12"/>
    </row>
    <row r="368" spans="1:16" s="212" customFormat="1" ht="15">
      <c r="A368" s="409"/>
      <c r="B368" s="411"/>
      <c r="C368" s="266"/>
      <c r="D368" s="267"/>
      <c r="E368" s="278"/>
      <c r="F368" s="278"/>
      <c r="G368" s="278"/>
      <c r="H368" s="278"/>
      <c r="I368" s="278"/>
      <c r="J368" s="247"/>
      <c r="K368" s="247"/>
      <c r="L368" s="247"/>
      <c r="M368" s="247"/>
      <c r="N368" s="12"/>
      <c r="O368" s="12"/>
      <c r="P368" s="12"/>
    </row>
    <row r="369" spans="1:13" s="12" customFormat="1" ht="15">
      <c r="A369" s="409"/>
      <c r="B369" s="411"/>
      <c r="C369" s="266"/>
      <c r="D369" s="264"/>
      <c r="E369" s="278"/>
      <c r="F369" s="278"/>
      <c r="G369" s="278"/>
      <c r="H369" s="278"/>
      <c r="I369" s="278"/>
      <c r="J369" s="246"/>
      <c r="K369" s="247"/>
      <c r="L369" s="247"/>
      <c r="M369" s="247"/>
    </row>
    <row r="370" spans="1:13" s="12" customFormat="1" ht="15" customHeight="1">
      <c r="A370" s="409"/>
      <c r="B370" s="411"/>
      <c r="C370" s="266"/>
      <c r="D370" s="264"/>
      <c r="E370" s="278"/>
      <c r="F370" s="278"/>
      <c r="G370" s="278"/>
      <c r="H370" s="278"/>
      <c r="I370" s="278"/>
      <c r="J370" s="246"/>
      <c r="K370" s="247"/>
      <c r="L370" s="247"/>
      <c r="M370" s="247"/>
    </row>
    <row r="371" spans="1:13" s="12" customFormat="1" ht="15">
      <c r="A371" s="409"/>
      <c r="B371" s="411"/>
      <c r="C371" s="266"/>
      <c r="D371" s="267"/>
      <c r="E371" s="278"/>
      <c r="F371" s="278"/>
      <c r="G371" s="278"/>
      <c r="H371" s="278"/>
      <c r="I371" s="278"/>
      <c r="J371" s="247"/>
      <c r="K371" s="247"/>
      <c r="L371" s="247"/>
      <c r="M371" s="247"/>
    </row>
    <row r="372" spans="1:13" s="12" customFormat="1" ht="15">
      <c r="A372" s="409"/>
      <c r="B372" s="411"/>
      <c r="C372" s="266"/>
      <c r="D372" s="267"/>
      <c r="E372" s="278"/>
      <c r="F372" s="278"/>
      <c r="G372" s="278"/>
      <c r="H372" s="278"/>
      <c r="I372" s="278"/>
      <c r="J372" s="247"/>
      <c r="K372" s="247"/>
      <c r="L372" s="247"/>
      <c r="M372" s="247"/>
    </row>
    <row r="373" spans="1:13" s="12" customFormat="1" ht="15">
      <c r="A373" s="409"/>
      <c r="B373" s="411"/>
      <c r="C373" s="266"/>
      <c r="D373" s="267"/>
      <c r="E373" s="278"/>
      <c r="F373" s="278"/>
      <c r="G373" s="278"/>
      <c r="H373" s="278"/>
      <c r="I373" s="278"/>
      <c r="J373" s="247"/>
      <c r="K373" s="247"/>
      <c r="L373" s="247"/>
      <c r="M373" s="247"/>
    </row>
    <row r="374" spans="1:13" s="12" customFormat="1" ht="93.75" customHeight="1">
      <c r="A374" s="409"/>
      <c r="B374" s="411"/>
      <c r="C374" s="266"/>
      <c r="D374" s="267"/>
      <c r="E374" s="278"/>
      <c r="F374" s="278"/>
      <c r="G374" s="278"/>
      <c r="H374" s="278"/>
      <c r="I374" s="278"/>
      <c r="J374" s="247"/>
      <c r="K374" s="247"/>
      <c r="L374" s="247"/>
      <c r="M374" s="247"/>
    </row>
    <row r="375" spans="1:13" s="12" customFormat="1" ht="15">
      <c r="A375" s="409"/>
      <c r="B375" s="411"/>
      <c r="C375" s="266"/>
      <c r="D375" s="267"/>
      <c r="E375" s="278"/>
      <c r="F375" s="278"/>
      <c r="G375" s="278"/>
      <c r="H375" s="278"/>
      <c r="I375" s="278"/>
      <c r="J375" s="246"/>
      <c r="K375" s="247"/>
      <c r="L375" s="247"/>
      <c r="M375" s="247"/>
    </row>
    <row r="376" spans="1:13" s="12" customFormat="1" ht="15" customHeight="1">
      <c r="A376" s="409"/>
      <c r="B376" s="411"/>
      <c r="C376" s="266"/>
      <c r="D376" s="267"/>
      <c r="E376" s="278"/>
      <c r="F376" s="278"/>
      <c r="G376" s="278"/>
      <c r="H376" s="278"/>
      <c r="I376" s="278"/>
      <c r="J376" s="246"/>
      <c r="K376" s="247"/>
      <c r="L376" s="247"/>
      <c r="M376" s="247"/>
    </row>
    <row r="377" spans="1:13" s="12" customFormat="1" ht="14.25" customHeight="1">
      <c r="A377" s="409"/>
      <c r="B377" s="411"/>
      <c r="C377" s="266"/>
      <c r="D377" s="267"/>
      <c r="E377" s="278"/>
      <c r="F377" s="278"/>
      <c r="G377" s="278"/>
      <c r="H377" s="278"/>
      <c r="I377" s="278"/>
      <c r="J377" s="247"/>
      <c r="K377" s="247"/>
      <c r="L377" s="247"/>
      <c r="M377" s="247"/>
    </row>
    <row r="378" spans="1:13" s="12" customFormat="1" ht="15.75" customHeight="1">
      <c r="A378" s="409"/>
      <c r="B378" s="411"/>
      <c r="C378" s="266"/>
      <c r="D378" s="267"/>
      <c r="E378" s="278"/>
      <c r="F378" s="278"/>
      <c r="G378" s="278"/>
      <c r="H378" s="278"/>
      <c r="I378" s="278"/>
      <c r="J378" s="247"/>
      <c r="K378" s="247"/>
      <c r="L378" s="247"/>
      <c r="M378" s="247"/>
    </row>
    <row r="379" spans="1:13" s="12" customFormat="1" ht="15">
      <c r="A379" s="409"/>
      <c r="B379" s="411"/>
      <c r="C379" s="266"/>
      <c r="D379" s="267"/>
      <c r="E379" s="278"/>
      <c r="F379" s="278"/>
      <c r="G379" s="278"/>
      <c r="H379" s="278"/>
      <c r="I379" s="278"/>
      <c r="J379" s="247"/>
      <c r="K379" s="247"/>
      <c r="L379" s="247"/>
      <c r="M379" s="247"/>
    </row>
    <row r="380" spans="1:13" s="12" customFormat="1" ht="30" customHeight="1">
      <c r="A380" s="409"/>
      <c r="B380" s="411"/>
      <c r="C380" s="266"/>
      <c r="D380" s="267"/>
      <c r="E380" s="278"/>
      <c r="F380" s="278"/>
      <c r="G380" s="278"/>
      <c r="H380" s="278"/>
      <c r="I380" s="278"/>
      <c r="J380" s="247"/>
      <c r="K380" s="247"/>
      <c r="L380" s="247"/>
      <c r="M380" s="247"/>
    </row>
    <row r="381" spans="1:13" s="12" customFormat="1" ht="15" customHeight="1" hidden="1">
      <c r="A381" s="274"/>
      <c r="B381" s="265"/>
      <c r="C381" s="266"/>
      <c r="D381" s="267"/>
      <c r="E381" s="278"/>
      <c r="F381" s="278"/>
      <c r="G381" s="278"/>
      <c r="H381" s="281"/>
      <c r="I381" s="281"/>
      <c r="J381" s="247"/>
      <c r="K381" s="247"/>
      <c r="L381" s="247"/>
      <c r="M381" s="247"/>
    </row>
    <row r="382" spans="1:13" s="12" customFormat="1" ht="14.25" customHeight="1">
      <c r="A382" s="412"/>
      <c r="B382" s="411"/>
      <c r="C382" s="266"/>
      <c r="D382" s="264"/>
      <c r="E382" s="278"/>
      <c r="F382" s="278"/>
      <c r="G382" s="278"/>
      <c r="H382" s="278"/>
      <c r="I382" s="278"/>
      <c r="J382" s="246"/>
      <c r="K382" s="247"/>
      <c r="L382" s="247"/>
      <c r="M382" s="247"/>
    </row>
    <row r="383" spans="1:13" s="12" customFormat="1" ht="18" customHeight="1">
      <c r="A383" s="412"/>
      <c r="B383" s="411"/>
      <c r="C383" s="266"/>
      <c r="D383" s="264"/>
      <c r="E383" s="278"/>
      <c r="F383" s="278"/>
      <c r="G383" s="278"/>
      <c r="H383" s="278"/>
      <c r="I383" s="278"/>
      <c r="J383" s="246"/>
      <c r="K383" s="247"/>
      <c r="L383" s="247"/>
      <c r="M383" s="247"/>
    </row>
    <row r="384" spans="1:13" s="12" customFormat="1" ht="15">
      <c r="A384" s="412"/>
      <c r="B384" s="411"/>
      <c r="C384" s="266"/>
      <c r="D384" s="267"/>
      <c r="E384" s="278"/>
      <c r="F384" s="278"/>
      <c r="G384" s="278"/>
      <c r="H384" s="278"/>
      <c r="I384" s="278"/>
      <c r="J384" s="247"/>
      <c r="K384" s="247"/>
      <c r="L384" s="247"/>
      <c r="M384" s="247"/>
    </row>
    <row r="385" spans="1:13" s="12" customFormat="1" ht="15">
      <c r="A385" s="412"/>
      <c r="B385" s="411"/>
      <c r="C385" s="266"/>
      <c r="D385" s="267"/>
      <c r="E385" s="278"/>
      <c r="F385" s="278"/>
      <c r="G385" s="278"/>
      <c r="H385" s="278"/>
      <c r="I385" s="278"/>
      <c r="J385" s="247"/>
      <c r="K385" s="247"/>
      <c r="L385" s="247"/>
      <c r="M385" s="247"/>
    </row>
    <row r="386" spans="1:13" s="12" customFormat="1" ht="15">
      <c r="A386" s="412"/>
      <c r="B386" s="411"/>
      <c r="C386" s="266"/>
      <c r="D386" s="267"/>
      <c r="E386" s="278"/>
      <c r="F386" s="278"/>
      <c r="G386" s="278"/>
      <c r="H386" s="278"/>
      <c r="I386" s="278"/>
      <c r="J386" s="247"/>
      <c r="K386" s="247"/>
      <c r="L386" s="247"/>
      <c r="M386" s="247"/>
    </row>
    <row r="387" spans="1:13" s="12" customFormat="1" ht="33" customHeight="1">
      <c r="A387" s="412"/>
      <c r="B387" s="411"/>
      <c r="C387" s="266"/>
      <c r="D387" s="267"/>
      <c r="E387" s="278"/>
      <c r="F387" s="278"/>
      <c r="G387" s="278"/>
      <c r="H387" s="278"/>
      <c r="I387" s="278"/>
      <c r="J387" s="247"/>
      <c r="K387" s="247"/>
      <c r="L387" s="247"/>
      <c r="M387" s="247"/>
    </row>
    <row r="388" spans="1:13" s="12" customFormat="1" ht="14.25" customHeight="1">
      <c r="A388" s="412"/>
      <c r="B388" s="411"/>
      <c r="C388" s="266"/>
      <c r="D388" s="264"/>
      <c r="E388" s="278"/>
      <c r="F388" s="278"/>
      <c r="G388" s="278"/>
      <c r="H388" s="278"/>
      <c r="I388" s="278"/>
      <c r="J388" s="246"/>
      <c r="K388" s="247"/>
      <c r="L388" s="247"/>
      <c r="M388" s="247"/>
    </row>
    <row r="389" spans="1:13" s="12" customFormat="1" ht="18" customHeight="1">
      <c r="A389" s="412"/>
      <c r="B389" s="411"/>
      <c r="C389" s="266"/>
      <c r="D389" s="264"/>
      <c r="E389" s="278"/>
      <c r="F389" s="278"/>
      <c r="G389" s="278"/>
      <c r="H389" s="278"/>
      <c r="I389" s="278"/>
      <c r="J389" s="246"/>
      <c r="K389" s="247"/>
      <c r="L389" s="247"/>
      <c r="M389" s="247"/>
    </row>
    <row r="390" spans="1:13" s="12" customFormat="1" ht="15">
      <c r="A390" s="412"/>
      <c r="B390" s="411"/>
      <c r="C390" s="266"/>
      <c r="D390" s="267"/>
      <c r="E390" s="278"/>
      <c r="F390" s="278"/>
      <c r="G390" s="278"/>
      <c r="H390" s="278"/>
      <c r="I390" s="278"/>
      <c r="J390" s="247"/>
      <c r="K390" s="247"/>
      <c r="L390" s="247"/>
      <c r="M390" s="247"/>
    </row>
    <row r="391" spans="1:13" s="12" customFormat="1" ht="15">
      <c r="A391" s="412"/>
      <c r="B391" s="411"/>
      <c r="C391" s="266"/>
      <c r="D391" s="267"/>
      <c r="E391" s="278"/>
      <c r="F391" s="278"/>
      <c r="G391" s="278"/>
      <c r="H391" s="278"/>
      <c r="I391" s="278"/>
      <c r="J391" s="247"/>
      <c r="K391" s="247"/>
      <c r="L391" s="247"/>
      <c r="M391" s="247"/>
    </row>
    <row r="392" spans="1:13" s="12" customFormat="1" ht="15">
      <c r="A392" s="412"/>
      <c r="B392" s="411"/>
      <c r="C392" s="266"/>
      <c r="D392" s="267"/>
      <c r="E392" s="278"/>
      <c r="F392" s="278"/>
      <c r="G392" s="278"/>
      <c r="H392" s="278"/>
      <c r="I392" s="278"/>
      <c r="J392" s="247"/>
      <c r="K392" s="247"/>
      <c r="L392" s="247"/>
      <c r="M392" s="247"/>
    </row>
    <row r="393" spans="1:13" s="12" customFormat="1" ht="33" customHeight="1">
      <c r="A393" s="412"/>
      <c r="B393" s="411"/>
      <c r="C393" s="266"/>
      <c r="D393" s="267"/>
      <c r="E393" s="278"/>
      <c r="F393" s="278"/>
      <c r="G393" s="278"/>
      <c r="H393" s="278"/>
      <c r="I393" s="278"/>
      <c r="J393" s="247"/>
      <c r="K393" s="247"/>
      <c r="L393" s="247"/>
      <c r="M393" s="247"/>
    </row>
    <row r="394" spans="1:13" s="12" customFormat="1" ht="15">
      <c r="A394" s="412"/>
      <c r="B394" s="411"/>
      <c r="C394" s="266"/>
      <c r="D394" s="267"/>
      <c r="E394" s="278"/>
      <c r="F394" s="278"/>
      <c r="G394" s="278"/>
      <c r="H394" s="278"/>
      <c r="I394" s="278"/>
      <c r="J394" s="246"/>
      <c r="K394" s="247"/>
      <c r="L394" s="247"/>
      <c r="M394" s="247"/>
    </row>
    <row r="395" spans="1:13" s="12" customFormat="1" ht="16.5" customHeight="1">
      <c r="A395" s="412"/>
      <c r="B395" s="411"/>
      <c r="C395" s="266"/>
      <c r="D395" s="267"/>
      <c r="E395" s="278"/>
      <c r="F395" s="278"/>
      <c r="G395" s="278"/>
      <c r="H395" s="278"/>
      <c r="I395" s="278"/>
      <c r="J395" s="246"/>
      <c r="K395" s="247"/>
      <c r="L395" s="247"/>
      <c r="M395" s="247"/>
    </row>
    <row r="396" spans="1:13" s="12" customFormat="1" ht="16.5" customHeight="1">
      <c r="A396" s="412"/>
      <c r="B396" s="411"/>
      <c r="C396" s="266"/>
      <c r="D396" s="267"/>
      <c r="E396" s="278"/>
      <c r="F396" s="278"/>
      <c r="G396" s="278"/>
      <c r="H396" s="278"/>
      <c r="I396" s="278"/>
      <c r="J396" s="247"/>
      <c r="K396" s="247"/>
      <c r="L396" s="247"/>
      <c r="M396" s="247"/>
    </row>
    <row r="397" spans="1:13" s="12" customFormat="1" ht="16.5" customHeight="1">
      <c r="A397" s="412"/>
      <c r="B397" s="411"/>
      <c r="C397" s="266"/>
      <c r="D397" s="267"/>
      <c r="E397" s="278"/>
      <c r="F397" s="278"/>
      <c r="G397" s="278"/>
      <c r="H397" s="278"/>
      <c r="I397" s="278"/>
      <c r="J397" s="247"/>
      <c r="K397" s="247"/>
      <c r="L397" s="247"/>
      <c r="M397" s="247"/>
    </row>
    <row r="398" spans="1:13" s="12" customFormat="1" ht="28.5" customHeight="1">
      <c r="A398" s="412"/>
      <c r="B398" s="411"/>
      <c r="C398" s="266"/>
      <c r="D398" s="267"/>
      <c r="E398" s="278"/>
      <c r="F398" s="278"/>
      <c r="G398" s="278"/>
      <c r="H398" s="278"/>
      <c r="I398" s="278"/>
      <c r="J398" s="247"/>
      <c r="K398" s="247"/>
      <c r="L398" s="247"/>
      <c r="M398" s="247"/>
    </row>
    <row r="399" spans="1:13" s="12" customFormat="1" ht="31.5" customHeight="1">
      <c r="A399" s="412"/>
      <c r="B399" s="411"/>
      <c r="C399" s="266"/>
      <c r="D399" s="267"/>
      <c r="E399" s="278"/>
      <c r="F399" s="278"/>
      <c r="G399" s="278"/>
      <c r="H399" s="278"/>
      <c r="I399" s="278"/>
      <c r="J399" s="247"/>
      <c r="K399" s="247"/>
      <c r="L399" s="247"/>
      <c r="M399" s="247"/>
    </row>
    <row r="400" spans="1:13" s="12" customFormat="1" ht="23.25" customHeight="1">
      <c r="A400" s="412"/>
      <c r="B400" s="411"/>
      <c r="C400" s="266"/>
      <c r="D400" s="264"/>
      <c r="E400" s="278"/>
      <c r="F400" s="278"/>
      <c r="G400" s="278"/>
      <c r="H400" s="278"/>
      <c r="I400" s="278"/>
      <c r="J400" s="246"/>
      <c r="K400" s="247"/>
      <c r="L400" s="247"/>
      <c r="M400" s="247"/>
    </row>
    <row r="401" spans="1:13" s="12" customFormat="1" ht="27.75" customHeight="1">
      <c r="A401" s="412"/>
      <c r="B401" s="411"/>
      <c r="C401" s="266"/>
      <c r="D401" s="264"/>
      <c r="E401" s="278"/>
      <c r="F401" s="278"/>
      <c r="G401" s="278"/>
      <c r="H401" s="278"/>
      <c r="I401" s="278"/>
      <c r="J401" s="246"/>
      <c r="K401" s="247"/>
      <c r="L401" s="247"/>
      <c r="M401" s="247"/>
    </row>
    <row r="402" spans="1:13" s="12" customFormat="1" ht="28.5" customHeight="1">
      <c r="A402" s="412"/>
      <c r="B402" s="411"/>
      <c r="C402" s="266"/>
      <c r="D402" s="267"/>
      <c r="E402" s="278"/>
      <c r="F402" s="278"/>
      <c r="G402" s="278"/>
      <c r="H402" s="278"/>
      <c r="I402" s="278"/>
      <c r="J402" s="247"/>
      <c r="K402" s="247"/>
      <c r="L402" s="247"/>
      <c r="M402" s="247"/>
    </row>
    <row r="403" spans="1:13" s="12" customFormat="1" ht="26.25" customHeight="1">
      <c r="A403" s="412"/>
      <c r="B403" s="411"/>
      <c r="C403" s="266"/>
      <c r="D403" s="267"/>
      <c r="E403" s="278"/>
      <c r="F403" s="278"/>
      <c r="G403" s="278"/>
      <c r="H403" s="278"/>
      <c r="I403" s="278"/>
      <c r="J403" s="247"/>
      <c r="K403" s="247"/>
      <c r="L403" s="247"/>
      <c r="M403" s="247"/>
    </row>
    <row r="404" spans="1:13" s="12" customFormat="1" ht="15">
      <c r="A404" s="412"/>
      <c r="B404" s="411"/>
      <c r="C404" s="266"/>
      <c r="D404" s="267"/>
      <c r="E404" s="278"/>
      <c r="F404" s="278"/>
      <c r="G404" s="278"/>
      <c r="H404" s="278"/>
      <c r="I404" s="278"/>
      <c r="J404" s="247"/>
      <c r="K404" s="247"/>
      <c r="L404" s="247"/>
      <c r="M404" s="247"/>
    </row>
    <row r="405" spans="1:13" s="12" customFormat="1" ht="33" customHeight="1">
      <c r="A405" s="412"/>
      <c r="B405" s="411"/>
      <c r="C405" s="266"/>
      <c r="D405" s="267"/>
      <c r="E405" s="278"/>
      <c r="F405" s="278"/>
      <c r="G405" s="278"/>
      <c r="H405" s="278"/>
      <c r="I405" s="278"/>
      <c r="J405" s="247"/>
      <c r="K405" s="247"/>
      <c r="L405" s="247"/>
      <c r="M405" s="247"/>
    </row>
    <row r="406" spans="1:13" s="12" customFormat="1" ht="15">
      <c r="A406" s="409"/>
      <c r="B406" s="411"/>
      <c r="C406" s="266"/>
      <c r="D406" s="267"/>
      <c r="E406" s="278"/>
      <c r="F406" s="278"/>
      <c r="G406" s="278"/>
      <c r="H406" s="278"/>
      <c r="I406" s="278"/>
      <c r="J406" s="246"/>
      <c r="K406" s="247"/>
      <c r="L406" s="247"/>
      <c r="M406" s="247"/>
    </row>
    <row r="407" spans="1:13" s="12" customFormat="1" ht="15" customHeight="1">
      <c r="A407" s="409"/>
      <c r="B407" s="411"/>
      <c r="C407" s="266"/>
      <c r="D407" s="267"/>
      <c r="E407" s="278"/>
      <c r="F407" s="278"/>
      <c r="G407" s="278"/>
      <c r="H407" s="278"/>
      <c r="I407" s="278"/>
      <c r="J407" s="246"/>
      <c r="K407" s="247"/>
      <c r="L407" s="247"/>
      <c r="M407" s="247"/>
    </row>
    <row r="408" spans="1:13" s="12" customFormat="1" ht="14.25" customHeight="1">
      <c r="A408" s="409"/>
      <c r="B408" s="411"/>
      <c r="C408" s="266"/>
      <c r="D408" s="267"/>
      <c r="E408" s="278"/>
      <c r="F408" s="278"/>
      <c r="G408" s="278"/>
      <c r="H408" s="278"/>
      <c r="I408" s="278"/>
      <c r="J408" s="247"/>
      <c r="K408" s="247"/>
      <c r="L408" s="247"/>
      <c r="M408" s="247"/>
    </row>
    <row r="409" spans="1:13" s="12" customFormat="1" ht="15.75" customHeight="1">
      <c r="A409" s="409"/>
      <c r="B409" s="411"/>
      <c r="C409" s="266"/>
      <c r="D409" s="267"/>
      <c r="E409" s="278"/>
      <c r="F409" s="278"/>
      <c r="G409" s="278"/>
      <c r="H409" s="278"/>
      <c r="I409" s="278"/>
      <c r="J409" s="247"/>
      <c r="K409" s="247"/>
      <c r="L409" s="247"/>
      <c r="M409" s="247"/>
    </row>
    <row r="410" spans="1:13" s="12" customFormat="1" ht="15">
      <c r="A410" s="409"/>
      <c r="B410" s="411"/>
      <c r="C410" s="266"/>
      <c r="D410" s="267"/>
      <c r="E410" s="278"/>
      <c r="F410" s="278"/>
      <c r="G410" s="278"/>
      <c r="H410" s="278"/>
      <c r="I410" s="278"/>
      <c r="J410" s="247"/>
      <c r="K410" s="247"/>
      <c r="L410" s="247"/>
      <c r="M410" s="247"/>
    </row>
    <row r="411" spans="1:13" s="12" customFormat="1" ht="30" customHeight="1">
      <c r="A411" s="409"/>
      <c r="B411" s="411"/>
      <c r="C411" s="266"/>
      <c r="D411" s="267"/>
      <c r="E411" s="278"/>
      <c r="F411" s="278"/>
      <c r="G411" s="278"/>
      <c r="H411" s="278"/>
      <c r="I411" s="278"/>
      <c r="J411" s="247"/>
      <c r="K411" s="247"/>
      <c r="L411" s="247"/>
      <c r="M411" s="247"/>
    </row>
    <row r="412" spans="1:13" s="12" customFormat="1" ht="15">
      <c r="A412" s="409"/>
      <c r="B412" s="411"/>
      <c r="C412" s="266"/>
      <c r="D412" s="267"/>
      <c r="E412" s="278"/>
      <c r="F412" s="278"/>
      <c r="G412" s="278"/>
      <c r="H412" s="278"/>
      <c r="I412" s="278"/>
      <c r="J412" s="246"/>
      <c r="K412" s="247"/>
      <c r="L412" s="247"/>
      <c r="M412" s="247"/>
    </row>
    <row r="413" spans="1:13" s="12" customFormat="1" ht="16.5" customHeight="1">
      <c r="A413" s="409"/>
      <c r="B413" s="411"/>
      <c r="C413" s="266"/>
      <c r="D413" s="267"/>
      <c r="E413" s="278"/>
      <c r="F413" s="278"/>
      <c r="G413" s="278"/>
      <c r="H413" s="278"/>
      <c r="I413" s="278"/>
      <c r="J413" s="246"/>
      <c r="K413" s="247"/>
      <c r="L413" s="247"/>
      <c r="M413" s="247"/>
    </row>
    <row r="414" spans="1:13" s="12" customFormat="1" ht="15">
      <c r="A414" s="409"/>
      <c r="B414" s="411"/>
      <c r="C414" s="266"/>
      <c r="D414" s="267"/>
      <c r="E414" s="278"/>
      <c r="F414" s="278"/>
      <c r="G414" s="278"/>
      <c r="H414" s="278"/>
      <c r="I414" s="278"/>
      <c r="J414" s="246"/>
      <c r="K414" s="247"/>
      <c r="L414" s="247"/>
      <c r="M414" s="247"/>
    </row>
    <row r="415" spans="1:13" s="12" customFormat="1" ht="15">
      <c r="A415" s="409"/>
      <c r="B415" s="411"/>
      <c r="C415" s="266"/>
      <c r="D415" s="267"/>
      <c r="E415" s="278"/>
      <c r="F415" s="278"/>
      <c r="G415" s="278"/>
      <c r="H415" s="278"/>
      <c r="I415" s="278"/>
      <c r="J415" s="247"/>
      <c r="K415" s="247"/>
      <c r="L415" s="247"/>
      <c r="M415" s="247"/>
    </row>
    <row r="416" spans="1:13" s="12" customFormat="1" ht="15">
      <c r="A416" s="409"/>
      <c r="B416" s="411"/>
      <c r="C416" s="266"/>
      <c r="D416" s="267"/>
      <c r="E416" s="278"/>
      <c r="F416" s="278"/>
      <c r="G416" s="278"/>
      <c r="H416" s="278"/>
      <c r="I416" s="278"/>
      <c r="J416" s="247"/>
      <c r="K416" s="247"/>
      <c r="L416" s="247"/>
      <c r="M416" s="247"/>
    </row>
    <row r="417" spans="1:13" s="12" customFormat="1" ht="15">
      <c r="A417" s="409"/>
      <c r="B417" s="411"/>
      <c r="C417" s="266"/>
      <c r="D417" s="267"/>
      <c r="E417" s="278"/>
      <c r="F417" s="278"/>
      <c r="G417" s="278"/>
      <c r="H417" s="278"/>
      <c r="I417" s="278"/>
      <c r="J417" s="247"/>
      <c r="K417" s="247"/>
      <c r="L417" s="247"/>
      <c r="M417" s="247"/>
    </row>
    <row r="418" spans="1:13" s="12" customFormat="1" ht="15">
      <c r="A418" s="409"/>
      <c r="B418" s="411"/>
      <c r="C418" s="266"/>
      <c r="D418" s="267"/>
      <c r="E418" s="278"/>
      <c r="F418" s="278"/>
      <c r="G418" s="278"/>
      <c r="H418" s="278"/>
      <c r="I418" s="278"/>
      <c r="J418" s="247"/>
      <c r="K418" s="247"/>
      <c r="L418" s="247"/>
      <c r="M418" s="247"/>
    </row>
    <row r="419" spans="1:27" s="213" customFormat="1" ht="15">
      <c r="A419" s="409"/>
      <c r="B419" s="411"/>
      <c r="C419" s="266"/>
      <c r="D419" s="267"/>
      <c r="E419" s="278"/>
      <c r="F419" s="278"/>
      <c r="G419" s="278"/>
      <c r="H419" s="278"/>
      <c r="I419" s="278"/>
      <c r="J419" s="246"/>
      <c r="K419" s="247"/>
      <c r="L419" s="247"/>
      <c r="M419" s="247"/>
      <c r="N419" s="12"/>
      <c r="O419" s="12"/>
      <c r="P419" s="12"/>
      <c r="Q419" s="247"/>
      <c r="R419" s="247"/>
      <c r="S419" s="247"/>
      <c r="T419" s="247"/>
      <c r="U419" s="247"/>
      <c r="V419" s="247"/>
      <c r="W419" s="247"/>
      <c r="X419" s="247"/>
      <c r="Y419" s="247"/>
      <c r="Z419" s="247"/>
      <c r="AA419" s="247"/>
    </row>
    <row r="420" spans="1:27" s="213" customFormat="1" ht="15" customHeight="1">
      <c r="A420" s="409"/>
      <c r="B420" s="411"/>
      <c r="C420" s="266"/>
      <c r="D420" s="267"/>
      <c r="E420" s="278"/>
      <c r="F420" s="278"/>
      <c r="G420" s="278"/>
      <c r="H420" s="278"/>
      <c r="I420" s="278"/>
      <c r="J420" s="247"/>
      <c r="K420" s="247"/>
      <c r="L420" s="247"/>
      <c r="M420" s="247"/>
      <c r="N420" s="12"/>
      <c r="O420" s="12"/>
      <c r="P420" s="12"/>
      <c r="Q420" s="247"/>
      <c r="R420" s="247"/>
      <c r="S420" s="247"/>
      <c r="T420" s="247"/>
      <c r="U420" s="247"/>
      <c r="V420" s="247"/>
      <c r="W420" s="247"/>
      <c r="X420" s="247"/>
      <c r="Y420" s="247"/>
      <c r="Z420" s="247"/>
      <c r="AA420" s="247"/>
    </row>
    <row r="421" spans="1:27" s="214" customFormat="1" ht="15">
      <c r="A421" s="409"/>
      <c r="B421" s="411"/>
      <c r="C421" s="266"/>
      <c r="D421" s="267"/>
      <c r="E421" s="278"/>
      <c r="F421" s="278"/>
      <c r="G421" s="278"/>
      <c r="H421" s="278"/>
      <c r="I421" s="278"/>
      <c r="J421" s="246"/>
      <c r="K421" s="247"/>
      <c r="L421" s="247"/>
      <c r="M421" s="247"/>
      <c r="N421" s="12"/>
      <c r="O421" s="12"/>
      <c r="P421" s="12"/>
      <c r="Q421" s="247"/>
      <c r="R421" s="247"/>
      <c r="S421" s="247"/>
      <c r="T421" s="247"/>
      <c r="U421" s="247"/>
      <c r="V421" s="247"/>
      <c r="W421" s="247"/>
      <c r="X421" s="247"/>
      <c r="Y421" s="247"/>
      <c r="Z421" s="247"/>
      <c r="AA421" s="247"/>
    </row>
    <row r="422" spans="1:27" s="213" customFormat="1" ht="15">
      <c r="A422" s="409"/>
      <c r="B422" s="411"/>
      <c r="C422" s="266"/>
      <c r="D422" s="267"/>
      <c r="E422" s="278"/>
      <c r="F422" s="278"/>
      <c r="G422" s="278"/>
      <c r="H422" s="278"/>
      <c r="I422" s="278"/>
      <c r="J422" s="247"/>
      <c r="K422" s="247"/>
      <c r="L422" s="247"/>
      <c r="M422" s="247"/>
      <c r="N422" s="12"/>
      <c r="O422" s="12"/>
      <c r="P422" s="12"/>
      <c r="Q422" s="247"/>
      <c r="R422" s="247"/>
      <c r="S422" s="247"/>
      <c r="T422" s="247"/>
      <c r="U422" s="247"/>
      <c r="V422" s="247"/>
      <c r="W422" s="247"/>
      <c r="X422" s="247"/>
      <c r="Y422" s="247"/>
      <c r="Z422" s="247"/>
      <c r="AA422" s="247"/>
    </row>
    <row r="423" spans="1:27" s="213" customFormat="1" ht="15">
      <c r="A423" s="409"/>
      <c r="B423" s="411"/>
      <c r="C423" s="266"/>
      <c r="D423" s="267"/>
      <c r="E423" s="278"/>
      <c r="F423" s="278"/>
      <c r="G423" s="278"/>
      <c r="H423" s="278"/>
      <c r="I423" s="278"/>
      <c r="J423" s="247"/>
      <c r="K423" s="247"/>
      <c r="L423" s="247"/>
      <c r="M423" s="247"/>
      <c r="N423" s="12"/>
      <c r="O423" s="12"/>
      <c r="P423" s="12"/>
      <c r="Q423" s="247"/>
      <c r="R423" s="247"/>
      <c r="S423" s="247"/>
      <c r="T423" s="247"/>
      <c r="U423" s="247"/>
      <c r="V423" s="247"/>
      <c r="W423" s="247"/>
      <c r="X423" s="247"/>
      <c r="Y423" s="247"/>
      <c r="Z423" s="247"/>
      <c r="AA423" s="247"/>
    </row>
    <row r="424" spans="1:13" s="12" customFormat="1" ht="15">
      <c r="A424" s="409"/>
      <c r="B424" s="411"/>
      <c r="C424" s="266"/>
      <c r="D424" s="267"/>
      <c r="E424" s="278"/>
      <c r="F424" s="278"/>
      <c r="G424" s="278"/>
      <c r="H424" s="278"/>
      <c r="I424" s="278"/>
      <c r="J424" s="247"/>
      <c r="K424" s="247"/>
      <c r="L424" s="247"/>
      <c r="M424" s="247"/>
    </row>
    <row r="425" spans="1:13" s="12" customFormat="1" ht="15" customHeight="1">
      <c r="A425" s="409"/>
      <c r="B425" s="411"/>
      <c r="C425" s="266"/>
      <c r="D425" s="267"/>
      <c r="E425" s="278"/>
      <c r="F425" s="278"/>
      <c r="G425" s="278"/>
      <c r="H425" s="278"/>
      <c r="I425" s="278"/>
      <c r="J425" s="247"/>
      <c r="K425" s="247"/>
      <c r="L425" s="247"/>
      <c r="M425" s="247"/>
    </row>
    <row r="426" spans="1:13" s="12" customFormat="1" ht="15">
      <c r="A426" s="409"/>
      <c r="B426" s="411"/>
      <c r="C426" s="266"/>
      <c r="D426" s="267"/>
      <c r="E426" s="278"/>
      <c r="F426" s="278"/>
      <c r="G426" s="278"/>
      <c r="H426" s="278"/>
      <c r="I426" s="278"/>
      <c r="J426" s="247"/>
      <c r="K426" s="247"/>
      <c r="L426" s="247"/>
      <c r="M426" s="247"/>
    </row>
    <row r="427" spans="1:13" s="12" customFormat="1" ht="15">
      <c r="A427" s="409"/>
      <c r="B427" s="411"/>
      <c r="C427" s="266"/>
      <c r="D427" s="267"/>
      <c r="E427" s="278"/>
      <c r="F427" s="278"/>
      <c r="G427" s="278"/>
      <c r="H427" s="278"/>
      <c r="I427" s="278"/>
      <c r="J427" s="247"/>
      <c r="K427" s="247"/>
      <c r="L427" s="247"/>
      <c r="M427" s="247"/>
    </row>
    <row r="428" spans="1:13" s="12" customFormat="1" ht="15">
      <c r="A428" s="409"/>
      <c r="B428" s="411"/>
      <c r="C428" s="266"/>
      <c r="D428" s="267"/>
      <c r="E428" s="278"/>
      <c r="F428" s="278"/>
      <c r="G428" s="278"/>
      <c r="H428" s="278"/>
      <c r="I428" s="278"/>
      <c r="J428" s="247"/>
      <c r="K428" s="247"/>
      <c r="L428" s="247"/>
      <c r="M428" s="247"/>
    </row>
    <row r="429" spans="1:13" s="12" customFormat="1" ht="15">
      <c r="A429" s="409"/>
      <c r="B429" s="411"/>
      <c r="C429" s="266"/>
      <c r="D429" s="267"/>
      <c r="E429" s="278"/>
      <c r="F429" s="278"/>
      <c r="G429" s="278"/>
      <c r="H429" s="278"/>
      <c r="I429" s="278"/>
      <c r="J429" s="247"/>
      <c r="K429" s="247"/>
      <c r="L429" s="247"/>
      <c r="M429" s="247"/>
    </row>
    <row r="430" spans="1:13" s="12" customFormat="1" ht="15">
      <c r="A430" s="409"/>
      <c r="B430" s="411"/>
      <c r="C430" s="266"/>
      <c r="D430" s="267"/>
      <c r="E430" s="278"/>
      <c r="F430" s="278"/>
      <c r="G430" s="278"/>
      <c r="H430" s="278"/>
      <c r="I430" s="278"/>
      <c r="J430" s="246"/>
      <c r="K430" s="247"/>
      <c r="L430" s="247"/>
      <c r="M430" s="247"/>
    </row>
    <row r="431" spans="1:13" s="12" customFormat="1" ht="15" customHeight="1">
      <c r="A431" s="409"/>
      <c r="B431" s="411"/>
      <c r="C431" s="266"/>
      <c r="D431" s="267"/>
      <c r="E431" s="278"/>
      <c r="F431" s="278"/>
      <c r="G431" s="278"/>
      <c r="H431" s="278"/>
      <c r="I431" s="278"/>
      <c r="J431" s="246"/>
      <c r="K431" s="247"/>
      <c r="L431" s="247"/>
      <c r="M431" s="247"/>
    </row>
    <row r="432" spans="1:13" s="12" customFormat="1" ht="15">
      <c r="A432" s="409"/>
      <c r="B432" s="411"/>
      <c r="C432" s="266"/>
      <c r="D432" s="267"/>
      <c r="E432" s="278"/>
      <c r="F432" s="278"/>
      <c r="G432" s="278"/>
      <c r="H432" s="278"/>
      <c r="I432" s="278"/>
      <c r="J432" s="247"/>
      <c r="K432" s="246"/>
      <c r="L432" s="247"/>
      <c r="M432" s="247"/>
    </row>
    <row r="433" spans="1:13" s="12" customFormat="1" ht="15">
      <c r="A433" s="409"/>
      <c r="B433" s="411"/>
      <c r="C433" s="266"/>
      <c r="D433" s="267"/>
      <c r="E433" s="278"/>
      <c r="F433" s="278"/>
      <c r="G433" s="278"/>
      <c r="H433" s="278"/>
      <c r="I433" s="278"/>
      <c r="J433" s="247"/>
      <c r="K433" s="246"/>
      <c r="L433" s="247"/>
      <c r="M433" s="247"/>
    </row>
    <row r="434" spans="1:13" s="12" customFormat="1" ht="15">
      <c r="A434" s="409"/>
      <c r="B434" s="411"/>
      <c r="C434" s="266"/>
      <c r="D434" s="267"/>
      <c r="E434" s="278"/>
      <c r="F434" s="278"/>
      <c r="G434" s="278"/>
      <c r="H434" s="278"/>
      <c r="I434" s="278"/>
      <c r="J434" s="247"/>
      <c r="K434" s="247"/>
      <c r="L434" s="247"/>
      <c r="M434" s="247"/>
    </row>
    <row r="435" spans="1:13" s="12" customFormat="1" ht="15">
      <c r="A435" s="409"/>
      <c r="B435" s="411"/>
      <c r="C435" s="266"/>
      <c r="D435" s="267"/>
      <c r="E435" s="278"/>
      <c r="F435" s="278"/>
      <c r="G435" s="278"/>
      <c r="H435" s="278"/>
      <c r="I435" s="278"/>
      <c r="J435" s="247"/>
      <c r="K435" s="247"/>
      <c r="L435" s="247"/>
      <c r="M435" s="247"/>
    </row>
    <row r="436" spans="1:13" s="12" customFormat="1" ht="15">
      <c r="A436" s="409"/>
      <c r="B436" s="411"/>
      <c r="C436" s="417"/>
      <c r="D436" s="417"/>
      <c r="E436" s="247"/>
      <c r="F436" s="247"/>
      <c r="G436" s="247"/>
      <c r="H436" s="247"/>
      <c r="I436" s="247"/>
      <c r="J436" s="247"/>
      <c r="K436" s="247"/>
      <c r="L436" s="247"/>
      <c r="M436" s="247"/>
    </row>
    <row r="437" spans="1:13" s="12" customFormat="1" ht="13.5" customHeight="1">
      <c r="A437" s="418"/>
      <c r="B437" s="411"/>
      <c r="C437" s="266"/>
      <c r="D437" s="282"/>
      <c r="E437" s="278"/>
      <c r="F437" s="278"/>
      <c r="G437" s="283"/>
      <c r="H437" s="283"/>
      <c r="I437" s="283"/>
      <c r="J437" s="247"/>
      <c r="K437" s="247"/>
      <c r="L437" s="247"/>
      <c r="M437" s="247"/>
    </row>
    <row r="438" spans="1:13" s="12" customFormat="1" ht="15">
      <c r="A438" s="418"/>
      <c r="B438" s="411"/>
      <c r="C438" s="266"/>
      <c r="D438" s="267"/>
      <c r="E438" s="283"/>
      <c r="F438" s="283"/>
      <c r="G438" s="283"/>
      <c r="H438" s="283"/>
      <c r="I438" s="283"/>
      <c r="J438" s="247"/>
      <c r="K438" s="247"/>
      <c r="L438" s="247"/>
      <c r="M438" s="247"/>
    </row>
    <row r="439" spans="1:13" s="12" customFormat="1" ht="15">
      <c r="A439" s="418"/>
      <c r="B439" s="411"/>
      <c r="C439" s="266"/>
      <c r="D439" s="267"/>
      <c r="E439" s="283"/>
      <c r="F439" s="278"/>
      <c r="G439" s="283"/>
      <c r="H439" s="283"/>
      <c r="I439" s="283"/>
      <c r="J439" s="247"/>
      <c r="K439" s="247"/>
      <c r="L439" s="247"/>
      <c r="M439" s="247"/>
    </row>
    <row r="440" spans="1:13" s="12" customFormat="1" ht="15">
      <c r="A440" s="418"/>
      <c r="B440" s="411"/>
      <c r="C440" s="266"/>
      <c r="D440" s="267"/>
      <c r="E440" s="283"/>
      <c r="F440" s="278"/>
      <c r="G440" s="283"/>
      <c r="H440" s="283"/>
      <c r="I440" s="283"/>
      <c r="J440" s="247"/>
      <c r="K440" s="247"/>
      <c r="L440" s="247"/>
      <c r="M440" s="247"/>
    </row>
    <row r="441" spans="1:13" s="12" customFormat="1" ht="15">
      <c r="A441" s="418"/>
      <c r="B441" s="411"/>
      <c r="C441" s="266"/>
      <c r="D441" s="267"/>
      <c r="E441" s="283"/>
      <c r="F441" s="283"/>
      <c r="G441" s="283"/>
      <c r="H441" s="283"/>
      <c r="I441" s="283"/>
      <c r="J441" s="247"/>
      <c r="K441" s="247"/>
      <c r="L441" s="247"/>
      <c r="M441" s="247"/>
    </row>
    <row r="442" spans="1:13" s="12" customFormat="1" ht="30.75" customHeight="1">
      <c r="A442" s="418"/>
      <c r="B442" s="411"/>
      <c r="C442" s="266"/>
      <c r="D442" s="282"/>
      <c r="E442" s="283"/>
      <c r="F442" s="283"/>
      <c r="G442" s="283"/>
      <c r="H442" s="283"/>
      <c r="I442" s="283"/>
      <c r="J442" s="247"/>
      <c r="K442" s="247"/>
      <c r="L442" s="247"/>
      <c r="M442" s="247"/>
    </row>
    <row r="443" spans="1:13" s="12" customFormat="1" ht="15">
      <c r="A443" s="412"/>
      <c r="B443" s="411"/>
      <c r="C443" s="266"/>
      <c r="D443" s="264"/>
      <c r="E443" s="278"/>
      <c r="F443" s="278"/>
      <c r="G443" s="278"/>
      <c r="H443" s="278"/>
      <c r="I443" s="278"/>
      <c r="J443" s="246"/>
      <c r="K443" s="247"/>
      <c r="L443" s="247"/>
      <c r="M443" s="247"/>
    </row>
    <row r="444" spans="1:13" s="12" customFormat="1" ht="15.75" customHeight="1">
      <c r="A444" s="412"/>
      <c r="B444" s="411"/>
      <c r="C444" s="266"/>
      <c r="D444" s="264"/>
      <c r="E444" s="278"/>
      <c r="F444" s="278"/>
      <c r="G444" s="278"/>
      <c r="H444" s="278"/>
      <c r="I444" s="278"/>
      <c r="J444" s="246"/>
      <c r="K444" s="247"/>
      <c r="L444" s="247"/>
      <c r="M444" s="247"/>
    </row>
    <row r="445" spans="1:13" s="12" customFormat="1" ht="15">
      <c r="A445" s="412"/>
      <c r="B445" s="411"/>
      <c r="C445" s="266"/>
      <c r="D445" s="267"/>
      <c r="E445" s="278"/>
      <c r="F445" s="278"/>
      <c r="G445" s="278"/>
      <c r="H445" s="278"/>
      <c r="I445" s="278"/>
      <c r="J445" s="247"/>
      <c r="K445" s="247"/>
      <c r="L445" s="247"/>
      <c r="M445" s="247"/>
    </row>
    <row r="446" spans="1:13" s="12" customFormat="1" ht="15">
      <c r="A446" s="412"/>
      <c r="B446" s="411"/>
      <c r="C446" s="266"/>
      <c r="D446" s="267"/>
      <c r="E446" s="278"/>
      <c r="F446" s="278"/>
      <c r="G446" s="278"/>
      <c r="H446" s="278"/>
      <c r="I446" s="278"/>
      <c r="J446" s="247"/>
      <c r="K446" s="247"/>
      <c r="L446" s="247"/>
      <c r="M446" s="247"/>
    </row>
    <row r="447" spans="1:13" s="12" customFormat="1" ht="15">
      <c r="A447" s="412"/>
      <c r="B447" s="411"/>
      <c r="C447" s="266"/>
      <c r="D447" s="267"/>
      <c r="E447" s="278"/>
      <c r="F447" s="278"/>
      <c r="G447" s="278"/>
      <c r="H447" s="278"/>
      <c r="I447" s="278"/>
      <c r="J447" s="247"/>
      <c r="K447" s="247"/>
      <c r="L447" s="247"/>
      <c r="M447" s="247"/>
    </row>
    <row r="448" spans="1:13" s="12" customFormat="1" ht="15">
      <c r="A448" s="412"/>
      <c r="B448" s="411"/>
      <c r="C448" s="266"/>
      <c r="D448" s="264"/>
      <c r="E448" s="278"/>
      <c r="F448" s="278"/>
      <c r="G448" s="278"/>
      <c r="H448" s="278"/>
      <c r="I448" s="278"/>
      <c r="J448" s="252"/>
      <c r="K448" s="247"/>
      <c r="L448" s="247"/>
      <c r="M448" s="247"/>
    </row>
    <row r="449" spans="1:13" s="12" customFormat="1" ht="16.5" customHeight="1">
      <c r="A449" s="412"/>
      <c r="B449" s="411"/>
      <c r="C449" s="266"/>
      <c r="D449" s="264"/>
      <c r="E449" s="278"/>
      <c r="F449" s="278"/>
      <c r="G449" s="278"/>
      <c r="H449" s="278"/>
      <c r="I449" s="278"/>
      <c r="J449" s="246"/>
      <c r="K449" s="247"/>
      <c r="L449" s="247"/>
      <c r="M449" s="247"/>
    </row>
    <row r="450" spans="1:13" s="12" customFormat="1" ht="15">
      <c r="A450" s="412"/>
      <c r="B450" s="411"/>
      <c r="C450" s="266"/>
      <c r="D450" s="267"/>
      <c r="E450" s="278"/>
      <c r="F450" s="278"/>
      <c r="G450" s="278"/>
      <c r="H450" s="278"/>
      <c r="I450" s="278"/>
      <c r="J450" s="247"/>
      <c r="K450" s="247"/>
      <c r="L450" s="247"/>
      <c r="M450" s="247"/>
    </row>
    <row r="451" spans="1:13" s="12" customFormat="1" ht="15">
      <c r="A451" s="412"/>
      <c r="B451" s="411"/>
      <c r="C451" s="266"/>
      <c r="D451" s="267"/>
      <c r="E451" s="278"/>
      <c r="F451" s="278"/>
      <c r="G451" s="278"/>
      <c r="H451" s="278"/>
      <c r="I451" s="278"/>
      <c r="J451" s="246"/>
      <c r="K451" s="247"/>
      <c r="L451" s="247"/>
      <c r="M451" s="247"/>
    </row>
    <row r="452" spans="1:13" s="12" customFormat="1" ht="33" customHeight="1">
      <c r="A452" s="412"/>
      <c r="B452" s="411"/>
      <c r="C452" s="266"/>
      <c r="D452" s="267"/>
      <c r="E452" s="278"/>
      <c r="F452" s="278"/>
      <c r="G452" s="278"/>
      <c r="H452" s="278"/>
      <c r="I452" s="278"/>
      <c r="J452" s="247"/>
      <c r="K452" s="247"/>
      <c r="L452" s="247"/>
      <c r="M452" s="247"/>
    </row>
    <row r="453" spans="1:13" s="12" customFormat="1" ht="15">
      <c r="A453" s="412"/>
      <c r="B453" s="411"/>
      <c r="C453" s="266"/>
      <c r="D453" s="264"/>
      <c r="E453" s="278"/>
      <c r="F453" s="278"/>
      <c r="G453" s="278"/>
      <c r="H453" s="278"/>
      <c r="I453" s="278"/>
      <c r="J453" s="246"/>
      <c r="K453" s="247"/>
      <c r="L453" s="247"/>
      <c r="M453" s="247"/>
    </row>
    <row r="454" spans="1:13" s="12" customFormat="1" ht="16.5" customHeight="1">
      <c r="A454" s="412"/>
      <c r="B454" s="411"/>
      <c r="C454" s="266"/>
      <c r="D454" s="264"/>
      <c r="E454" s="278"/>
      <c r="F454" s="278"/>
      <c r="G454" s="278"/>
      <c r="H454" s="278"/>
      <c r="I454" s="278"/>
      <c r="J454" s="246"/>
      <c r="K454" s="247"/>
      <c r="L454" s="247"/>
      <c r="M454" s="247"/>
    </row>
    <row r="455" spans="1:13" s="12" customFormat="1" ht="15">
      <c r="A455" s="412"/>
      <c r="B455" s="411"/>
      <c r="C455" s="266"/>
      <c r="D455" s="267"/>
      <c r="E455" s="278"/>
      <c r="F455" s="278"/>
      <c r="G455" s="278"/>
      <c r="H455" s="278"/>
      <c r="I455" s="278"/>
      <c r="J455" s="247"/>
      <c r="K455" s="247"/>
      <c r="L455" s="247"/>
      <c r="M455" s="247"/>
    </row>
    <row r="456" spans="1:13" s="12" customFormat="1" ht="15">
      <c r="A456" s="412"/>
      <c r="B456" s="411"/>
      <c r="C456" s="266"/>
      <c r="D456" s="267"/>
      <c r="E456" s="278"/>
      <c r="F456" s="278"/>
      <c r="G456" s="278"/>
      <c r="H456" s="278"/>
      <c r="I456" s="278"/>
      <c r="J456" s="247"/>
      <c r="K456" s="247"/>
      <c r="L456" s="247"/>
      <c r="M456" s="247"/>
    </row>
    <row r="457" spans="1:13" s="12" customFormat="1" ht="15">
      <c r="A457" s="412"/>
      <c r="B457" s="411"/>
      <c r="C457" s="266"/>
      <c r="D457" s="267"/>
      <c r="E457" s="278"/>
      <c r="F457" s="278"/>
      <c r="G457" s="278"/>
      <c r="H457" s="278"/>
      <c r="I457" s="278"/>
      <c r="J457" s="247"/>
      <c r="K457" s="247"/>
      <c r="L457" s="247"/>
      <c r="M457" s="247"/>
    </row>
    <row r="458" spans="1:13" s="12" customFormat="1" ht="15">
      <c r="A458" s="412"/>
      <c r="B458" s="411"/>
      <c r="C458" s="266"/>
      <c r="D458" s="267"/>
      <c r="E458" s="278"/>
      <c r="F458" s="278"/>
      <c r="G458" s="278"/>
      <c r="H458" s="278"/>
      <c r="I458" s="278"/>
      <c r="J458" s="247"/>
      <c r="K458" s="247"/>
      <c r="L458" s="247"/>
      <c r="M458" s="247"/>
    </row>
    <row r="459" spans="1:13" s="12" customFormat="1" ht="15">
      <c r="A459" s="412"/>
      <c r="B459" s="411"/>
      <c r="C459" s="266"/>
      <c r="D459" s="264"/>
      <c r="E459" s="278"/>
      <c r="F459" s="278"/>
      <c r="G459" s="278"/>
      <c r="H459" s="278"/>
      <c r="I459" s="278"/>
      <c r="J459" s="246"/>
      <c r="K459" s="247"/>
      <c r="L459" s="247"/>
      <c r="M459" s="247"/>
    </row>
    <row r="460" spans="1:13" s="12" customFormat="1" ht="16.5" customHeight="1">
      <c r="A460" s="412"/>
      <c r="B460" s="411"/>
      <c r="C460" s="266"/>
      <c r="D460" s="264"/>
      <c r="E460" s="278"/>
      <c r="F460" s="278"/>
      <c r="G460" s="278"/>
      <c r="H460" s="278"/>
      <c r="I460" s="278"/>
      <c r="J460" s="246"/>
      <c r="K460" s="247"/>
      <c r="L460" s="247"/>
      <c r="M460" s="247"/>
    </row>
    <row r="461" spans="1:13" s="12" customFormat="1" ht="15">
      <c r="A461" s="412"/>
      <c r="B461" s="411"/>
      <c r="C461" s="266"/>
      <c r="D461" s="267"/>
      <c r="E461" s="278"/>
      <c r="F461" s="278"/>
      <c r="G461" s="278"/>
      <c r="H461" s="278"/>
      <c r="I461" s="278"/>
      <c r="J461" s="247"/>
      <c r="K461" s="247"/>
      <c r="L461" s="247"/>
      <c r="M461" s="247"/>
    </row>
    <row r="462" spans="1:13" s="12" customFormat="1" ht="15">
      <c r="A462" s="412"/>
      <c r="B462" s="411"/>
      <c r="C462" s="266"/>
      <c r="D462" s="267"/>
      <c r="E462" s="278"/>
      <c r="F462" s="278"/>
      <c r="G462" s="278"/>
      <c r="H462" s="278"/>
      <c r="I462" s="278"/>
      <c r="J462" s="247"/>
      <c r="K462" s="247"/>
      <c r="L462" s="247"/>
      <c r="M462" s="247"/>
    </row>
    <row r="463" spans="1:13" s="12" customFormat="1" ht="15">
      <c r="A463" s="412"/>
      <c r="B463" s="411"/>
      <c r="C463" s="266"/>
      <c r="D463" s="267"/>
      <c r="E463" s="278"/>
      <c r="F463" s="278"/>
      <c r="G463" s="278"/>
      <c r="H463" s="278"/>
      <c r="I463" s="278"/>
      <c r="J463" s="247"/>
      <c r="K463" s="247"/>
      <c r="L463" s="247"/>
      <c r="M463" s="247"/>
    </row>
    <row r="464" spans="1:13" s="12" customFormat="1" ht="15">
      <c r="A464" s="412"/>
      <c r="B464" s="411"/>
      <c r="C464" s="266"/>
      <c r="D464" s="267"/>
      <c r="E464" s="278"/>
      <c r="F464" s="278"/>
      <c r="G464" s="278"/>
      <c r="H464" s="278"/>
      <c r="I464" s="278"/>
      <c r="J464" s="247"/>
      <c r="K464" s="247"/>
      <c r="L464" s="247"/>
      <c r="M464" s="247"/>
    </row>
    <row r="465" spans="1:13" s="12" customFormat="1" ht="15">
      <c r="A465" s="409"/>
      <c r="B465" s="411"/>
      <c r="C465" s="266"/>
      <c r="D465" s="264"/>
      <c r="E465" s="268"/>
      <c r="F465" s="268"/>
      <c r="G465" s="268"/>
      <c r="H465" s="268"/>
      <c r="I465" s="268"/>
      <c r="J465" s="246"/>
      <c r="K465" s="247"/>
      <c r="L465" s="247"/>
      <c r="M465" s="247"/>
    </row>
    <row r="466" spans="1:13" s="12" customFormat="1" ht="15" customHeight="1">
      <c r="A466" s="409"/>
      <c r="B466" s="411"/>
      <c r="C466" s="266"/>
      <c r="D466" s="264"/>
      <c r="E466" s="268"/>
      <c r="F466" s="268"/>
      <c r="G466" s="268"/>
      <c r="H466" s="268"/>
      <c r="I466" s="268"/>
      <c r="J466" s="246"/>
      <c r="K466" s="246"/>
      <c r="L466" s="246"/>
      <c r="M466" s="247"/>
    </row>
    <row r="467" spans="1:13" s="12" customFormat="1" ht="15">
      <c r="A467" s="409"/>
      <c r="B467" s="411"/>
      <c r="C467" s="266"/>
      <c r="D467" s="267"/>
      <c r="E467" s="268"/>
      <c r="F467" s="268"/>
      <c r="G467" s="268"/>
      <c r="H467" s="268"/>
      <c r="I467" s="268"/>
      <c r="J467" s="246"/>
      <c r="K467" s="246"/>
      <c r="L467" s="246"/>
      <c r="M467" s="247"/>
    </row>
    <row r="468" spans="1:13" s="12" customFormat="1" ht="15">
      <c r="A468" s="409"/>
      <c r="B468" s="411"/>
      <c r="C468" s="266"/>
      <c r="D468" s="267"/>
      <c r="E468" s="268"/>
      <c r="F468" s="268"/>
      <c r="G468" s="268"/>
      <c r="H468" s="268"/>
      <c r="I468" s="268"/>
      <c r="J468" s="246"/>
      <c r="K468" s="246"/>
      <c r="L468" s="246"/>
      <c r="M468" s="247"/>
    </row>
    <row r="469" spans="1:13" s="12" customFormat="1" ht="15">
      <c r="A469" s="409"/>
      <c r="B469" s="411"/>
      <c r="C469" s="266"/>
      <c r="D469" s="267"/>
      <c r="E469" s="268"/>
      <c r="F469" s="268"/>
      <c r="G469" s="268"/>
      <c r="H469" s="268"/>
      <c r="I469" s="268"/>
      <c r="J469" s="247"/>
      <c r="K469" s="247"/>
      <c r="L469" s="247"/>
      <c r="M469" s="247"/>
    </row>
    <row r="470" spans="1:13" s="12" customFormat="1" ht="15">
      <c r="A470" s="409"/>
      <c r="B470" s="411"/>
      <c r="C470" s="266"/>
      <c r="D470" s="267"/>
      <c r="E470" s="268"/>
      <c r="F470" s="268"/>
      <c r="G470" s="268"/>
      <c r="H470" s="268"/>
      <c r="I470" s="268"/>
      <c r="J470" s="247"/>
      <c r="K470" s="247"/>
      <c r="L470" s="247"/>
      <c r="M470" s="247"/>
    </row>
    <row r="471" spans="1:13" s="12" customFormat="1" ht="15">
      <c r="A471" s="416"/>
      <c r="B471" s="411"/>
      <c r="C471" s="266"/>
      <c r="D471" s="267"/>
      <c r="E471" s="268"/>
      <c r="F471" s="268"/>
      <c r="G471" s="268"/>
      <c r="H471" s="268"/>
      <c r="I471" s="268"/>
      <c r="J471" s="246"/>
      <c r="K471" s="247"/>
      <c r="L471" s="247"/>
      <c r="M471" s="247"/>
    </row>
    <row r="472" spans="1:13" s="12" customFormat="1" ht="15.75" customHeight="1">
      <c r="A472" s="416"/>
      <c r="B472" s="411"/>
      <c r="C472" s="266"/>
      <c r="D472" s="267"/>
      <c r="E472" s="268"/>
      <c r="F472" s="268"/>
      <c r="G472" s="268"/>
      <c r="H472" s="268"/>
      <c r="I472" s="268"/>
      <c r="J472" s="246"/>
      <c r="K472" s="247"/>
      <c r="L472" s="247"/>
      <c r="M472" s="247"/>
    </row>
    <row r="473" spans="1:13" s="12" customFormat="1" ht="15">
      <c r="A473" s="416"/>
      <c r="B473" s="411"/>
      <c r="C473" s="266"/>
      <c r="D473" s="267"/>
      <c r="E473" s="268"/>
      <c r="F473" s="268"/>
      <c r="G473" s="268"/>
      <c r="H473" s="268"/>
      <c r="I473" s="268"/>
      <c r="J473" s="247"/>
      <c r="K473" s="247"/>
      <c r="L473" s="247"/>
      <c r="M473" s="247"/>
    </row>
    <row r="474" spans="1:13" s="12" customFormat="1" ht="15">
      <c r="A474" s="416"/>
      <c r="B474" s="411"/>
      <c r="C474" s="266"/>
      <c r="D474" s="267"/>
      <c r="E474" s="268"/>
      <c r="F474" s="268"/>
      <c r="G474" s="268"/>
      <c r="H474" s="268"/>
      <c r="I474" s="268"/>
      <c r="J474" s="247"/>
      <c r="K474" s="247"/>
      <c r="L474" s="247"/>
      <c r="M474" s="247"/>
    </row>
    <row r="475" spans="1:13" s="12" customFormat="1" ht="15">
      <c r="A475" s="416"/>
      <c r="B475" s="411"/>
      <c r="C475" s="266"/>
      <c r="D475" s="267"/>
      <c r="E475" s="268"/>
      <c r="F475" s="268"/>
      <c r="G475" s="268"/>
      <c r="H475" s="268"/>
      <c r="I475" s="268"/>
      <c r="J475" s="247"/>
      <c r="K475" s="247"/>
      <c r="L475" s="247"/>
      <c r="M475" s="247"/>
    </row>
    <row r="476" spans="1:13" s="12" customFormat="1" ht="15">
      <c r="A476" s="416"/>
      <c r="B476" s="411"/>
      <c r="C476" s="266"/>
      <c r="D476" s="267"/>
      <c r="E476" s="268"/>
      <c r="F476" s="268"/>
      <c r="G476" s="268"/>
      <c r="H476" s="268"/>
      <c r="I476" s="268"/>
      <c r="J476" s="247"/>
      <c r="K476" s="247"/>
      <c r="L476" s="247"/>
      <c r="M476" s="247"/>
    </row>
    <row r="477" spans="1:16" s="12" customFormat="1" ht="15.75" customHeight="1">
      <c r="A477" s="409"/>
      <c r="B477" s="411"/>
      <c r="C477" s="266"/>
      <c r="D477" s="264"/>
      <c r="E477" s="268"/>
      <c r="F477" s="268"/>
      <c r="G477" s="268"/>
      <c r="H477" s="268"/>
      <c r="I477" s="268"/>
      <c r="J477" s="246"/>
      <c r="K477" s="246"/>
      <c r="L477" s="246"/>
      <c r="M477" s="246"/>
      <c r="N477" s="211"/>
      <c r="O477" s="211"/>
      <c r="P477" s="211"/>
    </row>
    <row r="478" spans="1:16" s="12" customFormat="1" ht="15.75" customHeight="1">
      <c r="A478" s="409"/>
      <c r="B478" s="411"/>
      <c r="C478" s="266"/>
      <c r="D478" s="264"/>
      <c r="E478" s="268"/>
      <c r="F478" s="268"/>
      <c r="G478" s="268"/>
      <c r="H478" s="268"/>
      <c r="I478" s="268"/>
      <c r="J478" s="246"/>
      <c r="K478" s="246"/>
      <c r="L478" s="246"/>
      <c r="M478" s="246"/>
      <c r="N478" s="211"/>
      <c r="O478" s="211"/>
      <c r="P478" s="211"/>
    </row>
    <row r="479" spans="1:16" s="12" customFormat="1" ht="30" customHeight="1">
      <c r="A479" s="409"/>
      <c r="B479" s="411"/>
      <c r="C479" s="266"/>
      <c r="D479" s="284"/>
      <c r="E479" s="268"/>
      <c r="F479" s="268"/>
      <c r="G479" s="268"/>
      <c r="H479" s="268"/>
      <c r="I479" s="268"/>
      <c r="J479" s="246"/>
      <c r="K479" s="246"/>
      <c r="L479" s="246"/>
      <c r="M479" s="246"/>
      <c r="N479" s="211"/>
      <c r="O479" s="211"/>
      <c r="P479" s="211"/>
    </row>
    <row r="480" spans="1:16" s="12" customFormat="1" ht="15">
      <c r="A480" s="409"/>
      <c r="B480" s="411"/>
      <c r="C480" s="266"/>
      <c r="D480" s="284"/>
      <c r="E480" s="268"/>
      <c r="F480" s="268"/>
      <c r="G480" s="268"/>
      <c r="H480" s="268"/>
      <c r="I480" s="268"/>
      <c r="J480" s="246"/>
      <c r="K480" s="246"/>
      <c r="L480" s="246"/>
      <c r="M480" s="246"/>
      <c r="N480" s="211"/>
      <c r="O480" s="211"/>
      <c r="P480" s="211"/>
    </row>
    <row r="481" spans="1:16" s="12" customFormat="1" ht="15">
      <c r="A481" s="409"/>
      <c r="B481" s="411"/>
      <c r="C481" s="266"/>
      <c r="D481" s="284"/>
      <c r="E481" s="268"/>
      <c r="F481" s="268"/>
      <c r="G481" s="268"/>
      <c r="H481" s="268"/>
      <c r="I481" s="268"/>
      <c r="J481" s="246"/>
      <c r="K481" s="246"/>
      <c r="L481" s="246"/>
      <c r="M481" s="246"/>
      <c r="N481" s="211"/>
      <c r="O481" s="211"/>
      <c r="P481" s="211"/>
    </row>
    <row r="482" spans="1:16" s="12" customFormat="1" ht="15">
      <c r="A482" s="409"/>
      <c r="B482" s="411"/>
      <c r="C482" s="266"/>
      <c r="D482" s="284"/>
      <c r="E482" s="268"/>
      <c r="F482" s="268"/>
      <c r="G482" s="268"/>
      <c r="H482" s="268"/>
      <c r="I482" s="268"/>
      <c r="J482" s="246"/>
      <c r="K482" s="246"/>
      <c r="L482" s="246"/>
      <c r="M482" s="246"/>
      <c r="N482" s="211"/>
      <c r="O482" s="211"/>
      <c r="P482" s="211"/>
    </row>
    <row r="483" spans="1:16" s="12" customFormat="1" ht="15">
      <c r="A483" s="409"/>
      <c r="B483" s="411"/>
      <c r="C483" s="266"/>
      <c r="D483" s="284"/>
      <c r="E483" s="268"/>
      <c r="F483" s="268"/>
      <c r="G483" s="268"/>
      <c r="H483" s="268"/>
      <c r="I483" s="268"/>
      <c r="J483" s="246"/>
      <c r="K483" s="246"/>
      <c r="L483" s="246"/>
      <c r="M483" s="246"/>
      <c r="N483" s="211"/>
      <c r="O483" s="211"/>
      <c r="P483" s="211"/>
    </row>
    <row r="484" spans="1:16" s="12" customFormat="1" ht="15">
      <c r="A484" s="409"/>
      <c r="B484" s="411"/>
      <c r="C484" s="266"/>
      <c r="D484" s="284"/>
      <c r="E484" s="268"/>
      <c r="F484" s="268"/>
      <c r="G484" s="268"/>
      <c r="H484" s="268"/>
      <c r="I484" s="268"/>
      <c r="J484" s="246"/>
      <c r="K484" s="246"/>
      <c r="L484" s="246"/>
      <c r="M484" s="246"/>
      <c r="N484" s="211"/>
      <c r="O484" s="211"/>
      <c r="P484" s="211"/>
    </row>
    <row r="485" spans="1:16" s="12" customFormat="1" ht="15">
      <c r="A485" s="409"/>
      <c r="B485" s="411"/>
      <c r="C485" s="266"/>
      <c r="D485" s="284"/>
      <c r="E485" s="268"/>
      <c r="F485" s="268"/>
      <c r="G485" s="268"/>
      <c r="H485" s="268"/>
      <c r="I485" s="268"/>
      <c r="J485" s="246"/>
      <c r="K485" s="246"/>
      <c r="L485" s="246"/>
      <c r="M485" s="246"/>
      <c r="N485" s="211"/>
      <c r="O485" s="211"/>
      <c r="P485" s="211"/>
    </row>
    <row r="486" spans="1:13" s="12" customFormat="1" ht="15">
      <c r="A486" s="409"/>
      <c r="B486" s="411"/>
      <c r="C486" s="266"/>
      <c r="D486" s="284"/>
      <c r="E486" s="268"/>
      <c r="F486" s="268"/>
      <c r="G486" s="268"/>
      <c r="H486" s="268"/>
      <c r="I486" s="268"/>
      <c r="J486" s="246"/>
      <c r="K486" s="247"/>
      <c r="L486" s="247"/>
      <c r="M486" s="247"/>
    </row>
    <row r="487" spans="1:13" s="12" customFormat="1" ht="15" customHeight="1">
      <c r="A487" s="409"/>
      <c r="B487" s="411"/>
      <c r="C487" s="266"/>
      <c r="D487" s="284"/>
      <c r="E487" s="268"/>
      <c r="F487" s="268"/>
      <c r="G487" s="268"/>
      <c r="H487" s="268"/>
      <c r="I487" s="268"/>
      <c r="J487" s="246"/>
      <c r="K487" s="247"/>
      <c r="L487" s="247"/>
      <c r="M487" s="247"/>
    </row>
    <row r="488" spans="1:13" s="12" customFormat="1" ht="32.25" customHeight="1">
      <c r="A488" s="409"/>
      <c r="B488" s="411"/>
      <c r="C488" s="266"/>
      <c r="D488" s="284"/>
      <c r="E488" s="268"/>
      <c r="F488" s="268"/>
      <c r="G488" s="268"/>
      <c r="H488" s="268"/>
      <c r="I488" s="268"/>
      <c r="J488" s="247"/>
      <c r="K488" s="247"/>
      <c r="L488" s="247"/>
      <c r="M488" s="247"/>
    </row>
    <row r="489" spans="1:13" s="12" customFormat="1" ht="15">
      <c r="A489" s="409"/>
      <c r="B489" s="411"/>
      <c r="C489" s="266"/>
      <c r="D489" s="284"/>
      <c r="E489" s="268"/>
      <c r="F489" s="268"/>
      <c r="G489" s="268"/>
      <c r="H489" s="268"/>
      <c r="I489" s="268"/>
      <c r="J489" s="247"/>
      <c r="K489" s="247"/>
      <c r="L489" s="247"/>
      <c r="M489" s="247"/>
    </row>
    <row r="490" spans="1:13" s="12" customFormat="1" ht="15">
      <c r="A490" s="409"/>
      <c r="B490" s="411"/>
      <c r="C490" s="266"/>
      <c r="D490" s="284"/>
      <c r="E490" s="268"/>
      <c r="F490" s="268"/>
      <c r="G490" s="268"/>
      <c r="H490" s="268"/>
      <c r="I490" s="268"/>
      <c r="J490" s="247"/>
      <c r="K490" s="247"/>
      <c r="L490" s="247"/>
      <c r="M490" s="247"/>
    </row>
    <row r="491" spans="1:13" s="12" customFormat="1" ht="15">
      <c r="A491" s="409"/>
      <c r="B491" s="411"/>
      <c r="C491" s="266"/>
      <c r="D491" s="284"/>
      <c r="E491" s="268"/>
      <c r="F491" s="268"/>
      <c r="G491" s="268"/>
      <c r="H491" s="268"/>
      <c r="I491" s="268"/>
      <c r="J491" s="247"/>
      <c r="K491" s="247"/>
      <c r="L491" s="247"/>
      <c r="M491" s="247"/>
    </row>
    <row r="492" spans="1:13" s="12" customFormat="1" ht="15">
      <c r="A492" s="409"/>
      <c r="B492" s="411"/>
      <c r="C492" s="266"/>
      <c r="D492" s="284"/>
      <c r="E492" s="268"/>
      <c r="F492" s="268"/>
      <c r="G492" s="268"/>
      <c r="H492" s="268"/>
      <c r="I492" s="268"/>
      <c r="J492" s="247"/>
      <c r="K492" s="247"/>
      <c r="L492" s="247"/>
      <c r="M492" s="247"/>
    </row>
    <row r="493" spans="1:13" s="12" customFormat="1" ht="15">
      <c r="A493" s="409"/>
      <c r="B493" s="411"/>
      <c r="C493" s="266"/>
      <c r="D493" s="284"/>
      <c r="E493" s="268"/>
      <c r="F493" s="268"/>
      <c r="G493" s="268"/>
      <c r="H493" s="268"/>
      <c r="I493" s="268"/>
      <c r="J493" s="247"/>
      <c r="K493" s="247"/>
      <c r="L493" s="247"/>
      <c r="M493" s="247"/>
    </row>
    <row r="494" spans="1:13" s="12" customFormat="1" ht="15">
      <c r="A494" s="409"/>
      <c r="B494" s="411"/>
      <c r="C494" s="266"/>
      <c r="D494" s="267"/>
      <c r="E494" s="268"/>
      <c r="F494" s="268"/>
      <c r="G494" s="268"/>
      <c r="H494" s="268"/>
      <c r="I494" s="268"/>
      <c r="J494" s="247"/>
      <c r="K494" s="247"/>
      <c r="L494" s="247"/>
      <c r="M494" s="247"/>
    </row>
    <row r="495" spans="1:16" s="216" customFormat="1" ht="20.25" customHeight="1">
      <c r="A495" s="409"/>
      <c r="B495" s="411"/>
      <c r="C495" s="230"/>
      <c r="D495" s="222"/>
      <c r="E495" s="278"/>
      <c r="F495" s="278"/>
      <c r="G495" s="278"/>
      <c r="H495" s="278"/>
      <c r="I495" s="278"/>
      <c r="J495" s="237"/>
      <c r="K495" s="221"/>
      <c r="L495" s="237"/>
      <c r="M495" s="221"/>
      <c r="N495" s="119"/>
      <c r="O495" s="119"/>
      <c r="P495" s="119"/>
    </row>
    <row r="496" spans="1:16" s="216" customFormat="1" ht="20.25" customHeight="1">
      <c r="A496" s="409"/>
      <c r="B496" s="411"/>
      <c r="C496" s="230"/>
      <c r="D496" s="275"/>
      <c r="E496" s="278"/>
      <c r="F496" s="278"/>
      <c r="G496" s="278"/>
      <c r="H496" s="278"/>
      <c r="I496" s="278"/>
      <c r="J496" s="237"/>
      <c r="K496" s="221"/>
      <c r="L496" s="221"/>
      <c r="M496" s="221"/>
      <c r="N496" s="119"/>
      <c r="O496" s="119"/>
      <c r="P496" s="119"/>
    </row>
    <row r="497" spans="1:16" s="216" customFormat="1" ht="23.25" customHeight="1">
      <c r="A497" s="409"/>
      <c r="B497" s="411"/>
      <c r="C497" s="230"/>
      <c r="D497" s="222"/>
      <c r="E497" s="278"/>
      <c r="F497" s="278"/>
      <c r="G497" s="278"/>
      <c r="H497" s="278"/>
      <c r="I497" s="278"/>
      <c r="J497" s="221"/>
      <c r="K497" s="221"/>
      <c r="L497" s="221"/>
      <c r="M497" s="221"/>
      <c r="N497" s="119"/>
      <c r="O497" s="119"/>
      <c r="P497" s="119"/>
    </row>
    <row r="498" spans="1:16" s="216" customFormat="1" ht="16.5" customHeight="1">
      <c r="A498" s="409"/>
      <c r="B498" s="411"/>
      <c r="C498" s="230"/>
      <c r="D498" s="222"/>
      <c r="E498" s="278"/>
      <c r="F498" s="278"/>
      <c r="G498" s="278"/>
      <c r="H498" s="278"/>
      <c r="I498" s="278"/>
      <c r="J498" s="221"/>
      <c r="K498" s="221"/>
      <c r="L498" s="221"/>
      <c r="M498" s="221"/>
      <c r="N498" s="119"/>
      <c r="O498" s="119"/>
      <c r="P498" s="119"/>
    </row>
    <row r="499" spans="1:16" s="216" customFormat="1" ht="20.25" customHeight="1">
      <c r="A499" s="409"/>
      <c r="B499" s="411"/>
      <c r="C499" s="230"/>
      <c r="D499" s="222"/>
      <c r="E499" s="278"/>
      <c r="F499" s="278"/>
      <c r="G499" s="278"/>
      <c r="H499" s="278"/>
      <c r="I499" s="278"/>
      <c r="J499" s="221"/>
      <c r="K499" s="221"/>
      <c r="L499" s="221"/>
      <c r="M499" s="221"/>
      <c r="N499" s="119"/>
      <c r="O499" s="119"/>
      <c r="P499" s="119"/>
    </row>
    <row r="500" spans="1:16" s="216" customFormat="1" ht="27" customHeight="1">
      <c r="A500" s="409"/>
      <c r="B500" s="411"/>
      <c r="C500" s="280"/>
      <c r="D500" s="222"/>
      <c r="E500" s="278"/>
      <c r="F500" s="278"/>
      <c r="G500" s="278"/>
      <c r="H500" s="278"/>
      <c r="I500" s="278"/>
      <c r="J500" s="221"/>
      <c r="K500" s="221"/>
      <c r="L500" s="221"/>
      <c r="M500" s="221"/>
      <c r="N500" s="119"/>
      <c r="O500" s="119"/>
      <c r="P500" s="119"/>
    </row>
    <row r="501" spans="1:16" s="216" customFormat="1" ht="15">
      <c r="A501" s="409"/>
      <c r="B501" s="411"/>
      <c r="C501" s="266"/>
      <c r="D501" s="222"/>
      <c r="E501" s="278"/>
      <c r="F501" s="278"/>
      <c r="G501" s="278"/>
      <c r="H501" s="278"/>
      <c r="I501" s="278"/>
      <c r="J501" s="221"/>
      <c r="K501" s="221"/>
      <c r="L501" s="221"/>
      <c r="M501" s="221"/>
      <c r="N501" s="119"/>
      <c r="O501" s="119"/>
      <c r="P501" s="119"/>
    </row>
    <row r="502" spans="1:16" s="216" customFormat="1" ht="15">
      <c r="A502" s="409"/>
      <c r="B502" s="411"/>
      <c r="C502" s="230"/>
      <c r="D502" s="275"/>
      <c r="E502" s="278"/>
      <c r="F502" s="278"/>
      <c r="G502" s="278"/>
      <c r="H502" s="278"/>
      <c r="I502" s="278"/>
      <c r="J502" s="221"/>
      <c r="K502" s="221"/>
      <c r="L502" s="221"/>
      <c r="M502" s="221"/>
      <c r="N502" s="119"/>
      <c r="O502" s="119"/>
      <c r="P502" s="119"/>
    </row>
    <row r="503" spans="1:13" s="119" customFormat="1" ht="15">
      <c r="A503" s="409"/>
      <c r="B503" s="411"/>
      <c r="C503" s="230"/>
      <c r="D503" s="222"/>
      <c r="E503" s="278"/>
      <c r="F503" s="278"/>
      <c r="G503" s="278"/>
      <c r="H503" s="278"/>
      <c r="I503" s="278"/>
      <c r="J503" s="221"/>
      <c r="K503" s="221"/>
      <c r="L503" s="221"/>
      <c r="M503" s="221"/>
    </row>
    <row r="504" spans="1:13" s="119" customFormat="1" ht="15">
      <c r="A504" s="409"/>
      <c r="B504" s="411"/>
      <c r="C504" s="230"/>
      <c r="D504" s="275"/>
      <c r="E504" s="278"/>
      <c r="F504" s="278"/>
      <c r="G504" s="278"/>
      <c r="H504" s="278"/>
      <c r="I504" s="278"/>
      <c r="J504" s="221"/>
      <c r="K504" s="221"/>
      <c r="L504" s="221"/>
      <c r="M504" s="221"/>
    </row>
    <row r="505" spans="1:13" s="119" customFormat="1" ht="15">
      <c r="A505" s="409"/>
      <c r="B505" s="411"/>
      <c r="C505" s="230"/>
      <c r="D505" s="222"/>
      <c r="E505" s="278"/>
      <c r="F505" s="278"/>
      <c r="G505" s="278"/>
      <c r="H505" s="278"/>
      <c r="I505" s="278"/>
      <c r="J505" s="221"/>
      <c r="K505" s="221"/>
      <c r="L505" s="221"/>
      <c r="M505" s="221"/>
    </row>
    <row r="506" spans="1:13" s="119" customFormat="1" ht="15">
      <c r="A506" s="409"/>
      <c r="B506" s="411"/>
      <c r="C506" s="280"/>
      <c r="D506" s="222"/>
      <c r="E506" s="278"/>
      <c r="F506" s="278"/>
      <c r="G506" s="278"/>
      <c r="H506" s="278"/>
      <c r="I506" s="278"/>
      <c r="J506" s="221"/>
      <c r="K506" s="221"/>
      <c r="L506" s="221"/>
      <c r="M506" s="221"/>
    </row>
    <row r="507" spans="1:13" s="119" customFormat="1" ht="32.25" customHeight="1">
      <c r="A507" s="409"/>
      <c r="B507" s="411"/>
      <c r="C507" s="280"/>
      <c r="D507" s="222"/>
      <c r="E507" s="278"/>
      <c r="F507" s="278"/>
      <c r="G507" s="278"/>
      <c r="H507" s="278"/>
      <c r="I507" s="278"/>
      <c r="J507" s="221"/>
      <c r="K507" s="221"/>
      <c r="L507" s="221"/>
      <c r="M507" s="221"/>
    </row>
    <row r="508" spans="1:13" s="119" customFormat="1" ht="15">
      <c r="A508" s="409"/>
      <c r="B508" s="411"/>
      <c r="C508" s="280"/>
      <c r="D508" s="275"/>
      <c r="E508" s="278"/>
      <c r="F508" s="278"/>
      <c r="G508" s="278"/>
      <c r="H508" s="278"/>
      <c r="I508" s="278"/>
      <c r="J508" s="221"/>
      <c r="K508" s="221"/>
      <c r="L508" s="221"/>
      <c r="M508" s="221"/>
    </row>
    <row r="509" spans="1:13" s="119" customFormat="1" ht="14.25" customHeight="1">
      <c r="A509" s="409"/>
      <c r="B509" s="411"/>
      <c r="C509" s="280"/>
      <c r="D509" s="222"/>
      <c r="E509" s="278"/>
      <c r="F509" s="278"/>
      <c r="G509" s="278"/>
      <c r="H509" s="278"/>
      <c r="I509" s="278"/>
      <c r="J509" s="221"/>
      <c r="K509" s="221"/>
      <c r="L509" s="221"/>
      <c r="M509" s="221"/>
    </row>
    <row r="510" spans="1:13" s="119" customFormat="1" ht="15">
      <c r="A510" s="409"/>
      <c r="B510" s="411"/>
      <c r="C510" s="280"/>
      <c r="D510" s="275"/>
      <c r="E510" s="278"/>
      <c r="F510" s="278"/>
      <c r="G510" s="278"/>
      <c r="H510" s="278"/>
      <c r="I510" s="278"/>
      <c r="J510" s="221"/>
      <c r="K510" s="221"/>
      <c r="L510" s="221"/>
      <c r="M510" s="221"/>
    </row>
    <row r="511" spans="1:13" s="119" customFormat="1" ht="15">
      <c r="A511" s="409"/>
      <c r="B511" s="411"/>
      <c r="C511" s="280"/>
      <c r="D511" s="222"/>
      <c r="E511" s="278"/>
      <c r="F511" s="278"/>
      <c r="G511" s="278"/>
      <c r="H511" s="278"/>
      <c r="I511" s="278"/>
      <c r="J511" s="221"/>
      <c r="K511" s="221"/>
      <c r="L511" s="221"/>
      <c r="M511" s="221"/>
    </row>
    <row r="512" spans="1:13" s="119" customFormat="1" ht="15">
      <c r="A512" s="409"/>
      <c r="B512" s="411"/>
      <c r="C512" s="280"/>
      <c r="D512" s="222"/>
      <c r="E512" s="278"/>
      <c r="F512" s="278"/>
      <c r="G512" s="278"/>
      <c r="H512" s="278"/>
      <c r="I512" s="278"/>
      <c r="J512" s="221"/>
      <c r="K512" s="221"/>
      <c r="L512" s="221"/>
      <c r="M512" s="221"/>
    </row>
    <row r="513" spans="1:13" s="119" customFormat="1" ht="32.25" customHeight="1">
      <c r="A513" s="409"/>
      <c r="B513" s="411"/>
      <c r="C513" s="280"/>
      <c r="D513" s="222"/>
      <c r="E513" s="278"/>
      <c r="F513" s="278"/>
      <c r="G513" s="278"/>
      <c r="H513" s="278"/>
      <c r="I513" s="278"/>
      <c r="J513" s="221"/>
      <c r="K513" s="221"/>
      <c r="L513" s="221"/>
      <c r="M513" s="221"/>
    </row>
    <row r="514" spans="1:13" s="119" customFormat="1" ht="15">
      <c r="A514" s="409"/>
      <c r="B514" s="411"/>
      <c r="C514" s="230"/>
      <c r="D514" s="275"/>
      <c r="E514" s="278"/>
      <c r="F514" s="278"/>
      <c r="G514" s="278"/>
      <c r="H514" s="278"/>
      <c r="I514" s="278"/>
      <c r="J514" s="221"/>
      <c r="K514" s="221"/>
      <c r="L514" s="221"/>
      <c r="M514" s="221"/>
    </row>
    <row r="515" spans="1:13" s="119" customFormat="1" ht="15">
      <c r="A515" s="409"/>
      <c r="B515" s="411"/>
      <c r="C515" s="230"/>
      <c r="D515" s="275"/>
      <c r="E515" s="278"/>
      <c r="F515" s="278"/>
      <c r="G515" s="278"/>
      <c r="H515" s="278"/>
      <c r="I515" s="278"/>
      <c r="J515" s="221"/>
      <c r="K515" s="221"/>
      <c r="L515" s="221"/>
      <c r="M515" s="221"/>
    </row>
    <row r="516" spans="1:13" s="119" customFormat="1" ht="15">
      <c r="A516" s="409"/>
      <c r="B516" s="411"/>
      <c r="C516" s="230"/>
      <c r="D516" s="275"/>
      <c r="E516" s="278"/>
      <c r="F516" s="278"/>
      <c r="G516" s="278"/>
      <c r="H516" s="278"/>
      <c r="I516" s="278"/>
      <c r="J516" s="221"/>
      <c r="K516" s="221"/>
      <c r="L516" s="221"/>
      <c r="M516" s="221"/>
    </row>
    <row r="517" spans="1:13" s="119" customFormat="1" ht="15">
      <c r="A517" s="409"/>
      <c r="B517" s="411"/>
      <c r="C517" s="230"/>
      <c r="D517" s="222"/>
      <c r="E517" s="278"/>
      <c r="F517" s="278"/>
      <c r="G517" s="278"/>
      <c r="H517" s="278"/>
      <c r="I517" s="278"/>
      <c r="J517" s="221"/>
      <c r="K517" s="221"/>
      <c r="L517" s="221"/>
      <c r="M517" s="221"/>
    </row>
    <row r="518" spans="1:13" s="119" customFormat="1" ht="15">
      <c r="A518" s="409"/>
      <c r="B518" s="411"/>
      <c r="C518" s="280"/>
      <c r="D518" s="222"/>
      <c r="E518" s="278"/>
      <c r="F518" s="278"/>
      <c r="G518" s="278"/>
      <c r="H518" s="278"/>
      <c r="I518" s="278"/>
      <c r="J518" s="221"/>
      <c r="K518" s="221"/>
      <c r="L518" s="221"/>
      <c r="M518" s="221"/>
    </row>
    <row r="519" spans="1:13" s="119" customFormat="1" ht="44.25" customHeight="1">
      <c r="A519" s="409"/>
      <c r="B519" s="411"/>
      <c r="C519" s="266"/>
      <c r="D519" s="222"/>
      <c r="E519" s="278"/>
      <c r="F519" s="278"/>
      <c r="G519" s="278"/>
      <c r="H519" s="278"/>
      <c r="I519" s="278"/>
      <c r="J519" s="221"/>
      <c r="K519" s="221"/>
      <c r="L519" s="221"/>
      <c r="M519" s="221"/>
    </row>
    <row r="520" spans="1:13" s="119" customFormat="1" ht="15">
      <c r="A520" s="409"/>
      <c r="B520" s="411"/>
      <c r="C520" s="266"/>
      <c r="D520" s="264"/>
      <c r="E520" s="268"/>
      <c r="F520" s="268"/>
      <c r="G520" s="268"/>
      <c r="H520" s="268"/>
      <c r="I520" s="268"/>
      <c r="J520" s="221"/>
      <c r="K520" s="221"/>
      <c r="L520" s="221"/>
      <c r="M520" s="221"/>
    </row>
    <row r="521" spans="1:13" s="119" customFormat="1" ht="15.75" customHeight="1">
      <c r="A521" s="409"/>
      <c r="B521" s="411"/>
      <c r="C521" s="266"/>
      <c r="D521" s="264"/>
      <c r="E521" s="268"/>
      <c r="F521" s="268"/>
      <c r="G521" s="268"/>
      <c r="H521" s="268"/>
      <c r="I521" s="268"/>
      <c r="J521" s="221"/>
      <c r="K521" s="221"/>
      <c r="L521" s="221"/>
      <c r="M521" s="221"/>
    </row>
    <row r="522" spans="1:13" s="119" customFormat="1" ht="15">
      <c r="A522" s="409"/>
      <c r="B522" s="411"/>
      <c r="C522" s="266"/>
      <c r="D522" s="267"/>
      <c r="E522" s="268"/>
      <c r="F522" s="268"/>
      <c r="G522" s="268"/>
      <c r="H522" s="268"/>
      <c r="I522" s="268"/>
      <c r="J522" s="221"/>
      <c r="K522" s="221"/>
      <c r="L522" s="221"/>
      <c r="M522" s="221"/>
    </row>
    <row r="523" spans="1:13" s="119" customFormat="1" ht="15">
      <c r="A523" s="409"/>
      <c r="B523" s="411"/>
      <c r="C523" s="266"/>
      <c r="D523" s="267"/>
      <c r="E523" s="268"/>
      <c r="F523" s="268"/>
      <c r="G523" s="268"/>
      <c r="H523" s="268"/>
      <c r="I523" s="268"/>
      <c r="J523" s="221"/>
      <c r="K523" s="221"/>
      <c r="L523" s="221"/>
      <c r="M523" s="221"/>
    </row>
    <row r="524" spans="1:13" s="119" customFormat="1" ht="15">
      <c r="A524" s="409"/>
      <c r="B524" s="411"/>
      <c r="C524" s="266"/>
      <c r="D524" s="267"/>
      <c r="E524" s="268"/>
      <c r="F524" s="268"/>
      <c r="G524" s="268"/>
      <c r="H524" s="268"/>
      <c r="I524" s="268"/>
      <c r="J524" s="221"/>
      <c r="K524" s="221"/>
      <c r="L524" s="221"/>
      <c r="M524" s="221"/>
    </row>
    <row r="525" spans="1:13" s="119" customFormat="1" ht="15">
      <c r="A525" s="409"/>
      <c r="B525" s="411"/>
      <c r="C525" s="266"/>
      <c r="D525" s="267"/>
      <c r="E525" s="268"/>
      <c r="F525" s="268"/>
      <c r="G525" s="268"/>
      <c r="H525" s="268"/>
      <c r="I525" s="268"/>
      <c r="J525" s="221"/>
      <c r="K525" s="221"/>
      <c r="L525" s="221"/>
      <c r="M525" s="221"/>
    </row>
    <row r="526" spans="1:13" s="119" customFormat="1" ht="15">
      <c r="A526" s="416"/>
      <c r="B526" s="411"/>
      <c r="C526" s="266"/>
      <c r="D526" s="267"/>
      <c r="E526" s="268"/>
      <c r="F526" s="268"/>
      <c r="G526" s="268"/>
      <c r="H526" s="268"/>
      <c r="I526" s="268"/>
      <c r="J526" s="221"/>
      <c r="K526" s="221"/>
      <c r="L526" s="221"/>
      <c r="M526" s="221"/>
    </row>
    <row r="527" spans="1:13" s="119" customFormat="1" ht="18" customHeight="1">
      <c r="A527" s="416"/>
      <c r="B527" s="411"/>
      <c r="C527" s="266"/>
      <c r="D527" s="267"/>
      <c r="E527" s="268"/>
      <c r="F527" s="268"/>
      <c r="G527" s="268"/>
      <c r="H527" s="268"/>
      <c r="I527" s="268"/>
      <c r="J527" s="221"/>
      <c r="K527" s="221"/>
      <c r="L527" s="221"/>
      <c r="M527" s="221"/>
    </row>
    <row r="528" spans="1:13" s="119" customFormat="1" ht="15">
      <c r="A528" s="416"/>
      <c r="B528" s="411"/>
      <c r="C528" s="266"/>
      <c r="D528" s="267"/>
      <c r="E528" s="268"/>
      <c r="F528" s="268"/>
      <c r="G528" s="268"/>
      <c r="H528" s="268"/>
      <c r="I528" s="268"/>
      <c r="J528" s="221"/>
      <c r="K528" s="221"/>
      <c r="L528" s="221"/>
      <c r="M528" s="221"/>
    </row>
    <row r="529" spans="1:13" s="119" customFormat="1" ht="15">
      <c r="A529" s="416"/>
      <c r="B529" s="411"/>
      <c r="C529" s="266"/>
      <c r="D529" s="267"/>
      <c r="E529" s="268"/>
      <c r="F529" s="268"/>
      <c r="G529" s="268"/>
      <c r="H529" s="268"/>
      <c r="I529" s="268"/>
      <c r="J529" s="221"/>
      <c r="K529" s="221"/>
      <c r="L529" s="221"/>
      <c r="M529" s="221"/>
    </row>
    <row r="530" spans="1:13" s="119" customFormat="1" ht="15">
      <c r="A530" s="416"/>
      <c r="B530" s="411"/>
      <c r="C530" s="266"/>
      <c r="D530" s="267"/>
      <c r="E530" s="268"/>
      <c r="F530" s="268"/>
      <c r="G530" s="268"/>
      <c r="H530" s="268"/>
      <c r="I530" s="268"/>
      <c r="J530" s="221"/>
      <c r="K530" s="221"/>
      <c r="L530" s="221"/>
      <c r="M530" s="221"/>
    </row>
    <row r="531" spans="1:13" s="119" customFormat="1" ht="32.25" customHeight="1">
      <c r="A531" s="416"/>
      <c r="B531" s="411"/>
      <c r="C531" s="266"/>
      <c r="D531" s="267"/>
      <c r="E531" s="268"/>
      <c r="F531" s="268"/>
      <c r="G531" s="268"/>
      <c r="H531" s="268"/>
      <c r="I531" s="268"/>
      <c r="J531" s="221"/>
      <c r="K531" s="221"/>
      <c r="L531" s="221"/>
      <c r="M531" s="221"/>
    </row>
    <row r="532" spans="1:9" s="221" customFormat="1" ht="15">
      <c r="A532" s="416"/>
      <c r="B532" s="411"/>
      <c r="C532" s="266"/>
      <c r="D532" s="267"/>
      <c r="E532" s="268"/>
      <c r="F532" s="268"/>
      <c r="G532" s="268"/>
      <c r="H532" s="268"/>
      <c r="I532" s="268"/>
    </row>
    <row r="533" spans="1:9" s="221" customFormat="1" ht="18" customHeight="1">
      <c r="A533" s="416"/>
      <c r="B533" s="411"/>
      <c r="C533" s="266"/>
      <c r="D533" s="267"/>
      <c r="E533" s="268"/>
      <c r="F533" s="268"/>
      <c r="G533" s="268"/>
      <c r="H533" s="268"/>
      <c r="I533" s="268"/>
    </row>
    <row r="534" spans="1:9" s="221" customFormat="1" ht="15">
      <c r="A534" s="416"/>
      <c r="B534" s="411"/>
      <c r="C534" s="266"/>
      <c r="D534" s="267"/>
      <c r="E534" s="268"/>
      <c r="F534" s="268"/>
      <c r="G534" s="268"/>
      <c r="H534" s="268"/>
      <c r="I534" s="268"/>
    </row>
    <row r="535" spans="1:9" s="221" customFormat="1" ht="15">
      <c r="A535" s="416"/>
      <c r="B535" s="411"/>
      <c r="C535" s="266"/>
      <c r="D535" s="267"/>
      <c r="E535" s="268"/>
      <c r="F535" s="268"/>
      <c r="G535" s="268"/>
      <c r="H535" s="268"/>
      <c r="I535" s="268"/>
    </row>
    <row r="536" spans="1:9" s="221" customFormat="1" ht="15">
      <c r="A536" s="416"/>
      <c r="B536" s="411"/>
      <c r="C536" s="266"/>
      <c r="D536" s="267"/>
      <c r="E536" s="268"/>
      <c r="F536" s="268"/>
      <c r="G536" s="268"/>
      <c r="H536" s="268"/>
      <c r="I536" s="268"/>
    </row>
    <row r="537" spans="1:9" s="221" customFormat="1" ht="32.25" customHeight="1">
      <c r="A537" s="416"/>
      <c r="B537" s="411"/>
      <c r="C537" s="266"/>
      <c r="D537" s="267"/>
      <c r="E537" s="268"/>
      <c r="F537" s="268"/>
      <c r="G537" s="268"/>
      <c r="H537" s="268"/>
      <c r="I537" s="268"/>
    </row>
    <row r="538" spans="1:16" s="212" customFormat="1" ht="15">
      <c r="A538" s="409"/>
      <c r="B538" s="411"/>
      <c r="C538" s="266"/>
      <c r="D538" s="264"/>
      <c r="E538" s="268"/>
      <c r="F538" s="268"/>
      <c r="G538" s="268"/>
      <c r="H538" s="268"/>
      <c r="I538" s="268"/>
      <c r="J538" s="246"/>
      <c r="K538" s="246"/>
      <c r="L538" s="246"/>
      <c r="M538" s="246"/>
      <c r="N538" s="12"/>
      <c r="O538" s="12"/>
      <c r="P538" s="12"/>
    </row>
    <row r="539" spans="1:16" s="212" customFormat="1" ht="15" customHeight="1">
      <c r="A539" s="409"/>
      <c r="B539" s="411"/>
      <c r="C539" s="266"/>
      <c r="D539" s="267"/>
      <c r="E539" s="268"/>
      <c r="F539" s="268"/>
      <c r="G539" s="268"/>
      <c r="H539" s="268"/>
      <c r="I539" s="268"/>
      <c r="J539" s="246"/>
      <c r="K539" s="246"/>
      <c r="L539" s="246"/>
      <c r="M539" s="246"/>
      <c r="N539" s="12"/>
      <c r="O539" s="12"/>
      <c r="P539" s="12"/>
    </row>
    <row r="540" spans="1:16" s="212" customFormat="1" ht="15" customHeight="1">
      <c r="A540" s="409"/>
      <c r="B540" s="411"/>
      <c r="C540" s="266"/>
      <c r="D540" s="267"/>
      <c r="E540" s="268"/>
      <c r="F540" s="268"/>
      <c r="G540" s="268"/>
      <c r="H540" s="268"/>
      <c r="I540" s="268"/>
      <c r="J540" s="246"/>
      <c r="K540" s="246"/>
      <c r="L540" s="246"/>
      <c r="M540" s="246"/>
      <c r="N540" s="12"/>
      <c r="O540" s="12"/>
      <c r="P540" s="12"/>
    </row>
    <row r="541" spans="1:16" s="212" customFormat="1" ht="15" customHeight="1">
      <c r="A541" s="409"/>
      <c r="B541" s="411"/>
      <c r="C541" s="266"/>
      <c r="D541" s="267"/>
      <c r="E541" s="268"/>
      <c r="F541" s="268"/>
      <c r="G541" s="268"/>
      <c r="H541" s="268"/>
      <c r="I541" s="268"/>
      <c r="J541" s="246"/>
      <c r="K541" s="246"/>
      <c r="L541" s="246"/>
      <c r="M541" s="246"/>
      <c r="N541" s="12"/>
      <c r="O541" s="12"/>
      <c r="P541" s="12"/>
    </row>
    <row r="542" spans="1:16" s="212" customFormat="1" ht="15">
      <c r="A542" s="409"/>
      <c r="B542" s="411"/>
      <c r="C542" s="266"/>
      <c r="D542" s="267"/>
      <c r="E542" s="268"/>
      <c r="F542" s="268"/>
      <c r="G542" s="268"/>
      <c r="H542" s="268"/>
      <c r="I542" s="268"/>
      <c r="J542" s="246"/>
      <c r="K542" s="246"/>
      <c r="L542" s="246"/>
      <c r="M542" s="246"/>
      <c r="N542" s="12"/>
      <c r="O542" s="12"/>
      <c r="P542" s="12"/>
    </row>
    <row r="543" spans="1:16" s="212" customFormat="1" ht="15">
      <c r="A543" s="409"/>
      <c r="B543" s="411"/>
      <c r="C543" s="266"/>
      <c r="D543" s="267"/>
      <c r="E543" s="268"/>
      <c r="F543" s="268"/>
      <c r="G543" s="268"/>
      <c r="H543" s="268"/>
      <c r="I543" s="268"/>
      <c r="J543" s="246"/>
      <c r="K543" s="246"/>
      <c r="L543" s="246"/>
      <c r="M543" s="246"/>
      <c r="N543" s="12"/>
      <c r="O543" s="12"/>
      <c r="P543" s="12"/>
    </row>
    <row r="544" spans="1:16" s="212" customFormat="1" ht="15">
      <c r="A544" s="409"/>
      <c r="B544" s="411"/>
      <c r="C544" s="266"/>
      <c r="D544" s="267"/>
      <c r="E544" s="268"/>
      <c r="F544" s="268"/>
      <c r="G544" s="268"/>
      <c r="H544" s="268"/>
      <c r="I544" s="268"/>
      <c r="J544" s="246"/>
      <c r="K544" s="246"/>
      <c r="L544" s="246"/>
      <c r="M544" s="246"/>
      <c r="N544" s="12"/>
      <c r="O544" s="12"/>
      <c r="P544" s="12"/>
    </row>
    <row r="545" spans="1:16" s="212" customFormat="1" ht="15">
      <c r="A545" s="409"/>
      <c r="B545" s="411"/>
      <c r="C545" s="266"/>
      <c r="D545" s="267"/>
      <c r="E545" s="268"/>
      <c r="F545" s="268"/>
      <c r="G545" s="268"/>
      <c r="H545" s="268"/>
      <c r="I545" s="268"/>
      <c r="J545" s="246"/>
      <c r="K545" s="246"/>
      <c r="L545" s="246"/>
      <c r="M545" s="246"/>
      <c r="N545" s="12"/>
      <c r="O545" s="12"/>
      <c r="P545" s="12"/>
    </row>
    <row r="546" spans="1:16" s="212" customFormat="1" ht="13.5" customHeight="1">
      <c r="A546" s="416"/>
      <c r="B546" s="411"/>
      <c r="C546" s="266"/>
      <c r="D546" s="267"/>
      <c r="E546" s="268"/>
      <c r="F546" s="268"/>
      <c r="G546" s="268"/>
      <c r="H546" s="268"/>
      <c r="I546" s="268"/>
      <c r="J546" s="247"/>
      <c r="K546" s="247"/>
      <c r="L546" s="247"/>
      <c r="M546" s="247"/>
      <c r="N546" s="12"/>
      <c r="O546" s="12"/>
      <c r="P546" s="12"/>
    </row>
    <row r="547" spans="1:16" s="212" customFormat="1" ht="18" customHeight="1">
      <c r="A547" s="416"/>
      <c r="B547" s="411"/>
      <c r="C547" s="266"/>
      <c r="D547" s="267"/>
      <c r="E547" s="268"/>
      <c r="F547" s="268"/>
      <c r="G547" s="268"/>
      <c r="H547" s="268"/>
      <c r="I547" s="268"/>
      <c r="J547" s="247"/>
      <c r="K547" s="247"/>
      <c r="L547" s="247"/>
      <c r="M547" s="247"/>
      <c r="N547" s="12"/>
      <c r="O547" s="12"/>
      <c r="P547" s="12"/>
    </row>
    <row r="548" spans="1:16" s="212" customFormat="1" ht="15">
      <c r="A548" s="416"/>
      <c r="B548" s="411"/>
      <c r="C548" s="266"/>
      <c r="D548" s="267"/>
      <c r="E548" s="268"/>
      <c r="F548" s="268"/>
      <c r="G548" s="268"/>
      <c r="H548" s="268"/>
      <c r="I548" s="268"/>
      <c r="J548" s="247"/>
      <c r="K548" s="247"/>
      <c r="L548" s="247"/>
      <c r="M548" s="247"/>
      <c r="N548" s="12"/>
      <c r="O548" s="12"/>
      <c r="P548" s="12"/>
    </row>
    <row r="549" spans="1:16" s="212" customFormat="1" ht="15">
      <c r="A549" s="416"/>
      <c r="B549" s="411"/>
      <c r="C549" s="266"/>
      <c r="D549" s="267"/>
      <c r="E549" s="268"/>
      <c r="F549" s="268"/>
      <c r="G549" s="268"/>
      <c r="H549" s="268"/>
      <c r="I549" s="268"/>
      <c r="J549" s="247"/>
      <c r="K549" s="247"/>
      <c r="L549" s="247"/>
      <c r="M549" s="247"/>
      <c r="N549" s="12"/>
      <c r="O549" s="12"/>
      <c r="P549" s="12"/>
    </row>
    <row r="550" spans="1:16" s="212" customFormat="1" ht="15">
      <c r="A550" s="416"/>
      <c r="B550" s="411"/>
      <c r="C550" s="266"/>
      <c r="D550" s="267"/>
      <c r="E550" s="268"/>
      <c r="F550" s="268"/>
      <c r="G550" s="268"/>
      <c r="H550" s="268"/>
      <c r="I550" s="268"/>
      <c r="J550" s="247"/>
      <c r="K550" s="247"/>
      <c r="L550" s="247"/>
      <c r="M550" s="247"/>
      <c r="N550" s="12"/>
      <c r="O550" s="12"/>
      <c r="P550" s="12"/>
    </row>
    <row r="551" spans="1:16" s="212" customFormat="1" ht="15">
      <c r="A551" s="416"/>
      <c r="B551" s="411"/>
      <c r="C551" s="266"/>
      <c r="D551" s="267"/>
      <c r="E551" s="268"/>
      <c r="F551" s="268"/>
      <c r="G551" s="268"/>
      <c r="H551" s="268"/>
      <c r="I551" s="268"/>
      <c r="J551" s="247"/>
      <c r="K551" s="247"/>
      <c r="L551" s="247"/>
      <c r="M551" s="247"/>
      <c r="N551" s="12"/>
      <c r="O551" s="12"/>
      <c r="P551" s="12"/>
    </row>
    <row r="552" spans="1:16" s="212" customFormat="1" ht="72" customHeight="1">
      <c r="A552" s="416"/>
      <c r="B552" s="411"/>
      <c r="C552" s="266"/>
      <c r="D552" s="267"/>
      <c r="E552" s="268"/>
      <c r="F552" s="268"/>
      <c r="G552" s="268"/>
      <c r="H552" s="268"/>
      <c r="I552" s="268"/>
      <c r="J552" s="247"/>
      <c r="K552" s="247"/>
      <c r="L552" s="247"/>
      <c r="M552" s="247"/>
      <c r="N552" s="12"/>
      <c r="O552" s="12"/>
      <c r="P552" s="12"/>
    </row>
    <row r="553" spans="1:13" s="12" customFormat="1" ht="15">
      <c r="A553" s="416"/>
      <c r="B553" s="411"/>
      <c r="C553" s="266"/>
      <c r="D553" s="267"/>
      <c r="E553" s="268"/>
      <c r="F553" s="268"/>
      <c r="G553" s="268"/>
      <c r="H553" s="268"/>
      <c r="I553" s="268"/>
      <c r="J553" s="247"/>
      <c r="K553" s="247"/>
      <c r="L553" s="247"/>
      <c r="M553" s="247"/>
    </row>
    <row r="554" spans="1:13" s="12" customFormat="1" ht="15.75" customHeight="1">
      <c r="A554" s="416"/>
      <c r="B554" s="411"/>
      <c r="C554" s="266"/>
      <c r="D554" s="267"/>
      <c r="E554" s="268"/>
      <c r="F554" s="268"/>
      <c r="G554" s="268"/>
      <c r="H554" s="268"/>
      <c r="I554" s="268"/>
      <c r="J554" s="247"/>
      <c r="K554" s="247"/>
      <c r="L554" s="247"/>
      <c r="M554" s="247"/>
    </row>
    <row r="555" spans="1:13" s="12" customFormat="1" ht="15">
      <c r="A555" s="416"/>
      <c r="B555" s="411"/>
      <c r="C555" s="266"/>
      <c r="D555" s="267"/>
      <c r="E555" s="268"/>
      <c r="F555" s="268"/>
      <c r="G555" s="268"/>
      <c r="H555" s="268"/>
      <c r="I555" s="268"/>
      <c r="J555" s="247"/>
      <c r="K555" s="247"/>
      <c r="L555" s="247"/>
      <c r="M555" s="247"/>
    </row>
    <row r="556" spans="1:13" s="12" customFormat="1" ht="15">
      <c r="A556" s="416"/>
      <c r="B556" s="411"/>
      <c r="C556" s="266"/>
      <c r="D556" s="267"/>
      <c r="E556" s="268"/>
      <c r="F556" s="268"/>
      <c r="G556" s="268"/>
      <c r="H556" s="268"/>
      <c r="I556" s="268"/>
      <c r="J556" s="247"/>
      <c r="K556" s="247"/>
      <c r="L556" s="247"/>
      <c r="M556" s="247"/>
    </row>
    <row r="557" spans="1:13" s="12" customFormat="1" ht="15">
      <c r="A557" s="416"/>
      <c r="B557" s="411"/>
      <c r="C557" s="266"/>
      <c r="D557" s="267"/>
      <c r="E557" s="268"/>
      <c r="F557" s="268"/>
      <c r="G557" s="268"/>
      <c r="H557" s="268"/>
      <c r="I557" s="268"/>
      <c r="J557" s="247"/>
      <c r="K557" s="247"/>
      <c r="L557" s="247"/>
      <c r="M557" s="247"/>
    </row>
    <row r="558" spans="1:13" s="12" customFormat="1" ht="51.75" customHeight="1">
      <c r="A558" s="416"/>
      <c r="B558" s="411"/>
      <c r="C558" s="266"/>
      <c r="D558" s="267"/>
      <c r="E558" s="268"/>
      <c r="F558" s="268"/>
      <c r="G558" s="268"/>
      <c r="H558" s="268"/>
      <c r="I558" s="268"/>
      <c r="J558" s="247"/>
      <c r="K558" s="247"/>
      <c r="L558" s="247"/>
      <c r="M558" s="247"/>
    </row>
    <row r="559" spans="1:13" s="12" customFormat="1" ht="15">
      <c r="A559" s="416"/>
      <c r="B559" s="411"/>
      <c r="C559" s="266"/>
      <c r="D559" s="267"/>
      <c r="E559" s="268"/>
      <c r="F559" s="268"/>
      <c r="G559" s="268"/>
      <c r="H559" s="268"/>
      <c r="I559" s="268"/>
      <c r="J559" s="247"/>
      <c r="K559" s="247"/>
      <c r="L559" s="247"/>
      <c r="M559" s="247"/>
    </row>
    <row r="560" spans="1:13" s="12" customFormat="1" ht="15.75" customHeight="1">
      <c r="A560" s="416"/>
      <c r="B560" s="411"/>
      <c r="C560" s="266"/>
      <c r="D560" s="267"/>
      <c r="E560" s="268"/>
      <c r="F560" s="268"/>
      <c r="G560" s="268"/>
      <c r="H560" s="268"/>
      <c r="I560" s="268"/>
      <c r="J560" s="247"/>
      <c r="K560" s="247"/>
      <c r="L560" s="247"/>
      <c r="M560" s="247"/>
    </row>
    <row r="561" spans="1:13" s="12" customFormat="1" ht="15">
      <c r="A561" s="416"/>
      <c r="B561" s="411"/>
      <c r="C561" s="266"/>
      <c r="D561" s="267"/>
      <c r="E561" s="268"/>
      <c r="F561" s="268"/>
      <c r="G561" s="268"/>
      <c r="H561" s="268"/>
      <c r="I561" s="268"/>
      <c r="J561" s="247"/>
      <c r="K561" s="247"/>
      <c r="L561" s="247"/>
      <c r="M561" s="247"/>
    </row>
    <row r="562" spans="1:13" s="12" customFormat="1" ht="15">
      <c r="A562" s="416"/>
      <c r="B562" s="411"/>
      <c r="C562" s="266"/>
      <c r="D562" s="267"/>
      <c r="E562" s="268"/>
      <c r="F562" s="268"/>
      <c r="G562" s="268"/>
      <c r="H562" s="268"/>
      <c r="I562" s="268"/>
      <c r="J562" s="247"/>
      <c r="K562" s="247"/>
      <c r="L562" s="247"/>
      <c r="M562" s="247"/>
    </row>
    <row r="563" spans="1:13" s="12" customFormat="1" ht="15">
      <c r="A563" s="416"/>
      <c r="B563" s="411"/>
      <c r="C563" s="266"/>
      <c r="D563" s="267"/>
      <c r="E563" s="268"/>
      <c r="F563" s="268"/>
      <c r="G563" s="268"/>
      <c r="H563" s="268"/>
      <c r="I563" s="268"/>
      <c r="J563" s="247"/>
      <c r="K563" s="247"/>
      <c r="L563" s="247"/>
      <c r="M563" s="247"/>
    </row>
    <row r="564" spans="1:13" s="12" customFormat="1" ht="40.5" customHeight="1">
      <c r="A564" s="416"/>
      <c r="B564" s="411"/>
      <c r="C564" s="266"/>
      <c r="D564" s="267"/>
      <c r="E564" s="268"/>
      <c r="F564" s="268"/>
      <c r="G564" s="268"/>
      <c r="H564" s="268"/>
      <c r="I564" s="268"/>
      <c r="J564" s="247"/>
      <c r="K564" s="247"/>
      <c r="L564" s="247"/>
      <c r="M564" s="247"/>
    </row>
    <row r="565" spans="1:13" s="12" customFormat="1" ht="15">
      <c r="A565" s="416"/>
      <c r="B565" s="411"/>
      <c r="C565" s="266"/>
      <c r="D565" s="267"/>
      <c r="E565" s="268"/>
      <c r="F565" s="268"/>
      <c r="G565" s="268"/>
      <c r="H565" s="268"/>
      <c r="I565" s="268"/>
      <c r="J565" s="247"/>
      <c r="K565" s="247"/>
      <c r="L565" s="247"/>
      <c r="M565" s="247"/>
    </row>
    <row r="566" spans="1:13" s="12" customFormat="1" ht="15.75" customHeight="1">
      <c r="A566" s="416"/>
      <c r="B566" s="411"/>
      <c r="C566" s="266"/>
      <c r="D566" s="267"/>
      <c r="E566" s="268"/>
      <c r="F566" s="268"/>
      <c r="G566" s="268"/>
      <c r="H566" s="268"/>
      <c r="I566" s="268"/>
      <c r="J566" s="247"/>
      <c r="K566" s="247"/>
      <c r="L566" s="247"/>
      <c r="M566" s="247"/>
    </row>
    <row r="567" spans="1:13" s="12" customFormat="1" ht="15">
      <c r="A567" s="416"/>
      <c r="B567" s="411"/>
      <c r="C567" s="266"/>
      <c r="D567" s="267"/>
      <c r="E567" s="268"/>
      <c r="F567" s="268"/>
      <c r="G567" s="268"/>
      <c r="H567" s="268"/>
      <c r="I567" s="268"/>
      <c r="J567" s="247"/>
      <c r="K567" s="247"/>
      <c r="L567" s="247"/>
      <c r="M567" s="247"/>
    </row>
    <row r="568" spans="1:13" s="12" customFormat="1" ht="15">
      <c r="A568" s="416"/>
      <c r="B568" s="411"/>
      <c r="C568" s="266"/>
      <c r="D568" s="267"/>
      <c r="E568" s="268"/>
      <c r="F568" s="268"/>
      <c r="G568" s="268"/>
      <c r="H568" s="268"/>
      <c r="I568" s="268"/>
      <c r="J568" s="247"/>
      <c r="K568" s="247"/>
      <c r="L568" s="247"/>
      <c r="M568" s="247"/>
    </row>
    <row r="569" spans="1:13" s="12" customFormat="1" ht="15">
      <c r="A569" s="416"/>
      <c r="B569" s="411"/>
      <c r="C569" s="266"/>
      <c r="D569" s="267"/>
      <c r="E569" s="268"/>
      <c r="F569" s="268"/>
      <c r="G569" s="268"/>
      <c r="H569" s="268"/>
      <c r="I569" s="268"/>
      <c r="J569" s="247"/>
      <c r="K569" s="247"/>
      <c r="L569" s="247"/>
      <c r="M569" s="247"/>
    </row>
    <row r="570" spans="1:13" s="12" customFormat="1" ht="15">
      <c r="A570" s="416"/>
      <c r="B570" s="411"/>
      <c r="C570" s="266"/>
      <c r="D570" s="267"/>
      <c r="E570" s="268"/>
      <c r="F570" s="268"/>
      <c r="G570" s="268"/>
      <c r="H570" s="268"/>
      <c r="I570" s="268"/>
      <c r="J570" s="247"/>
      <c r="K570" s="247"/>
      <c r="L570" s="247"/>
      <c r="M570" s="247"/>
    </row>
    <row r="571" spans="1:13" s="12" customFormat="1" ht="15">
      <c r="A571" s="416"/>
      <c r="B571" s="411"/>
      <c r="C571" s="266"/>
      <c r="D571" s="267"/>
      <c r="E571" s="268"/>
      <c r="F571" s="268"/>
      <c r="G571" s="268"/>
      <c r="H571" s="268"/>
      <c r="I571" s="268"/>
      <c r="J571" s="247"/>
      <c r="K571" s="247"/>
      <c r="L571" s="247"/>
      <c r="M571" s="247"/>
    </row>
    <row r="572" spans="1:13" s="12" customFormat="1" ht="15.75" customHeight="1">
      <c r="A572" s="416"/>
      <c r="B572" s="411"/>
      <c r="C572" s="266"/>
      <c r="D572" s="267"/>
      <c r="E572" s="268"/>
      <c r="F572" s="268"/>
      <c r="G572" s="268"/>
      <c r="H572" s="268"/>
      <c r="I572" s="268"/>
      <c r="J572" s="247"/>
      <c r="K572" s="247"/>
      <c r="L572" s="247"/>
      <c r="M572" s="247"/>
    </row>
    <row r="573" spans="1:13" s="12" customFormat="1" ht="15">
      <c r="A573" s="416"/>
      <c r="B573" s="411"/>
      <c r="C573" s="266"/>
      <c r="D573" s="267"/>
      <c r="E573" s="268"/>
      <c r="F573" s="268"/>
      <c r="G573" s="268"/>
      <c r="H573" s="268"/>
      <c r="I573" s="268"/>
      <c r="J573" s="247"/>
      <c r="K573" s="247"/>
      <c r="L573" s="247"/>
      <c r="M573" s="247"/>
    </row>
    <row r="574" spans="1:13" s="12" customFormat="1" ht="15">
      <c r="A574" s="416"/>
      <c r="B574" s="411"/>
      <c r="C574" s="266"/>
      <c r="D574" s="267"/>
      <c r="E574" s="268"/>
      <c r="F574" s="268"/>
      <c r="G574" s="268"/>
      <c r="H574" s="268"/>
      <c r="I574" s="268"/>
      <c r="J574" s="247"/>
      <c r="K574" s="247"/>
      <c r="L574" s="247"/>
      <c r="M574" s="247"/>
    </row>
    <row r="575" spans="1:13" s="12" customFormat="1" ht="15">
      <c r="A575" s="416"/>
      <c r="B575" s="411"/>
      <c r="C575" s="266"/>
      <c r="D575" s="267"/>
      <c r="E575" s="268"/>
      <c r="F575" s="268"/>
      <c r="G575" s="268"/>
      <c r="H575" s="268"/>
      <c r="I575" s="268"/>
      <c r="J575" s="247"/>
      <c r="K575" s="247"/>
      <c r="L575" s="247"/>
      <c r="M575" s="247"/>
    </row>
    <row r="576" spans="1:13" s="12" customFormat="1" ht="63" customHeight="1">
      <c r="A576" s="416"/>
      <c r="B576" s="411"/>
      <c r="C576" s="266"/>
      <c r="D576" s="267"/>
      <c r="E576" s="268"/>
      <c r="F576" s="268"/>
      <c r="G576" s="268"/>
      <c r="H576" s="268"/>
      <c r="I576" s="268"/>
      <c r="J576" s="247"/>
      <c r="K576" s="247"/>
      <c r="L576" s="247"/>
      <c r="M576" s="247"/>
    </row>
    <row r="577" spans="1:13" s="12" customFormat="1" ht="15">
      <c r="A577" s="416"/>
      <c r="B577" s="411"/>
      <c r="C577" s="266"/>
      <c r="D577" s="267"/>
      <c r="E577" s="268"/>
      <c r="F577" s="268"/>
      <c r="G577" s="268"/>
      <c r="H577" s="268"/>
      <c r="I577" s="268"/>
      <c r="J577" s="247"/>
      <c r="K577" s="247"/>
      <c r="L577" s="247"/>
      <c r="M577" s="247"/>
    </row>
    <row r="578" spans="1:13" s="12" customFormat="1" ht="15.75" customHeight="1">
      <c r="A578" s="416"/>
      <c r="B578" s="411"/>
      <c r="C578" s="266"/>
      <c r="D578" s="267"/>
      <c r="E578" s="268"/>
      <c r="F578" s="268"/>
      <c r="G578" s="268"/>
      <c r="H578" s="268"/>
      <c r="I578" s="268"/>
      <c r="J578" s="247"/>
      <c r="K578" s="247"/>
      <c r="L578" s="247"/>
      <c r="M578" s="247"/>
    </row>
    <row r="579" spans="1:13" s="12" customFormat="1" ht="15">
      <c r="A579" s="416"/>
      <c r="B579" s="411"/>
      <c r="C579" s="266"/>
      <c r="D579" s="267"/>
      <c r="E579" s="268"/>
      <c r="F579" s="268"/>
      <c r="G579" s="268"/>
      <c r="H579" s="268"/>
      <c r="I579" s="268"/>
      <c r="J579" s="247"/>
      <c r="K579" s="247"/>
      <c r="L579" s="247"/>
      <c r="M579" s="247"/>
    </row>
    <row r="580" spans="1:13" s="12" customFormat="1" ht="15">
      <c r="A580" s="416"/>
      <c r="B580" s="411"/>
      <c r="C580" s="266"/>
      <c r="D580" s="267"/>
      <c r="E580" s="268"/>
      <c r="F580" s="268"/>
      <c r="G580" s="268"/>
      <c r="H580" s="268"/>
      <c r="I580" s="268"/>
      <c r="J580" s="247"/>
      <c r="K580" s="247"/>
      <c r="L580" s="247"/>
      <c r="M580" s="247"/>
    </row>
    <row r="581" spans="1:13" s="12" customFormat="1" ht="15">
      <c r="A581" s="416"/>
      <c r="B581" s="411"/>
      <c r="C581" s="266"/>
      <c r="D581" s="267"/>
      <c r="E581" s="268"/>
      <c r="F581" s="268"/>
      <c r="G581" s="268"/>
      <c r="H581" s="268"/>
      <c r="I581" s="268"/>
      <c r="J581" s="247"/>
      <c r="K581" s="247"/>
      <c r="L581" s="247"/>
      <c r="M581" s="247"/>
    </row>
    <row r="582" spans="1:13" s="12" customFormat="1" ht="51.75" customHeight="1">
      <c r="A582" s="416"/>
      <c r="B582" s="411"/>
      <c r="C582" s="266"/>
      <c r="D582" s="267"/>
      <c r="E582" s="268"/>
      <c r="F582" s="268"/>
      <c r="G582" s="268"/>
      <c r="H582" s="268"/>
      <c r="I582" s="268"/>
      <c r="J582" s="247"/>
      <c r="K582" s="247"/>
      <c r="L582" s="247"/>
      <c r="M582" s="247"/>
    </row>
    <row r="583" spans="1:13" s="12" customFormat="1" ht="15" customHeight="1">
      <c r="A583" s="416"/>
      <c r="B583" s="411"/>
      <c r="C583" s="266"/>
      <c r="D583" s="267"/>
      <c r="E583" s="268"/>
      <c r="F583" s="268"/>
      <c r="G583" s="268"/>
      <c r="H583" s="268"/>
      <c r="I583" s="268"/>
      <c r="J583" s="247"/>
      <c r="K583" s="247"/>
      <c r="L583" s="247"/>
      <c r="M583" s="247"/>
    </row>
    <row r="584" spans="1:13" s="12" customFormat="1" ht="18" customHeight="1">
      <c r="A584" s="416"/>
      <c r="B584" s="411"/>
      <c r="C584" s="266"/>
      <c r="D584" s="267"/>
      <c r="E584" s="268"/>
      <c r="F584" s="268"/>
      <c r="G584" s="268"/>
      <c r="H584" s="268"/>
      <c r="I584" s="268"/>
      <c r="J584" s="247"/>
      <c r="K584" s="247"/>
      <c r="L584" s="247"/>
      <c r="M584" s="247"/>
    </row>
    <row r="585" spans="1:13" s="12" customFormat="1" ht="15">
      <c r="A585" s="416"/>
      <c r="B585" s="411"/>
      <c r="C585" s="266"/>
      <c r="D585" s="267"/>
      <c r="E585" s="268"/>
      <c r="F585" s="268"/>
      <c r="G585" s="268"/>
      <c r="H585" s="268"/>
      <c r="I585" s="268"/>
      <c r="J585" s="247"/>
      <c r="K585" s="247"/>
      <c r="L585" s="247"/>
      <c r="M585" s="247"/>
    </row>
    <row r="586" spans="1:13" s="12" customFormat="1" ht="15">
      <c r="A586" s="416"/>
      <c r="B586" s="411"/>
      <c r="C586" s="266"/>
      <c r="D586" s="267"/>
      <c r="E586" s="268"/>
      <c r="F586" s="268"/>
      <c r="G586" s="268"/>
      <c r="H586" s="268"/>
      <c r="I586" s="268"/>
      <c r="J586" s="247"/>
      <c r="K586" s="247"/>
      <c r="L586" s="247"/>
      <c r="M586" s="247"/>
    </row>
    <row r="587" spans="1:13" s="12" customFormat="1" ht="30.75" customHeight="1">
      <c r="A587" s="416"/>
      <c r="B587" s="411"/>
      <c r="C587" s="266"/>
      <c r="D587" s="267"/>
      <c r="E587" s="268"/>
      <c r="F587" s="268"/>
      <c r="G587" s="268"/>
      <c r="H587" s="268"/>
      <c r="I587" s="268"/>
      <c r="J587" s="247"/>
      <c r="K587" s="247"/>
      <c r="L587" s="247"/>
      <c r="M587" s="247"/>
    </row>
    <row r="588" spans="1:13" s="12" customFormat="1" ht="66" customHeight="1">
      <c r="A588" s="416"/>
      <c r="B588" s="411"/>
      <c r="C588" s="266"/>
      <c r="D588" s="267"/>
      <c r="E588" s="268"/>
      <c r="F588" s="268"/>
      <c r="G588" s="268"/>
      <c r="H588" s="268"/>
      <c r="I588" s="268"/>
      <c r="J588" s="247"/>
      <c r="K588" s="247"/>
      <c r="L588" s="247"/>
      <c r="M588" s="247"/>
    </row>
    <row r="589" spans="1:35" s="272" customFormat="1" ht="34.5" customHeight="1">
      <c r="A589" s="410"/>
      <c r="B589" s="410"/>
      <c r="C589" s="410"/>
      <c r="D589" s="410"/>
      <c r="E589" s="410"/>
      <c r="F589" s="410"/>
      <c r="G589" s="410"/>
      <c r="H589" s="410"/>
      <c r="I589" s="410"/>
      <c r="J589" s="261"/>
      <c r="K589" s="261"/>
      <c r="L589" s="261"/>
      <c r="M589" s="255"/>
      <c r="N589" s="255"/>
      <c r="O589" s="255"/>
      <c r="P589" s="255"/>
      <c r="Q589" s="255"/>
      <c r="R589" s="221"/>
      <c r="S589" s="221"/>
      <c r="T589" s="221"/>
      <c r="U589" s="221"/>
      <c r="V589" s="221"/>
      <c r="W589" s="221"/>
      <c r="X589" s="221"/>
      <c r="Y589" s="221"/>
      <c r="Z589" s="221"/>
      <c r="AA589" s="221"/>
      <c r="AB589" s="221"/>
      <c r="AC589" s="221"/>
      <c r="AD589" s="221"/>
      <c r="AE589" s="221"/>
      <c r="AF589" s="221"/>
      <c r="AG589" s="221"/>
      <c r="AH589" s="221"/>
      <c r="AI589" s="221"/>
    </row>
    <row r="590" spans="1:35" s="223" customFormat="1" ht="34.5" customHeight="1">
      <c r="A590" s="410"/>
      <c r="B590" s="410"/>
      <c r="C590" s="410"/>
      <c r="D590" s="410"/>
      <c r="E590" s="410"/>
      <c r="F590" s="410"/>
      <c r="G590" s="410"/>
      <c r="H590" s="410"/>
      <c r="I590" s="410"/>
      <c r="J590" s="261"/>
      <c r="K590" s="261"/>
      <c r="L590" s="261"/>
      <c r="M590" s="255"/>
      <c r="N590" s="255"/>
      <c r="O590" s="255"/>
      <c r="P590" s="255"/>
      <c r="Q590" s="255"/>
      <c r="R590" s="221"/>
      <c r="S590" s="221"/>
      <c r="T590" s="221"/>
      <c r="U590" s="221"/>
      <c r="V590" s="221"/>
      <c r="W590" s="221"/>
      <c r="X590" s="221"/>
      <c r="Y590" s="221"/>
      <c r="Z590" s="221"/>
      <c r="AA590" s="221"/>
      <c r="AB590" s="221"/>
      <c r="AC590" s="221"/>
      <c r="AD590" s="221"/>
      <c r="AE590" s="221"/>
      <c r="AF590" s="221"/>
      <c r="AG590" s="221"/>
      <c r="AH590" s="221"/>
      <c r="AI590" s="221"/>
    </row>
    <row r="591" spans="1:35" s="263" customFormat="1" ht="44.25" customHeight="1">
      <c r="A591" s="414"/>
      <c r="B591" s="414"/>
      <c r="C591" s="414"/>
      <c r="D591" s="414"/>
      <c r="E591" s="414"/>
      <c r="F591" s="414"/>
      <c r="G591" s="414"/>
      <c r="H591" s="414"/>
      <c r="I591" s="414"/>
      <c r="J591" s="261"/>
      <c r="K591" s="261"/>
      <c r="L591" s="261"/>
      <c r="M591" s="255"/>
      <c r="N591" s="255"/>
      <c r="O591" s="255"/>
      <c r="P591" s="255"/>
      <c r="Q591" s="255"/>
      <c r="R591" s="221"/>
      <c r="S591" s="221"/>
      <c r="T591" s="221"/>
      <c r="U591" s="221"/>
      <c r="V591" s="221"/>
      <c r="W591" s="221"/>
      <c r="X591" s="221"/>
      <c r="Y591" s="221"/>
      <c r="Z591" s="221"/>
      <c r="AA591" s="221"/>
      <c r="AB591" s="221"/>
      <c r="AC591" s="221"/>
      <c r="AD591" s="221"/>
      <c r="AE591" s="221"/>
      <c r="AF591" s="221"/>
      <c r="AG591" s="221"/>
      <c r="AH591" s="221"/>
      <c r="AI591" s="221"/>
    </row>
    <row r="592" spans="1:21" s="119" customFormat="1" ht="12.75" customHeight="1">
      <c r="A592" s="264"/>
      <c r="B592" s="265"/>
      <c r="C592" s="221"/>
      <c r="D592" s="222"/>
      <c r="E592" s="221"/>
      <c r="F592" s="221"/>
      <c r="G592" s="221"/>
      <c r="H592" s="221"/>
      <c r="I592" s="221"/>
      <c r="J592" s="221"/>
      <c r="K592" s="221"/>
      <c r="L592" s="221"/>
      <c r="M592" s="221"/>
      <c r="N592" s="221"/>
      <c r="O592" s="221"/>
      <c r="P592" s="221"/>
      <c r="Q592" s="221"/>
      <c r="R592" s="221"/>
      <c r="S592" s="221"/>
      <c r="T592" s="221"/>
      <c r="U592" s="221"/>
    </row>
    <row r="593" spans="1:21" s="119" customFormat="1" ht="15">
      <c r="A593" s="264"/>
      <c r="B593" s="265"/>
      <c r="C593" s="266"/>
      <c r="D593" s="267"/>
      <c r="E593" s="268"/>
      <c r="F593" s="268"/>
      <c r="G593" s="268"/>
      <c r="H593" s="268"/>
      <c r="I593" s="268"/>
      <c r="J593" s="268"/>
      <c r="K593" s="268"/>
      <c r="L593" s="268"/>
      <c r="M593" s="268"/>
      <c r="N593" s="268"/>
      <c r="O593" s="268"/>
      <c r="P593" s="268"/>
      <c r="Q593" s="268"/>
      <c r="R593" s="221"/>
      <c r="S593" s="221"/>
      <c r="T593" s="221"/>
      <c r="U593" s="221"/>
    </row>
    <row r="594" spans="1:21" s="119" customFormat="1" ht="15">
      <c r="A594" s="264"/>
      <c r="B594" s="265"/>
      <c r="C594" s="266"/>
      <c r="D594" s="267"/>
      <c r="E594" s="268"/>
      <c r="F594" s="268"/>
      <c r="G594" s="268"/>
      <c r="H594" s="268"/>
      <c r="I594" s="268"/>
      <c r="J594" s="268"/>
      <c r="K594" s="268"/>
      <c r="L594" s="268"/>
      <c r="M594" s="268"/>
      <c r="N594" s="268"/>
      <c r="O594" s="268"/>
      <c r="P594" s="268"/>
      <c r="Q594" s="268"/>
      <c r="R594" s="221"/>
      <c r="S594" s="221"/>
      <c r="T594" s="221"/>
      <c r="U594" s="221"/>
    </row>
    <row r="595" spans="1:21" s="119" customFormat="1" ht="12.75">
      <c r="A595" s="221"/>
      <c r="B595" s="221"/>
      <c r="C595" s="221"/>
      <c r="D595" s="222"/>
      <c r="E595" s="221"/>
      <c r="F595" s="221"/>
      <c r="G595" s="221"/>
      <c r="H595" s="221"/>
      <c r="I595" s="221"/>
      <c r="J595" s="221"/>
      <c r="K595" s="221"/>
      <c r="L595" s="221"/>
      <c r="M595" s="221"/>
      <c r="N595" s="221"/>
      <c r="O595" s="221"/>
      <c r="P595" s="221"/>
      <c r="Q595" s="221"/>
      <c r="R595" s="221"/>
      <c r="S595" s="221"/>
      <c r="T595" s="221"/>
      <c r="U595" s="221"/>
    </row>
    <row r="596" spans="1:21" s="119" customFormat="1" ht="12.75">
      <c r="A596" s="221"/>
      <c r="B596" s="221"/>
      <c r="C596" s="221"/>
      <c r="D596" s="222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21"/>
      <c r="R596" s="221"/>
      <c r="S596" s="221"/>
      <c r="T596" s="221"/>
      <c r="U596" s="221"/>
    </row>
    <row r="597" spans="1:21" s="119" customFormat="1" ht="12.75">
      <c r="A597" s="221"/>
      <c r="B597" s="221"/>
      <c r="C597" s="221"/>
      <c r="D597" s="222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21"/>
      <c r="R597" s="221"/>
      <c r="S597" s="221"/>
      <c r="T597" s="221"/>
      <c r="U597" s="221"/>
    </row>
    <row r="598" spans="1:21" s="119" customFormat="1" ht="12.75">
      <c r="A598" s="221"/>
      <c r="B598" s="221"/>
      <c r="C598" s="221"/>
      <c r="D598" s="222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21"/>
      <c r="R598" s="221"/>
      <c r="S598" s="221"/>
      <c r="T598" s="221"/>
      <c r="U598" s="221"/>
    </row>
    <row r="599" spans="1:21" s="119" customFormat="1" ht="12.75">
      <c r="A599" s="221"/>
      <c r="B599" s="221"/>
      <c r="C599" s="221"/>
      <c r="D599" s="222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21"/>
      <c r="R599" s="221"/>
      <c r="S599" s="221"/>
      <c r="T599" s="221"/>
      <c r="U599" s="221"/>
    </row>
    <row r="600" spans="1:21" s="119" customFormat="1" ht="12.75">
      <c r="A600" s="221"/>
      <c r="B600" s="221"/>
      <c r="C600" s="221"/>
      <c r="D600" s="222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21"/>
      <c r="R600" s="221"/>
      <c r="S600" s="221"/>
      <c r="T600" s="221"/>
      <c r="U600" s="221"/>
    </row>
    <row r="601" spans="1:21" s="119" customFormat="1" ht="12.75">
      <c r="A601" s="221"/>
      <c r="B601" s="221"/>
      <c r="C601" s="221"/>
      <c r="D601" s="222"/>
      <c r="E601" s="221"/>
      <c r="F601" s="221"/>
      <c r="G601" s="221"/>
      <c r="H601" s="221"/>
      <c r="I601" s="221"/>
      <c r="J601" s="221"/>
      <c r="K601" s="221"/>
      <c r="L601" s="221"/>
      <c r="M601" s="221"/>
      <c r="N601" s="221"/>
      <c r="O601" s="221"/>
      <c r="P601" s="221"/>
      <c r="Q601" s="221"/>
      <c r="R601" s="221"/>
      <c r="S601" s="221"/>
      <c r="T601" s="221"/>
      <c r="U601" s="221"/>
    </row>
    <row r="602" spans="1:21" s="119" customFormat="1" ht="12.75">
      <c r="A602" s="221"/>
      <c r="B602" s="221"/>
      <c r="C602" s="221"/>
      <c r="D602" s="222"/>
      <c r="E602" s="221"/>
      <c r="F602" s="221"/>
      <c r="G602" s="221"/>
      <c r="H602" s="221"/>
      <c r="I602" s="221"/>
      <c r="J602" s="221"/>
      <c r="K602" s="221"/>
      <c r="L602" s="221"/>
      <c r="M602" s="221"/>
      <c r="N602" s="221"/>
      <c r="O602" s="221"/>
      <c r="P602" s="221"/>
      <c r="Q602" s="221"/>
      <c r="R602" s="221"/>
      <c r="S602" s="221"/>
      <c r="T602" s="221"/>
      <c r="U602" s="221"/>
    </row>
    <row r="603" spans="1:21" s="119" customFormat="1" ht="12.75">
      <c r="A603" s="221"/>
      <c r="B603" s="221"/>
      <c r="C603" s="221"/>
      <c r="D603" s="222"/>
      <c r="E603" s="221"/>
      <c r="F603" s="221"/>
      <c r="G603" s="221"/>
      <c r="H603" s="221"/>
      <c r="I603" s="221"/>
      <c r="J603" s="221"/>
      <c r="K603" s="221"/>
      <c r="L603" s="221"/>
      <c r="M603" s="221"/>
      <c r="N603" s="221"/>
      <c r="O603" s="221"/>
      <c r="P603" s="221"/>
      <c r="Q603" s="221"/>
      <c r="R603" s="221"/>
      <c r="S603" s="221"/>
      <c r="T603" s="221"/>
      <c r="U603" s="221"/>
    </row>
    <row r="604" spans="1:21" s="119" customFormat="1" ht="12.75">
      <c r="A604" s="221"/>
      <c r="B604" s="221"/>
      <c r="C604" s="221"/>
      <c r="D604" s="222"/>
      <c r="E604" s="221"/>
      <c r="F604" s="221"/>
      <c r="G604" s="221"/>
      <c r="H604" s="221"/>
      <c r="I604" s="221"/>
      <c r="J604" s="221"/>
      <c r="K604" s="221"/>
      <c r="L604" s="221"/>
      <c r="M604" s="221"/>
      <c r="N604" s="221"/>
      <c r="O604" s="221"/>
      <c r="P604" s="221"/>
      <c r="Q604" s="221"/>
      <c r="R604" s="221"/>
      <c r="S604" s="221"/>
      <c r="T604" s="221"/>
      <c r="U604" s="221"/>
    </row>
    <row r="605" spans="1:21" s="119" customFormat="1" ht="12.75">
      <c r="A605" s="221"/>
      <c r="B605" s="221"/>
      <c r="C605" s="221"/>
      <c r="D605" s="222"/>
      <c r="E605" s="221"/>
      <c r="F605" s="221"/>
      <c r="G605" s="221"/>
      <c r="H605" s="221"/>
      <c r="I605" s="221"/>
      <c r="J605" s="221"/>
      <c r="K605" s="221"/>
      <c r="L605" s="221"/>
      <c r="M605" s="221"/>
      <c r="N605" s="221"/>
      <c r="O605" s="221"/>
      <c r="P605" s="221"/>
      <c r="Q605" s="221"/>
      <c r="R605" s="221"/>
      <c r="S605" s="221"/>
      <c r="T605" s="221"/>
      <c r="U605" s="221"/>
    </row>
    <row r="606" spans="1:21" s="119" customFormat="1" ht="12.75">
      <c r="A606" s="221"/>
      <c r="B606" s="221"/>
      <c r="C606" s="221"/>
      <c r="D606" s="222"/>
      <c r="E606" s="221"/>
      <c r="F606" s="221"/>
      <c r="G606" s="221"/>
      <c r="H606" s="221"/>
      <c r="I606" s="221"/>
      <c r="J606" s="221"/>
      <c r="K606" s="221"/>
      <c r="L606" s="221"/>
      <c r="M606" s="221"/>
      <c r="N606" s="221"/>
      <c r="O606" s="221"/>
      <c r="P606" s="221"/>
      <c r="Q606" s="221"/>
      <c r="R606" s="221"/>
      <c r="S606" s="221"/>
      <c r="T606" s="221"/>
      <c r="U606" s="221"/>
    </row>
    <row r="607" spans="1:21" s="119" customFormat="1" ht="12.75">
      <c r="A607" s="221"/>
      <c r="B607" s="221"/>
      <c r="C607" s="221"/>
      <c r="D607" s="222"/>
      <c r="E607" s="221"/>
      <c r="F607" s="221"/>
      <c r="G607" s="221"/>
      <c r="H607" s="221"/>
      <c r="I607" s="221"/>
      <c r="J607" s="221"/>
      <c r="K607" s="221"/>
      <c r="L607" s="221"/>
      <c r="M607" s="221"/>
      <c r="N607" s="221"/>
      <c r="O607" s="221"/>
      <c r="P607" s="221"/>
      <c r="Q607" s="221"/>
      <c r="R607" s="221"/>
      <c r="S607" s="221"/>
      <c r="T607" s="221"/>
      <c r="U607" s="221"/>
    </row>
    <row r="608" spans="1:21" s="119" customFormat="1" ht="12.75">
      <c r="A608" s="221"/>
      <c r="B608" s="221"/>
      <c r="C608" s="221"/>
      <c r="D608" s="222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21"/>
      <c r="R608" s="221"/>
      <c r="S608" s="221"/>
      <c r="T608" s="221"/>
      <c r="U608" s="221"/>
    </row>
    <row r="609" spans="1:21" s="119" customFormat="1" ht="12.75">
      <c r="A609" s="221"/>
      <c r="B609" s="221"/>
      <c r="C609" s="221"/>
      <c r="D609" s="222"/>
      <c r="E609" s="221"/>
      <c r="F609" s="221"/>
      <c r="G609" s="221"/>
      <c r="H609" s="221"/>
      <c r="I609" s="221"/>
      <c r="J609" s="221"/>
      <c r="K609" s="221"/>
      <c r="L609" s="221"/>
      <c r="M609" s="221"/>
      <c r="N609" s="221"/>
      <c r="O609" s="221"/>
      <c r="P609" s="221"/>
      <c r="Q609" s="221"/>
      <c r="R609" s="221"/>
      <c r="S609" s="221"/>
      <c r="T609" s="221"/>
      <c r="U609" s="221"/>
    </row>
    <row r="610" spans="1:21" s="119" customFormat="1" ht="12.75">
      <c r="A610" s="221"/>
      <c r="B610" s="221"/>
      <c r="C610" s="221"/>
      <c r="D610" s="222"/>
      <c r="E610" s="221"/>
      <c r="F610" s="221"/>
      <c r="G610" s="221"/>
      <c r="H610" s="221"/>
      <c r="I610" s="221"/>
      <c r="J610" s="221"/>
      <c r="K610" s="221"/>
      <c r="L610" s="221"/>
      <c r="M610" s="221"/>
      <c r="N610" s="221"/>
      <c r="O610" s="221"/>
      <c r="P610" s="221"/>
      <c r="Q610" s="221"/>
      <c r="R610" s="221"/>
      <c r="S610" s="221"/>
      <c r="T610" s="221"/>
      <c r="U610" s="221"/>
    </row>
    <row r="611" spans="1:21" s="119" customFormat="1" ht="12.75">
      <c r="A611" s="221"/>
      <c r="B611" s="221"/>
      <c r="C611" s="221"/>
      <c r="D611" s="222"/>
      <c r="E611" s="221"/>
      <c r="F611" s="221"/>
      <c r="G611" s="221"/>
      <c r="H611" s="221"/>
      <c r="I611" s="221"/>
      <c r="J611" s="221"/>
      <c r="K611" s="221"/>
      <c r="L611" s="221"/>
      <c r="M611" s="221"/>
      <c r="N611" s="221"/>
      <c r="O611" s="221"/>
      <c r="P611" s="221"/>
      <c r="Q611" s="221"/>
      <c r="R611" s="221"/>
      <c r="S611" s="221"/>
      <c r="T611" s="221"/>
      <c r="U611" s="221"/>
    </row>
    <row r="612" spans="1:21" s="119" customFormat="1" ht="12.75">
      <c r="A612" s="221"/>
      <c r="B612" s="221"/>
      <c r="C612" s="221"/>
      <c r="D612" s="222"/>
      <c r="E612" s="221"/>
      <c r="F612" s="221"/>
      <c r="G612" s="221"/>
      <c r="H612" s="221"/>
      <c r="I612" s="221"/>
      <c r="J612" s="221"/>
      <c r="K612" s="221"/>
      <c r="L612" s="221"/>
      <c r="M612" s="221"/>
      <c r="N612" s="221"/>
      <c r="O612" s="221"/>
      <c r="P612" s="221"/>
      <c r="Q612" s="221"/>
      <c r="R612" s="221"/>
      <c r="S612" s="221"/>
      <c r="T612" s="221"/>
      <c r="U612" s="221"/>
    </row>
    <row r="613" spans="1:21" s="119" customFormat="1" ht="12.75">
      <c r="A613" s="221"/>
      <c r="B613" s="221"/>
      <c r="C613" s="221"/>
      <c r="D613" s="222"/>
      <c r="E613" s="221"/>
      <c r="F613" s="221"/>
      <c r="G613" s="221"/>
      <c r="H613" s="221"/>
      <c r="I613" s="221"/>
      <c r="J613" s="221"/>
      <c r="K613" s="221"/>
      <c r="L613" s="221"/>
      <c r="M613" s="221"/>
      <c r="N613" s="221"/>
      <c r="O613" s="221"/>
      <c r="P613" s="221"/>
      <c r="Q613" s="221"/>
      <c r="R613" s="221"/>
      <c r="S613" s="221"/>
      <c r="T613" s="221"/>
      <c r="U613" s="221"/>
    </row>
    <row r="614" spans="1:21" s="119" customFormat="1" ht="12.75">
      <c r="A614" s="221"/>
      <c r="B614" s="221"/>
      <c r="C614" s="221"/>
      <c r="D614" s="222"/>
      <c r="E614" s="221"/>
      <c r="F614" s="221"/>
      <c r="G614" s="221"/>
      <c r="H614" s="221"/>
      <c r="I614" s="221"/>
      <c r="J614" s="221"/>
      <c r="K614" s="221"/>
      <c r="L614" s="221"/>
      <c r="M614" s="221"/>
      <c r="N614" s="221"/>
      <c r="O614" s="221"/>
      <c r="P614" s="221"/>
      <c r="Q614" s="221"/>
      <c r="R614" s="221"/>
      <c r="S614" s="221"/>
      <c r="T614" s="221"/>
      <c r="U614" s="221"/>
    </row>
    <row r="615" spans="1:21" s="119" customFormat="1" ht="12.75">
      <c r="A615" s="221"/>
      <c r="B615" s="221"/>
      <c r="C615" s="221"/>
      <c r="D615" s="222"/>
      <c r="E615" s="221"/>
      <c r="F615" s="221"/>
      <c r="G615" s="221"/>
      <c r="H615" s="221"/>
      <c r="I615" s="221"/>
      <c r="J615" s="221"/>
      <c r="K615" s="221"/>
      <c r="L615" s="221"/>
      <c r="M615" s="221"/>
      <c r="N615" s="221"/>
      <c r="O615" s="221"/>
      <c r="P615" s="221"/>
      <c r="Q615" s="221"/>
      <c r="R615" s="221"/>
      <c r="S615" s="221"/>
      <c r="T615" s="221"/>
      <c r="U615" s="221"/>
    </row>
    <row r="616" spans="1:21" s="119" customFormat="1" ht="12.75">
      <c r="A616" s="221"/>
      <c r="B616" s="221"/>
      <c r="C616" s="221"/>
      <c r="D616" s="222"/>
      <c r="E616" s="221"/>
      <c r="F616" s="221"/>
      <c r="G616" s="221"/>
      <c r="H616" s="221"/>
      <c r="I616" s="221"/>
      <c r="J616" s="221"/>
      <c r="K616" s="221"/>
      <c r="L616" s="221"/>
      <c r="M616" s="221"/>
      <c r="N616" s="221"/>
      <c r="O616" s="221"/>
      <c r="P616" s="221"/>
      <c r="Q616" s="221"/>
      <c r="R616" s="221"/>
      <c r="S616" s="221"/>
      <c r="T616" s="221"/>
      <c r="U616" s="221"/>
    </row>
    <row r="617" spans="1:21" s="119" customFormat="1" ht="12.75">
      <c r="A617" s="221"/>
      <c r="B617" s="221"/>
      <c r="C617" s="221"/>
      <c r="D617" s="222"/>
      <c r="E617" s="221"/>
      <c r="F617" s="221"/>
      <c r="G617" s="221"/>
      <c r="H617" s="221"/>
      <c r="I617" s="221"/>
      <c r="J617" s="221"/>
      <c r="K617" s="221"/>
      <c r="L617" s="221"/>
      <c r="M617" s="221"/>
      <c r="N617" s="221"/>
      <c r="O617" s="221"/>
      <c r="P617" s="221"/>
      <c r="Q617" s="221"/>
      <c r="R617" s="221"/>
      <c r="S617" s="221"/>
      <c r="T617" s="221"/>
      <c r="U617" s="221"/>
    </row>
    <row r="618" spans="1:21" s="119" customFormat="1" ht="12.75">
      <c r="A618" s="221"/>
      <c r="B618" s="221"/>
      <c r="C618" s="221"/>
      <c r="D618" s="222"/>
      <c r="E618" s="221"/>
      <c r="F618" s="221"/>
      <c r="G618" s="221"/>
      <c r="H618" s="221"/>
      <c r="I618" s="221"/>
      <c r="J618" s="221"/>
      <c r="K618" s="221"/>
      <c r="L618" s="221"/>
      <c r="M618" s="221"/>
      <c r="N618" s="221"/>
      <c r="O618" s="221"/>
      <c r="P618" s="221"/>
      <c r="Q618" s="221"/>
      <c r="R618" s="221"/>
      <c r="S618" s="221"/>
      <c r="T618" s="221"/>
      <c r="U618" s="221"/>
    </row>
    <row r="619" spans="1:21" s="119" customFormat="1" ht="12.75">
      <c r="A619" s="221"/>
      <c r="B619" s="221"/>
      <c r="C619" s="221"/>
      <c r="D619" s="222"/>
      <c r="E619" s="221"/>
      <c r="F619" s="221"/>
      <c r="G619" s="221"/>
      <c r="H619" s="221"/>
      <c r="I619" s="221"/>
      <c r="J619" s="221"/>
      <c r="K619" s="221"/>
      <c r="L619" s="221"/>
      <c r="M619" s="221"/>
      <c r="N619" s="221"/>
      <c r="O619" s="221"/>
      <c r="P619" s="221"/>
      <c r="Q619" s="221"/>
      <c r="R619" s="221"/>
      <c r="S619" s="221"/>
      <c r="T619" s="221"/>
      <c r="U619" s="221"/>
    </row>
    <row r="620" spans="1:21" s="119" customFormat="1" ht="12.75">
      <c r="A620" s="221"/>
      <c r="B620" s="221"/>
      <c r="C620" s="221"/>
      <c r="D620" s="222"/>
      <c r="E620" s="221"/>
      <c r="F620" s="221"/>
      <c r="G620" s="221"/>
      <c r="H620" s="221"/>
      <c r="I620" s="221"/>
      <c r="J620" s="221"/>
      <c r="K620" s="221"/>
      <c r="L620" s="221"/>
      <c r="M620" s="221"/>
      <c r="N620" s="221"/>
      <c r="O620" s="221"/>
      <c r="P620" s="221"/>
      <c r="Q620" s="221"/>
      <c r="R620" s="221"/>
      <c r="S620" s="221"/>
      <c r="T620" s="221"/>
      <c r="U620" s="221"/>
    </row>
    <row r="621" spans="1:21" s="119" customFormat="1" ht="12.75">
      <c r="A621" s="221"/>
      <c r="B621" s="221"/>
      <c r="C621" s="221"/>
      <c r="D621" s="222"/>
      <c r="E621" s="221"/>
      <c r="F621" s="221"/>
      <c r="G621" s="221"/>
      <c r="H621" s="221"/>
      <c r="I621" s="221"/>
      <c r="J621" s="221"/>
      <c r="K621" s="221"/>
      <c r="L621" s="221"/>
      <c r="M621" s="221"/>
      <c r="N621" s="221"/>
      <c r="O621" s="221"/>
      <c r="P621" s="221"/>
      <c r="Q621" s="221"/>
      <c r="R621" s="221"/>
      <c r="S621" s="221"/>
      <c r="T621" s="221"/>
      <c r="U621" s="221"/>
    </row>
    <row r="622" spans="1:21" s="119" customFormat="1" ht="12.75">
      <c r="A622" s="221"/>
      <c r="B622" s="221"/>
      <c r="C622" s="221"/>
      <c r="D622" s="222"/>
      <c r="E622" s="221"/>
      <c r="F622" s="221"/>
      <c r="G622" s="221"/>
      <c r="H622" s="221"/>
      <c r="I622" s="221"/>
      <c r="J622" s="221"/>
      <c r="K622" s="221"/>
      <c r="L622" s="221"/>
      <c r="M622" s="221"/>
      <c r="N622" s="221"/>
      <c r="O622" s="221"/>
      <c r="P622" s="221"/>
      <c r="Q622" s="221"/>
      <c r="R622" s="221"/>
      <c r="S622" s="221"/>
      <c r="T622" s="221"/>
      <c r="U622" s="221"/>
    </row>
    <row r="623" spans="1:21" s="119" customFormat="1" ht="12.75">
      <c r="A623" s="221"/>
      <c r="B623" s="221"/>
      <c r="C623" s="221"/>
      <c r="D623" s="222"/>
      <c r="E623" s="221"/>
      <c r="F623" s="221"/>
      <c r="G623" s="221"/>
      <c r="H623" s="221"/>
      <c r="I623" s="221"/>
      <c r="J623" s="221"/>
      <c r="K623" s="221"/>
      <c r="L623" s="221"/>
      <c r="M623" s="221"/>
      <c r="N623" s="221"/>
      <c r="O623" s="221"/>
      <c r="P623" s="221"/>
      <c r="Q623" s="221"/>
      <c r="R623" s="221"/>
      <c r="S623" s="221"/>
      <c r="T623" s="221"/>
      <c r="U623" s="221"/>
    </row>
    <row r="624" spans="1:21" s="119" customFormat="1" ht="12.75">
      <c r="A624" s="221"/>
      <c r="B624" s="221"/>
      <c r="C624" s="221"/>
      <c r="D624" s="222"/>
      <c r="E624" s="221"/>
      <c r="F624" s="221"/>
      <c r="G624" s="221"/>
      <c r="H624" s="221"/>
      <c r="I624" s="221"/>
      <c r="J624" s="221"/>
      <c r="K624" s="221"/>
      <c r="L624" s="221"/>
      <c r="M624" s="221"/>
      <c r="N624" s="221"/>
      <c r="O624" s="221"/>
      <c r="P624" s="221"/>
      <c r="Q624" s="221"/>
      <c r="R624" s="221"/>
      <c r="S624" s="221"/>
      <c r="T624" s="221"/>
      <c r="U624" s="221"/>
    </row>
    <row r="625" spans="1:21" s="119" customFormat="1" ht="12.75">
      <c r="A625" s="221"/>
      <c r="B625" s="221"/>
      <c r="C625" s="221"/>
      <c r="D625" s="222"/>
      <c r="E625" s="221"/>
      <c r="F625" s="221"/>
      <c r="G625" s="221"/>
      <c r="H625" s="221"/>
      <c r="I625" s="221"/>
      <c r="J625" s="221"/>
      <c r="K625" s="221"/>
      <c r="L625" s="221"/>
      <c r="M625" s="221"/>
      <c r="N625" s="221"/>
      <c r="O625" s="221"/>
      <c r="P625" s="221"/>
      <c r="Q625" s="221"/>
      <c r="R625" s="221"/>
      <c r="S625" s="221"/>
      <c r="T625" s="221"/>
      <c r="U625" s="221"/>
    </row>
    <row r="626" spans="1:21" s="119" customFormat="1" ht="12.75">
      <c r="A626" s="221"/>
      <c r="B626" s="221"/>
      <c r="C626" s="221"/>
      <c r="D626" s="222"/>
      <c r="E626" s="221"/>
      <c r="F626" s="221"/>
      <c r="G626" s="221"/>
      <c r="H626" s="221"/>
      <c r="I626" s="221"/>
      <c r="J626" s="221"/>
      <c r="K626" s="221"/>
      <c r="L626" s="221"/>
      <c r="M626" s="221"/>
      <c r="N626" s="221"/>
      <c r="O626" s="221"/>
      <c r="P626" s="221"/>
      <c r="Q626" s="221"/>
      <c r="R626" s="221"/>
      <c r="S626" s="221"/>
      <c r="T626" s="221"/>
      <c r="U626" s="221"/>
    </row>
    <row r="627" spans="1:21" s="119" customFormat="1" ht="12.75">
      <c r="A627" s="221"/>
      <c r="B627" s="221"/>
      <c r="C627" s="221"/>
      <c r="D627" s="222"/>
      <c r="E627" s="221"/>
      <c r="F627" s="221"/>
      <c r="G627" s="221"/>
      <c r="H627" s="221"/>
      <c r="I627" s="221"/>
      <c r="J627" s="221"/>
      <c r="K627" s="221"/>
      <c r="L627" s="221"/>
      <c r="M627" s="221"/>
      <c r="N627" s="221"/>
      <c r="O627" s="221"/>
      <c r="P627" s="221"/>
      <c r="Q627" s="221"/>
      <c r="R627" s="221"/>
      <c r="S627" s="221"/>
      <c r="T627" s="221"/>
      <c r="U627" s="221"/>
    </row>
    <row r="628" spans="1:21" s="119" customFormat="1" ht="12.75">
      <c r="A628" s="221"/>
      <c r="B628" s="221"/>
      <c r="C628" s="221"/>
      <c r="D628" s="222"/>
      <c r="E628" s="221"/>
      <c r="F628" s="221"/>
      <c r="G628" s="221"/>
      <c r="H628" s="221"/>
      <c r="I628" s="221"/>
      <c r="J628" s="221"/>
      <c r="K628" s="221"/>
      <c r="L628" s="221"/>
      <c r="M628" s="221"/>
      <c r="N628" s="221"/>
      <c r="O628" s="221"/>
      <c r="P628" s="221"/>
      <c r="Q628" s="221"/>
      <c r="R628" s="221"/>
      <c r="S628" s="221"/>
      <c r="T628" s="221"/>
      <c r="U628" s="221"/>
    </row>
    <row r="629" spans="1:21" s="119" customFormat="1" ht="12.75">
      <c r="A629" s="221"/>
      <c r="B629" s="221"/>
      <c r="C629" s="221"/>
      <c r="D629" s="222"/>
      <c r="E629" s="221"/>
      <c r="F629" s="221"/>
      <c r="G629" s="221"/>
      <c r="H629" s="221"/>
      <c r="I629" s="221"/>
      <c r="J629" s="221"/>
      <c r="K629" s="221"/>
      <c r="L629" s="221"/>
      <c r="M629" s="221"/>
      <c r="N629" s="221"/>
      <c r="O629" s="221"/>
      <c r="P629" s="221"/>
      <c r="Q629" s="221"/>
      <c r="R629" s="221"/>
      <c r="S629" s="221"/>
      <c r="T629" s="221"/>
      <c r="U629" s="221"/>
    </row>
    <row r="630" spans="1:21" s="119" customFormat="1" ht="12.75">
      <c r="A630" s="221"/>
      <c r="B630" s="221"/>
      <c r="C630" s="221"/>
      <c r="D630" s="222"/>
      <c r="E630" s="221"/>
      <c r="F630" s="221"/>
      <c r="G630" s="221"/>
      <c r="H630" s="221"/>
      <c r="I630" s="221"/>
      <c r="J630" s="221"/>
      <c r="K630" s="221"/>
      <c r="L630" s="221"/>
      <c r="M630" s="221"/>
      <c r="N630" s="221"/>
      <c r="O630" s="221"/>
      <c r="P630" s="221"/>
      <c r="Q630" s="221"/>
      <c r="R630" s="221"/>
      <c r="S630" s="221"/>
      <c r="T630" s="221"/>
      <c r="U630" s="221"/>
    </row>
    <row r="631" spans="1:21" s="119" customFormat="1" ht="12.75">
      <c r="A631" s="221"/>
      <c r="B631" s="221"/>
      <c r="C631" s="221"/>
      <c r="D631" s="222"/>
      <c r="E631" s="221"/>
      <c r="F631" s="221"/>
      <c r="G631" s="221"/>
      <c r="H631" s="221"/>
      <c r="I631" s="221"/>
      <c r="J631" s="221"/>
      <c r="K631" s="221"/>
      <c r="L631" s="221"/>
      <c r="M631" s="221"/>
      <c r="N631" s="221"/>
      <c r="O631" s="221"/>
      <c r="P631" s="221"/>
      <c r="Q631" s="221"/>
      <c r="R631" s="221"/>
      <c r="S631" s="221"/>
      <c r="T631" s="221"/>
      <c r="U631" s="221"/>
    </row>
    <row r="632" spans="1:21" s="119" customFormat="1" ht="12.75">
      <c r="A632" s="221"/>
      <c r="B632" s="221"/>
      <c r="C632" s="221"/>
      <c r="D632" s="222"/>
      <c r="E632" s="221"/>
      <c r="F632" s="221"/>
      <c r="G632" s="221"/>
      <c r="H632" s="221"/>
      <c r="I632" s="221"/>
      <c r="J632" s="221"/>
      <c r="K632" s="221"/>
      <c r="L632" s="221"/>
      <c r="M632" s="221"/>
      <c r="N632" s="221"/>
      <c r="O632" s="221"/>
      <c r="P632" s="221"/>
      <c r="Q632" s="221"/>
      <c r="R632" s="221"/>
      <c r="S632" s="221"/>
      <c r="T632" s="221"/>
      <c r="U632" s="221"/>
    </row>
    <row r="633" spans="1:21" s="119" customFormat="1" ht="12.75">
      <c r="A633" s="221"/>
      <c r="B633" s="221"/>
      <c r="C633" s="221"/>
      <c r="D633" s="222"/>
      <c r="E633" s="221"/>
      <c r="F633" s="221"/>
      <c r="G633" s="221"/>
      <c r="H633" s="221"/>
      <c r="I633" s="221"/>
      <c r="J633" s="221"/>
      <c r="K633" s="221"/>
      <c r="L633" s="221"/>
      <c r="M633" s="221"/>
      <c r="N633" s="221"/>
      <c r="O633" s="221"/>
      <c r="P633" s="221"/>
      <c r="Q633" s="221"/>
      <c r="R633" s="221"/>
      <c r="S633" s="221"/>
      <c r="T633" s="221"/>
      <c r="U633" s="221"/>
    </row>
    <row r="634" spans="1:21" s="119" customFormat="1" ht="12.75">
      <c r="A634" s="221"/>
      <c r="B634" s="221"/>
      <c r="C634" s="221"/>
      <c r="D634" s="222"/>
      <c r="E634" s="221"/>
      <c r="F634" s="221"/>
      <c r="G634" s="221"/>
      <c r="H634" s="221"/>
      <c r="I634" s="221"/>
      <c r="J634" s="221"/>
      <c r="K634" s="221"/>
      <c r="L634" s="221"/>
      <c r="M634" s="221"/>
      <c r="N634" s="221"/>
      <c r="O634" s="221"/>
      <c r="P634" s="221"/>
      <c r="Q634" s="221"/>
      <c r="R634" s="221"/>
      <c r="S634" s="221"/>
      <c r="T634" s="221"/>
      <c r="U634" s="221"/>
    </row>
    <row r="635" spans="1:21" s="119" customFormat="1" ht="12.75">
      <c r="A635" s="221"/>
      <c r="B635" s="221"/>
      <c r="C635" s="221"/>
      <c r="D635" s="222"/>
      <c r="E635" s="221"/>
      <c r="F635" s="221"/>
      <c r="G635" s="221"/>
      <c r="H635" s="221"/>
      <c r="I635" s="221"/>
      <c r="J635" s="221"/>
      <c r="K635" s="221"/>
      <c r="L635" s="221"/>
      <c r="M635" s="221"/>
      <c r="N635" s="221"/>
      <c r="O635" s="221"/>
      <c r="P635" s="221"/>
      <c r="Q635" s="221"/>
      <c r="R635" s="221"/>
      <c r="S635" s="221"/>
      <c r="T635" s="221"/>
      <c r="U635" s="221"/>
    </row>
    <row r="636" spans="1:21" s="119" customFormat="1" ht="12.75">
      <c r="A636" s="221"/>
      <c r="B636" s="221"/>
      <c r="C636" s="221"/>
      <c r="D636" s="222"/>
      <c r="E636" s="221"/>
      <c r="F636" s="221"/>
      <c r="G636" s="221"/>
      <c r="H636" s="221"/>
      <c r="I636" s="221"/>
      <c r="J636" s="221"/>
      <c r="K636" s="221"/>
      <c r="L636" s="221"/>
      <c r="M636" s="221"/>
      <c r="N636" s="221"/>
      <c r="O636" s="221"/>
      <c r="P636" s="221"/>
      <c r="Q636" s="221"/>
      <c r="R636" s="221"/>
      <c r="S636" s="221"/>
      <c r="T636" s="221"/>
      <c r="U636" s="221"/>
    </row>
    <row r="637" spans="1:21" s="119" customFormat="1" ht="12.75">
      <c r="A637" s="221"/>
      <c r="B637" s="221"/>
      <c r="C637" s="221"/>
      <c r="D637" s="222"/>
      <c r="E637" s="221"/>
      <c r="F637" s="221"/>
      <c r="G637" s="221"/>
      <c r="H637" s="221"/>
      <c r="I637" s="221"/>
      <c r="J637" s="221"/>
      <c r="K637" s="221"/>
      <c r="L637" s="221"/>
      <c r="M637" s="221"/>
      <c r="N637" s="221"/>
      <c r="O637" s="221"/>
      <c r="P637" s="221"/>
      <c r="Q637" s="221"/>
      <c r="R637" s="221"/>
      <c r="S637" s="221"/>
      <c r="T637" s="221"/>
      <c r="U637" s="221"/>
    </row>
    <row r="638" spans="1:21" s="119" customFormat="1" ht="12.75">
      <c r="A638" s="221"/>
      <c r="B638" s="221"/>
      <c r="C638" s="221"/>
      <c r="D638" s="222"/>
      <c r="E638" s="221"/>
      <c r="F638" s="221"/>
      <c r="G638" s="221"/>
      <c r="H638" s="221"/>
      <c r="I638" s="221"/>
      <c r="J638" s="221"/>
      <c r="K638" s="221"/>
      <c r="L638" s="221"/>
      <c r="M638" s="221"/>
      <c r="N638" s="221"/>
      <c r="O638" s="221"/>
      <c r="P638" s="221"/>
      <c r="Q638" s="221"/>
      <c r="R638" s="221"/>
      <c r="S638" s="221"/>
      <c r="T638" s="221"/>
      <c r="U638" s="221"/>
    </row>
    <row r="639" spans="1:21" s="119" customFormat="1" ht="12.75">
      <c r="A639" s="221"/>
      <c r="B639" s="221"/>
      <c r="C639" s="221"/>
      <c r="D639" s="222"/>
      <c r="E639" s="221"/>
      <c r="F639" s="221"/>
      <c r="G639" s="221"/>
      <c r="H639" s="221"/>
      <c r="I639" s="221"/>
      <c r="J639" s="221"/>
      <c r="K639" s="221"/>
      <c r="L639" s="221"/>
      <c r="M639" s="221"/>
      <c r="N639" s="221"/>
      <c r="O639" s="221"/>
      <c r="P639" s="221"/>
      <c r="Q639" s="221"/>
      <c r="R639" s="221"/>
      <c r="S639" s="221"/>
      <c r="T639" s="221"/>
      <c r="U639" s="221"/>
    </row>
    <row r="640" spans="1:21" s="119" customFormat="1" ht="12.75">
      <c r="A640" s="221"/>
      <c r="B640" s="221"/>
      <c r="C640" s="221"/>
      <c r="D640" s="222"/>
      <c r="E640" s="221"/>
      <c r="F640" s="221"/>
      <c r="G640" s="221"/>
      <c r="H640" s="221"/>
      <c r="I640" s="221"/>
      <c r="J640" s="221"/>
      <c r="K640" s="221"/>
      <c r="L640" s="221"/>
      <c r="M640" s="221"/>
      <c r="N640" s="221"/>
      <c r="O640" s="221"/>
      <c r="P640" s="221"/>
      <c r="Q640" s="221"/>
      <c r="R640" s="221"/>
      <c r="S640" s="221"/>
      <c r="T640" s="221"/>
      <c r="U640" s="221"/>
    </row>
    <row r="641" spans="1:21" s="119" customFormat="1" ht="12.75">
      <c r="A641" s="221"/>
      <c r="B641" s="221"/>
      <c r="C641" s="221"/>
      <c r="D641" s="222"/>
      <c r="E641" s="221"/>
      <c r="F641" s="221"/>
      <c r="G641" s="221"/>
      <c r="H641" s="221"/>
      <c r="I641" s="221"/>
      <c r="J641" s="221"/>
      <c r="K641" s="221"/>
      <c r="L641" s="221"/>
      <c r="M641" s="221"/>
      <c r="N641" s="221"/>
      <c r="O641" s="221"/>
      <c r="P641" s="221"/>
      <c r="Q641" s="221"/>
      <c r="R641" s="221"/>
      <c r="S641" s="221"/>
      <c r="T641" s="221"/>
      <c r="U641" s="221"/>
    </row>
    <row r="642" spans="1:21" s="119" customFormat="1" ht="12.75">
      <c r="A642" s="221"/>
      <c r="B642" s="221"/>
      <c r="C642" s="221"/>
      <c r="D642" s="222"/>
      <c r="E642" s="221"/>
      <c r="F642" s="221"/>
      <c r="G642" s="221"/>
      <c r="H642" s="221"/>
      <c r="I642" s="221"/>
      <c r="J642" s="221"/>
      <c r="K642" s="221"/>
      <c r="L642" s="221"/>
      <c r="M642" s="221"/>
      <c r="N642" s="221"/>
      <c r="O642" s="221"/>
      <c r="P642" s="221"/>
      <c r="Q642" s="221"/>
      <c r="R642" s="221"/>
      <c r="S642" s="221"/>
      <c r="T642" s="221"/>
      <c r="U642" s="221"/>
    </row>
    <row r="643" spans="1:21" s="119" customFormat="1" ht="12.75">
      <c r="A643" s="221"/>
      <c r="B643" s="221"/>
      <c r="C643" s="221"/>
      <c r="D643" s="222"/>
      <c r="E643" s="221"/>
      <c r="F643" s="221"/>
      <c r="G643" s="221"/>
      <c r="H643" s="221"/>
      <c r="I643" s="221"/>
      <c r="J643" s="221"/>
      <c r="K643" s="221"/>
      <c r="L643" s="221"/>
      <c r="M643" s="221"/>
      <c r="N643" s="221"/>
      <c r="O643" s="221"/>
      <c r="P643" s="221"/>
      <c r="Q643" s="221"/>
      <c r="R643" s="221"/>
      <c r="S643" s="221"/>
      <c r="T643" s="221"/>
      <c r="U643" s="221"/>
    </row>
    <row r="644" spans="1:21" s="119" customFormat="1" ht="12.75">
      <c r="A644" s="221"/>
      <c r="B644" s="221"/>
      <c r="C644" s="221"/>
      <c r="D644" s="222"/>
      <c r="E644" s="221"/>
      <c r="F644" s="221"/>
      <c r="G644" s="221"/>
      <c r="H644" s="221"/>
      <c r="I644" s="221"/>
      <c r="J644" s="221"/>
      <c r="K644" s="221"/>
      <c r="L644" s="221"/>
      <c r="M644" s="221"/>
      <c r="N644" s="221"/>
      <c r="O644" s="221"/>
      <c r="P644" s="221"/>
      <c r="Q644" s="221"/>
      <c r="R644" s="221"/>
      <c r="S644" s="221"/>
      <c r="T644" s="221"/>
      <c r="U644" s="221"/>
    </row>
    <row r="645" spans="1:21" s="119" customFormat="1" ht="12.75">
      <c r="A645" s="221"/>
      <c r="B645" s="221"/>
      <c r="C645" s="221"/>
      <c r="D645" s="222"/>
      <c r="E645" s="221"/>
      <c r="F645" s="221"/>
      <c r="G645" s="221"/>
      <c r="H645" s="221"/>
      <c r="I645" s="221"/>
      <c r="J645" s="221"/>
      <c r="K645" s="221"/>
      <c r="L645" s="221"/>
      <c r="M645" s="221"/>
      <c r="N645" s="221"/>
      <c r="O645" s="221"/>
      <c r="P645" s="221"/>
      <c r="Q645" s="221"/>
      <c r="R645" s="221"/>
      <c r="S645" s="221"/>
      <c r="T645" s="221"/>
      <c r="U645" s="221"/>
    </row>
    <row r="646" spans="1:21" s="119" customFormat="1" ht="12.75">
      <c r="A646" s="221"/>
      <c r="B646" s="221"/>
      <c r="C646" s="221"/>
      <c r="D646" s="222"/>
      <c r="E646" s="221"/>
      <c r="F646" s="221"/>
      <c r="G646" s="221"/>
      <c r="H646" s="221"/>
      <c r="I646" s="221"/>
      <c r="J646" s="221"/>
      <c r="K646" s="221"/>
      <c r="L646" s="221"/>
      <c r="M646" s="221"/>
      <c r="N646" s="221"/>
      <c r="O646" s="221"/>
      <c r="P646" s="221"/>
      <c r="Q646" s="221"/>
      <c r="R646" s="221"/>
      <c r="S646" s="221"/>
      <c r="T646" s="221"/>
      <c r="U646" s="221"/>
    </row>
    <row r="647" spans="1:21" s="119" customFormat="1" ht="12.75">
      <c r="A647" s="221"/>
      <c r="B647" s="221"/>
      <c r="C647" s="221"/>
      <c r="D647" s="222"/>
      <c r="E647" s="221"/>
      <c r="F647" s="221"/>
      <c r="G647" s="221"/>
      <c r="H647" s="221"/>
      <c r="I647" s="221"/>
      <c r="J647" s="221"/>
      <c r="K647" s="221"/>
      <c r="L647" s="221"/>
      <c r="M647" s="221"/>
      <c r="N647" s="221"/>
      <c r="O647" s="221"/>
      <c r="P647" s="221"/>
      <c r="Q647" s="221"/>
      <c r="R647" s="221"/>
      <c r="S647" s="221"/>
      <c r="T647" s="221"/>
      <c r="U647" s="221"/>
    </row>
    <row r="648" spans="1:21" s="119" customFormat="1" ht="12.75">
      <c r="A648" s="221"/>
      <c r="B648" s="221"/>
      <c r="C648" s="221"/>
      <c r="D648" s="222"/>
      <c r="E648" s="221"/>
      <c r="F648" s="221"/>
      <c r="G648" s="221"/>
      <c r="H648" s="221"/>
      <c r="I648" s="221"/>
      <c r="J648" s="221"/>
      <c r="K648" s="221"/>
      <c r="L648" s="221"/>
      <c r="M648" s="221"/>
      <c r="N648" s="221"/>
      <c r="O648" s="221"/>
      <c r="P648" s="221"/>
      <c r="Q648" s="221"/>
      <c r="R648" s="221"/>
      <c r="S648" s="221"/>
      <c r="T648" s="221"/>
      <c r="U648" s="221"/>
    </row>
    <row r="649" spans="1:21" s="119" customFormat="1" ht="12.75">
      <c r="A649" s="221"/>
      <c r="B649" s="221"/>
      <c r="C649" s="221"/>
      <c r="D649" s="222"/>
      <c r="E649" s="221"/>
      <c r="F649" s="221"/>
      <c r="G649" s="221"/>
      <c r="H649" s="221"/>
      <c r="I649" s="221"/>
      <c r="J649" s="221"/>
      <c r="K649" s="221"/>
      <c r="L649" s="221"/>
      <c r="M649" s="221"/>
      <c r="N649" s="221"/>
      <c r="O649" s="221"/>
      <c r="P649" s="221"/>
      <c r="Q649" s="221"/>
      <c r="R649" s="221"/>
      <c r="S649" s="221"/>
      <c r="T649" s="221"/>
      <c r="U649" s="221"/>
    </row>
    <row r="650" spans="1:21" s="119" customFormat="1" ht="12.75">
      <c r="A650" s="221"/>
      <c r="B650" s="221"/>
      <c r="C650" s="221"/>
      <c r="D650" s="222"/>
      <c r="E650" s="221"/>
      <c r="F650" s="221"/>
      <c r="G650" s="221"/>
      <c r="H650" s="221"/>
      <c r="I650" s="221"/>
      <c r="J650" s="221"/>
      <c r="K650" s="221"/>
      <c r="L650" s="221"/>
      <c r="M650" s="221"/>
      <c r="N650" s="221"/>
      <c r="O650" s="221"/>
      <c r="P650" s="221"/>
      <c r="Q650" s="221"/>
      <c r="R650" s="221"/>
      <c r="S650" s="221"/>
      <c r="T650" s="221"/>
      <c r="U650" s="221"/>
    </row>
    <row r="651" spans="1:21" s="119" customFormat="1" ht="12.75">
      <c r="A651" s="221"/>
      <c r="B651" s="221"/>
      <c r="C651" s="221"/>
      <c r="D651" s="222"/>
      <c r="E651" s="221"/>
      <c r="F651" s="221"/>
      <c r="G651" s="221"/>
      <c r="H651" s="221"/>
      <c r="I651" s="221"/>
      <c r="J651" s="221"/>
      <c r="K651" s="221"/>
      <c r="L651" s="221"/>
      <c r="M651" s="221"/>
      <c r="N651" s="221"/>
      <c r="O651" s="221"/>
      <c r="P651" s="221"/>
      <c r="Q651" s="221"/>
      <c r="R651" s="221"/>
      <c r="S651" s="221"/>
      <c r="T651" s="221"/>
      <c r="U651" s="221"/>
    </row>
    <row r="652" spans="1:21" s="119" customFormat="1" ht="12.75">
      <c r="A652" s="221"/>
      <c r="B652" s="221"/>
      <c r="C652" s="221"/>
      <c r="D652" s="222"/>
      <c r="E652" s="221"/>
      <c r="F652" s="221"/>
      <c r="G652" s="221"/>
      <c r="H652" s="221"/>
      <c r="I652" s="221"/>
      <c r="J652" s="221"/>
      <c r="K652" s="221"/>
      <c r="L652" s="221"/>
      <c r="M652" s="221"/>
      <c r="N652" s="221"/>
      <c r="O652" s="221"/>
      <c r="P652" s="221"/>
      <c r="Q652" s="221"/>
      <c r="R652" s="221"/>
      <c r="S652" s="221"/>
      <c r="T652" s="221"/>
      <c r="U652" s="221"/>
    </row>
    <row r="653" spans="1:21" s="119" customFormat="1" ht="12.75">
      <c r="A653" s="221"/>
      <c r="B653" s="221"/>
      <c r="C653" s="221"/>
      <c r="D653" s="222"/>
      <c r="E653" s="221"/>
      <c r="F653" s="221"/>
      <c r="G653" s="221"/>
      <c r="H653" s="221"/>
      <c r="I653" s="221"/>
      <c r="J653" s="221"/>
      <c r="K653" s="221"/>
      <c r="L653" s="221"/>
      <c r="M653" s="221"/>
      <c r="N653" s="221"/>
      <c r="O653" s="221"/>
      <c r="P653" s="221"/>
      <c r="Q653" s="221"/>
      <c r="R653" s="221"/>
      <c r="S653" s="221"/>
      <c r="T653" s="221"/>
      <c r="U653" s="221"/>
    </row>
    <row r="654" spans="1:21" s="119" customFormat="1" ht="12.75">
      <c r="A654" s="221"/>
      <c r="B654" s="221"/>
      <c r="C654" s="221"/>
      <c r="D654" s="222"/>
      <c r="E654" s="221"/>
      <c r="F654" s="221"/>
      <c r="G654" s="221"/>
      <c r="H654" s="221"/>
      <c r="I654" s="221"/>
      <c r="J654" s="221"/>
      <c r="K654" s="221"/>
      <c r="L654" s="221"/>
      <c r="M654" s="221"/>
      <c r="N654" s="221"/>
      <c r="O654" s="221"/>
      <c r="P654" s="221"/>
      <c r="Q654" s="221"/>
      <c r="R654" s="221"/>
      <c r="S654" s="221"/>
      <c r="T654" s="221"/>
      <c r="U654" s="221"/>
    </row>
    <row r="655" spans="1:21" s="119" customFormat="1" ht="12.75">
      <c r="A655" s="221"/>
      <c r="B655" s="221"/>
      <c r="C655" s="221"/>
      <c r="D655" s="222"/>
      <c r="E655" s="221"/>
      <c r="F655" s="221"/>
      <c r="G655" s="221"/>
      <c r="H655" s="221"/>
      <c r="I655" s="221"/>
      <c r="J655" s="221"/>
      <c r="K655" s="221"/>
      <c r="L655" s="221"/>
      <c r="M655" s="221"/>
      <c r="N655" s="221"/>
      <c r="O655" s="221"/>
      <c r="P655" s="221"/>
      <c r="Q655" s="221"/>
      <c r="R655" s="221"/>
      <c r="S655" s="221"/>
      <c r="T655" s="221"/>
      <c r="U655" s="221"/>
    </row>
    <row r="656" spans="1:21" s="119" customFormat="1" ht="12.75">
      <c r="A656" s="221"/>
      <c r="B656" s="221"/>
      <c r="C656" s="221"/>
      <c r="D656" s="222"/>
      <c r="E656" s="221"/>
      <c r="F656" s="221"/>
      <c r="G656" s="221"/>
      <c r="H656" s="221"/>
      <c r="I656" s="221"/>
      <c r="J656" s="221"/>
      <c r="K656" s="221"/>
      <c r="L656" s="221"/>
      <c r="M656" s="221"/>
      <c r="N656" s="221"/>
      <c r="O656" s="221"/>
      <c r="P656" s="221"/>
      <c r="Q656" s="221"/>
      <c r="R656" s="221"/>
      <c r="S656" s="221"/>
      <c r="T656" s="221"/>
      <c r="U656" s="221"/>
    </row>
    <row r="657" spans="1:21" s="119" customFormat="1" ht="12.75">
      <c r="A657" s="221"/>
      <c r="B657" s="221"/>
      <c r="C657" s="221"/>
      <c r="D657" s="222"/>
      <c r="E657" s="221"/>
      <c r="F657" s="221"/>
      <c r="G657" s="221"/>
      <c r="H657" s="221"/>
      <c r="I657" s="221"/>
      <c r="J657" s="221"/>
      <c r="K657" s="221"/>
      <c r="L657" s="221"/>
      <c r="M657" s="221"/>
      <c r="N657" s="221"/>
      <c r="O657" s="221"/>
      <c r="P657" s="221"/>
      <c r="Q657" s="221"/>
      <c r="R657" s="221"/>
      <c r="S657" s="221"/>
      <c r="T657" s="221"/>
      <c r="U657" s="221"/>
    </row>
    <row r="658" spans="1:21" s="119" customFormat="1" ht="12.75">
      <c r="A658" s="221"/>
      <c r="B658" s="221"/>
      <c r="C658" s="221"/>
      <c r="D658" s="222"/>
      <c r="E658" s="221"/>
      <c r="F658" s="221"/>
      <c r="G658" s="221"/>
      <c r="H658" s="221"/>
      <c r="I658" s="221"/>
      <c r="J658" s="221"/>
      <c r="K658" s="221"/>
      <c r="L658" s="221"/>
      <c r="M658" s="221"/>
      <c r="N658" s="221"/>
      <c r="O658" s="221"/>
      <c r="P658" s="221"/>
      <c r="Q658" s="221"/>
      <c r="R658" s="221"/>
      <c r="S658" s="221"/>
      <c r="T658" s="221"/>
      <c r="U658" s="221"/>
    </row>
    <row r="659" spans="1:21" s="119" customFormat="1" ht="12.75">
      <c r="A659" s="221"/>
      <c r="B659" s="221"/>
      <c r="C659" s="221"/>
      <c r="D659" s="222"/>
      <c r="E659" s="221"/>
      <c r="F659" s="221"/>
      <c r="G659" s="221"/>
      <c r="H659" s="221"/>
      <c r="I659" s="221"/>
      <c r="J659" s="221"/>
      <c r="K659" s="221"/>
      <c r="L659" s="221"/>
      <c r="M659" s="221"/>
      <c r="N659" s="221"/>
      <c r="O659" s="221"/>
      <c r="P659" s="221"/>
      <c r="Q659" s="221"/>
      <c r="R659" s="221"/>
      <c r="S659" s="221"/>
      <c r="T659" s="221"/>
      <c r="U659" s="221"/>
    </row>
    <row r="660" spans="1:21" s="119" customFormat="1" ht="12.75">
      <c r="A660" s="221"/>
      <c r="B660" s="221"/>
      <c r="C660" s="221"/>
      <c r="D660" s="222"/>
      <c r="E660" s="221"/>
      <c r="F660" s="221"/>
      <c r="G660" s="221"/>
      <c r="H660" s="221"/>
      <c r="I660" s="221"/>
      <c r="J660" s="221"/>
      <c r="K660" s="221"/>
      <c r="L660" s="221"/>
      <c r="M660" s="221"/>
      <c r="N660" s="221"/>
      <c r="O660" s="221"/>
      <c r="P660" s="221"/>
      <c r="Q660" s="221"/>
      <c r="R660" s="221"/>
      <c r="S660" s="221"/>
      <c r="T660" s="221"/>
      <c r="U660" s="221"/>
    </row>
    <row r="661" spans="1:21" s="119" customFormat="1" ht="12.75">
      <c r="A661" s="221"/>
      <c r="B661" s="221"/>
      <c r="C661" s="221"/>
      <c r="D661" s="222"/>
      <c r="E661" s="221"/>
      <c r="F661" s="221"/>
      <c r="G661" s="221"/>
      <c r="H661" s="221"/>
      <c r="I661" s="221"/>
      <c r="J661" s="221"/>
      <c r="K661" s="221"/>
      <c r="L661" s="221"/>
      <c r="M661" s="221"/>
      <c r="N661" s="221"/>
      <c r="O661" s="221"/>
      <c r="P661" s="221"/>
      <c r="Q661" s="221"/>
      <c r="R661" s="221"/>
      <c r="S661" s="221"/>
      <c r="T661" s="221"/>
      <c r="U661" s="221"/>
    </row>
    <row r="662" spans="1:21" s="119" customFormat="1" ht="12.75">
      <c r="A662" s="221"/>
      <c r="B662" s="221"/>
      <c r="C662" s="221"/>
      <c r="D662" s="222"/>
      <c r="E662" s="221"/>
      <c r="F662" s="221"/>
      <c r="G662" s="221"/>
      <c r="H662" s="221"/>
      <c r="I662" s="221"/>
      <c r="J662" s="221"/>
      <c r="K662" s="221"/>
      <c r="L662" s="221"/>
      <c r="M662" s="221"/>
      <c r="N662" s="221"/>
      <c r="O662" s="221"/>
      <c r="P662" s="221"/>
      <c r="Q662" s="221"/>
      <c r="R662" s="221"/>
      <c r="S662" s="221"/>
      <c r="T662" s="221"/>
      <c r="U662" s="221"/>
    </row>
    <row r="663" spans="1:21" s="119" customFormat="1" ht="12.75">
      <c r="A663" s="221"/>
      <c r="B663" s="221"/>
      <c r="C663" s="221"/>
      <c r="D663" s="222"/>
      <c r="E663" s="221"/>
      <c r="F663" s="221"/>
      <c r="G663" s="221"/>
      <c r="H663" s="221"/>
      <c r="I663" s="221"/>
      <c r="J663" s="221"/>
      <c r="K663" s="221"/>
      <c r="L663" s="221"/>
      <c r="M663" s="221"/>
      <c r="N663" s="221"/>
      <c r="O663" s="221"/>
      <c r="P663" s="221"/>
      <c r="Q663" s="221"/>
      <c r="R663" s="221"/>
      <c r="S663" s="221"/>
      <c r="T663" s="221"/>
      <c r="U663" s="221"/>
    </row>
    <row r="664" spans="1:21" s="119" customFormat="1" ht="12.75">
      <c r="A664" s="221"/>
      <c r="B664" s="221"/>
      <c r="C664" s="221"/>
      <c r="D664" s="222"/>
      <c r="E664" s="221"/>
      <c r="F664" s="221"/>
      <c r="G664" s="221"/>
      <c r="H664" s="221"/>
      <c r="I664" s="221"/>
      <c r="J664" s="221"/>
      <c r="K664" s="221"/>
      <c r="L664" s="221"/>
      <c r="M664" s="221"/>
      <c r="N664" s="221"/>
      <c r="O664" s="221"/>
      <c r="P664" s="221"/>
      <c r="Q664" s="221"/>
      <c r="R664" s="221"/>
      <c r="S664" s="221"/>
      <c r="T664" s="221"/>
      <c r="U664" s="221"/>
    </row>
    <row r="665" spans="1:21" s="119" customFormat="1" ht="12.75">
      <c r="A665" s="221"/>
      <c r="B665" s="221"/>
      <c r="C665" s="221"/>
      <c r="D665" s="222"/>
      <c r="E665" s="221"/>
      <c r="F665" s="221"/>
      <c r="G665" s="221"/>
      <c r="H665" s="221"/>
      <c r="I665" s="221"/>
      <c r="J665" s="221"/>
      <c r="K665" s="221"/>
      <c r="L665" s="221"/>
      <c r="M665" s="221"/>
      <c r="N665" s="221"/>
      <c r="O665" s="221"/>
      <c r="P665" s="221"/>
      <c r="Q665" s="221"/>
      <c r="R665" s="221"/>
      <c r="S665" s="221"/>
      <c r="T665" s="221"/>
      <c r="U665" s="221"/>
    </row>
    <row r="666" spans="1:21" s="119" customFormat="1" ht="12.75">
      <c r="A666" s="221"/>
      <c r="B666" s="221"/>
      <c r="C666" s="221"/>
      <c r="D666" s="222"/>
      <c r="E666" s="221"/>
      <c r="F666" s="221"/>
      <c r="G666" s="221"/>
      <c r="H666" s="221"/>
      <c r="I666" s="221"/>
      <c r="J666" s="221"/>
      <c r="K666" s="221"/>
      <c r="L666" s="221"/>
      <c r="M666" s="221"/>
      <c r="N666" s="221"/>
      <c r="O666" s="221"/>
      <c r="P666" s="221"/>
      <c r="Q666" s="221"/>
      <c r="R666" s="221"/>
      <c r="S666" s="221"/>
      <c r="T666" s="221"/>
      <c r="U666" s="221"/>
    </row>
    <row r="667" spans="1:21" s="119" customFormat="1" ht="12.75">
      <c r="A667" s="221"/>
      <c r="B667" s="221"/>
      <c r="C667" s="221"/>
      <c r="D667" s="222"/>
      <c r="E667" s="221"/>
      <c r="F667" s="221"/>
      <c r="G667" s="221"/>
      <c r="H667" s="221"/>
      <c r="I667" s="221"/>
      <c r="J667" s="221"/>
      <c r="K667" s="221"/>
      <c r="L667" s="221"/>
      <c r="M667" s="221"/>
      <c r="N667" s="221"/>
      <c r="O667" s="221"/>
      <c r="P667" s="221"/>
      <c r="Q667" s="221"/>
      <c r="R667" s="221"/>
      <c r="S667" s="221"/>
      <c r="T667" s="221"/>
      <c r="U667" s="221"/>
    </row>
    <row r="668" spans="1:21" s="119" customFormat="1" ht="12.75">
      <c r="A668" s="221"/>
      <c r="B668" s="221"/>
      <c r="C668" s="221"/>
      <c r="D668" s="222"/>
      <c r="E668" s="221"/>
      <c r="F668" s="221"/>
      <c r="G668" s="221"/>
      <c r="H668" s="221"/>
      <c r="I668" s="221"/>
      <c r="J668" s="221"/>
      <c r="K668" s="221"/>
      <c r="L668" s="221"/>
      <c r="M668" s="221"/>
      <c r="N668" s="221"/>
      <c r="O668" s="221"/>
      <c r="P668" s="221"/>
      <c r="Q668" s="221"/>
      <c r="R668" s="221"/>
      <c r="S668" s="221"/>
      <c r="T668" s="221"/>
      <c r="U668" s="221"/>
    </row>
    <row r="669" spans="1:21" s="119" customFormat="1" ht="12.75">
      <c r="A669" s="221"/>
      <c r="B669" s="221"/>
      <c r="C669" s="221"/>
      <c r="D669" s="222"/>
      <c r="E669" s="221"/>
      <c r="F669" s="221"/>
      <c r="G669" s="221"/>
      <c r="H669" s="221"/>
      <c r="I669" s="221"/>
      <c r="J669" s="221"/>
      <c r="K669" s="221"/>
      <c r="L669" s="221"/>
      <c r="M669" s="221"/>
      <c r="N669" s="221"/>
      <c r="O669" s="221"/>
      <c r="P669" s="221"/>
      <c r="Q669" s="221"/>
      <c r="R669" s="221"/>
      <c r="S669" s="221"/>
      <c r="T669" s="221"/>
      <c r="U669" s="221"/>
    </row>
    <row r="670" spans="1:21" s="119" customFormat="1" ht="12.75">
      <c r="A670" s="221"/>
      <c r="B670" s="221"/>
      <c r="C670" s="221"/>
      <c r="D670" s="222"/>
      <c r="E670" s="221"/>
      <c r="F670" s="221"/>
      <c r="G670" s="221"/>
      <c r="H670" s="221"/>
      <c r="I670" s="221"/>
      <c r="J670" s="221"/>
      <c r="K670" s="221"/>
      <c r="L670" s="221"/>
      <c r="M670" s="221"/>
      <c r="N670" s="221"/>
      <c r="O670" s="221"/>
      <c r="P670" s="221"/>
      <c r="Q670" s="221"/>
      <c r="R670" s="221"/>
      <c r="S670" s="221"/>
      <c r="T670" s="221"/>
      <c r="U670" s="221"/>
    </row>
    <row r="671" spans="1:21" s="119" customFormat="1" ht="12.75">
      <c r="A671" s="221"/>
      <c r="B671" s="221"/>
      <c r="C671" s="221"/>
      <c r="D671" s="222"/>
      <c r="E671" s="221"/>
      <c r="F671" s="221"/>
      <c r="G671" s="221"/>
      <c r="H671" s="221"/>
      <c r="I671" s="221"/>
      <c r="J671" s="221"/>
      <c r="K671" s="221"/>
      <c r="L671" s="221"/>
      <c r="M671" s="221"/>
      <c r="N671" s="221"/>
      <c r="O671" s="221"/>
      <c r="P671" s="221"/>
      <c r="Q671" s="221"/>
      <c r="R671" s="221"/>
      <c r="S671" s="221"/>
      <c r="T671" s="221"/>
      <c r="U671" s="221"/>
    </row>
    <row r="672" spans="1:21" s="119" customFormat="1" ht="12.75">
      <c r="A672" s="221"/>
      <c r="B672" s="221"/>
      <c r="C672" s="221"/>
      <c r="D672" s="222"/>
      <c r="E672" s="221"/>
      <c r="F672" s="221"/>
      <c r="G672" s="221"/>
      <c r="H672" s="221"/>
      <c r="I672" s="221"/>
      <c r="J672" s="221"/>
      <c r="K672" s="221"/>
      <c r="L672" s="221"/>
      <c r="M672" s="221"/>
      <c r="N672" s="221"/>
      <c r="O672" s="221"/>
      <c r="P672" s="221"/>
      <c r="Q672" s="221"/>
      <c r="R672" s="221"/>
      <c r="S672" s="221"/>
      <c r="T672" s="221"/>
      <c r="U672" s="221"/>
    </row>
    <row r="673" spans="1:21" s="119" customFormat="1" ht="12.75">
      <c r="A673" s="221"/>
      <c r="B673" s="221"/>
      <c r="C673" s="221"/>
      <c r="D673" s="222"/>
      <c r="E673" s="221"/>
      <c r="F673" s="221"/>
      <c r="G673" s="221"/>
      <c r="H673" s="221"/>
      <c r="I673" s="221"/>
      <c r="J673" s="221"/>
      <c r="K673" s="221"/>
      <c r="L673" s="221"/>
      <c r="M673" s="221"/>
      <c r="N673" s="221"/>
      <c r="O673" s="221"/>
      <c r="P673" s="221"/>
      <c r="Q673" s="221"/>
      <c r="R673" s="221"/>
      <c r="S673" s="221"/>
      <c r="T673" s="221"/>
      <c r="U673" s="221"/>
    </row>
    <row r="674" spans="1:21" s="119" customFormat="1" ht="12.75">
      <c r="A674" s="221"/>
      <c r="B674" s="221"/>
      <c r="C674" s="221"/>
      <c r="D674" s="222"/>
      <c r="E674" s="221"/>
      <c r="F674" s="221"/>
      <c r="G674" s="221"/>
      <c r="H674" s="221"/>
      <c r="I674" s="221"/>
      <c r="J674" s="221"/>
      <c r="K674" s="221"/>
      <c r="L674" s="221"/>
      <c r="M674" s="221"/>
      <c r="N674" s="221"/>
      <c r="O674" s="221"/>
      <c r="P674" s="221"/>
      <c r="Q674" s="221"/>
      <c r="R674" s="221"/>
      <c r="S674" s="221"/>
      <c r="T674" s="221"/>
      <c r="U674" s="221"/>
    </row>
    <row r="675" spans="1:21" s="119" customFormat="1" ht="12.75">
      <c r="A675" s="221"/>
      <c r="B675" s="221"/>
      <c r="C675" s="221"/>
      <c r="D675" s="222"/>
      <c r="E675" s="221"/>
      <c r="F675" s="221"/>
      <c r="G675" s="221"/>
      <c r="H675" s="221"/>
      <c r="I675" s="221"/>
      <c r="J675" s="221"/>
      <c r="K675" s="221"/>
      <c r="L675" s="221"/>
      <c r="M675" s="221"/>
      <c r="N675" s="221"/>
      <c r="O675" s="221"/>
      <c r="P675" s="221"/>
      <c r="Q675" s="221"/>
      <c r="R675" s="221"/>
      <c r="S675" s="221"/>
      <c r="T675" s="221"/>
      <c r="U675" s="221"/>
    </row>
    <row r="676" spans="1:21" s="119" customFormat="1" ht="12.75">
      <c r="A676" s="221"/>
      <c r="B676" s="221"/>
      <c r="C676" s="221"/>
      <c r="D676" s="222"/>
      <c r="E676" s="221"/>
      <c r="F676" s="221"/>
      <c r="G676" s="221"/>
      <c r="H676" s="221"/>
      <c r="I676" s="221"/>
      <c r="J676" s="221"/>
      <c r="K676" s="221"/>
      <c r="L676" s="221"/>
      <c r="M676" s="221"/>
      <c r="N676" s="221"/>
      <c r="O676" s="221"/>
      <c r="P676" s="221"/>
      <c r="Q676" s="221"/>
      <c r="R676" s="221"/>
      <c r="S676" s="221"/>
      <c r="T676" s="221"/>
      <c r="U676" s="221"/>
    </row>
    <row r="677" spans="1:21" s="119" customFormat="1" ht="12.75">
      <c r="A677" s="221"/>
      <c r="B677" s="221"/>
      <c r="C677" s="221"/>
      <c r="D677" s="222"/>
      <c r="E677" s="221"/>
      <c r="F677" s="221"/>
      <c r="G677" s="221"/>
      <c r="H677" s="221"/>
      <c r="I677" s="221"/>
      <c r="J677" s="221"/>
      <c r="K677" s="221"/>
      <c r="L677" s="221"/>
      <c r="M677" s="221"/>
      <c r="N677" s="221"/>
      <c r="O677" s="221"/>
      <c r="P677" s="221"/>
      <c r="Q677" s="221"/>
      <c r="R677" s="221"/>
      <c r="S677" s="221"/>
      <c r="T677" s="221"/>
      <c r="U677" s="221"/>
    </row>
    <row r="678" spans="1:21" s="119" customFormat="1" ht="12.75">
      <c r="A678" s="221"/>
      <c r="B678" s="221"/>
      <c r="C678" s="221"/>
      <c r="D678" s="222"/>
      <c r="E678" s="221"/>
      <c r="F678" s="221"/>
      <c r="G678" s="221"/>
      <c r="H678" s="221"/>
      <c r="I678" s="221"/>
      <c r="J678" s="221"/>
      <c r="K678" s="221"/>
      <c r="L678" s="221"/>
      <c r="M678" s="221"/>
      <c r="N678" s="221"/>
      <c r="O678" s="221"/>
      <c r="P678" s="221"/>
      <c r="Q678" s="221"/>
      <c r="R678" s="221"/>
      <c r="S678" s="221"/>
      <c r="T678" s="221"/>
      <c r="U678" s="221"/>
    </row>
    <row r="679" spans="1:21" s="119" customFormat="1" ht="12.75">
      <c r="A679" s="221"/>
      <c r="B679" s="221"/>
      <c r="C679" s="221"/>
      <c r="D679" s="222"/>
      <c r="E679" s="221"/>
      <c r="F679" s="221"/>
      <c r="G679" s="221"/>
      <c r="H679" s="221"/>
      <c r="I679" s="221"/>
      <c r="J679" s="221"/>
      <c r="K679" s="221"/>
      <c r="L679" s="221"/>
      <c r="M679" s="221"/>
      <c r="N679" s="221"/>
      <c r="O679" s="221"/>
      <c r="P679" s="221"/>
      <c r="Q679" s="221"/>
      <c r="R679" s="221"/>
      <c r="S679" s="221"/>
      <c r="T679" s="221"/>
      <c r="U679" s="221"/>
    </row>
    <row r="680" spans="1:21" s="119" customFormat="1" ht="12.75">
      <c r="A680" s="221"/>
      <c r="B680" s="221"/>
      <c r="C680" s="221"/>
      <c r="D680" s="222"/>
      <c r="E680" s="221"/>
      <c r="F680" s="221"/>
      <c r="G680" s="221"/>
      <c r="H680" s="221"/>
      <c r="I680" s="221"/>
      <c r="J680" s="221"/>
      <c r="K680" s="221"/>
      <c r="L680" s="221"/>
      <c r="M680" s="221"/>
      <c r="N680" s="221"/>
      <c r="O680" s="221"/>
      <c r="P680" s="221"/>
      <c r="Q680" s="221"/>
      <c r="R680" s="221"/>
      <c r="S680" s="221"/>
      <c r="T680" s="221"/>
      <c r="U680" s="221"/>
    </row>
    <row r="681" spans="1:21" s="119" customFormat="1" ht="12.75">
      <c r="A681" s="221"/>
      <c r="B681" s="221"/>
      <c r="C681" s="221"/>
      <c r="D681" s="222"/>
      <c r="E681" s="221"/>
      <c r="F681" s="221"/>
      <c r="G681" s="221"/>
      <c r="H681" s="221"/>
      <c r="I681" s="221"/>
      <c r="J681" s="221"/>
      <c r="K681" s="221"/>
      <c r="L681" s="221"/>
      <c r="M681" s="221"/>
      <c r="N681" s="221"/>
      <c r="O681" s="221"/>
      <c r="P681" s="221"/>
      <c r="Q681" s="221"/>
      <c r="R681" s="221"/>
      <c r="S681" s="221"/>
      <c r="T681" s="221"/>
      <c r="U681" s="221"/>
    </row>
    <row r="682" spans="1:21" s="119" customFormat="1" ht="12.75">
      <c r="A682" s="221"/>
      <c r="B682" s="221"/>
      <c r="C682" s="221"/>
      <c r="D682" s="222"/>
      <c r="E682" s="221"/>
      <c r="F682" s="221"/>
      <c r="G682" s="221"/>
      <c r="H682" s="221"/>
      <c r="I682" s="221"/>
      <c r="J682" s="221"/>
      <c r="K682" s="221"/>
      <c r="L682" s="221"/>
      <c r="M682" s="221"/>
      <c r="N682" s="221"/>
      <c r="O682" s="221"/>
      <c r="P682" s="221"/>
      <c r="Q682" s="221"/>
      <c r="R682" s="221"/>
      <c r="S682" s="221"/>
      <c r="T682" s="221"/>
      <c r="U682" s="221"/>
    </row>
    <row r="683" spans="1:21" s="119" customFormat="1" ht="12.75">
      <c r="A683" s="221"/>
      <c r="B683" s="221"/>
      <c r="C683" s="221"/>
      <c r="D683" s="222"/>
      <c r="E683" s="221"/>
      <c r="F683" s="221"/>
      <c r="G683" s="221"/>
      <c r="H683" s="221"/>
      <c r="I683" s="221"/>
      <c r="J683" s="221"/>
      <c r="K683" s="221"/>
      <c r="L683" s="221"/>
      <c r="M683" s="221"/>
      <c r="N683" s="221"/>
      <c r="O683" s="221"/>
      <c r="P683" s="221"/>
      <c r="Q683" s="221"/>
      <c r="R683" s="221"/>
      <c r="S683" s="221"/>
      <c r="T683" s="221"/>
      <c r="U683" s="221"/>
    </row>
    <row r="684" spans="1:21" s="119" customFormat="1" ht="12.75">
      <c r="A684" s="221"/>
      <c r="B684" s="221"/>
      <c r="C684" s="221"/>
      <c r="D684" s="222"/>
      <c r="E684" s="221"/>
      <c r="F684" s="221"/>
      <c r="G684" s="221"/>
      <c r="H684" s="221"/>
      <c r="I684" s="221"/>
      <c r="J684" s="221"/>
      <c r="K684" s="221"/>
      <c r="L684" s="221"/>
      <c r="M684" s="221"/>
      <c r="N684" s="221"/>
      <c r="O684" s="221"/>
      <c r="P684" s="221"/>
      <c r="Q684" s="221"/>
      <c r="R684" s="221"/>
      <c r="S684" s="221"/>
      <c r="T684" s="221"/>
      <c r="U684" s="221"/>
    </row>
    <row r="685" spans="1:21" s="119" customFormat="1" ht="12.75">
      <c r="A685" s="221"/>
      <c r="B685" s="221"/>
      <c r="C685" s="221"/>
      <c r="D685" s="222"/>
      <c r="E685" s="221"/>
      <c r="F685" s="221"/>
      <c r="G685" s="221"/>
      <c r="H685" s="221"/>
      <c r="I685" s="221"/>
      <c r="J685" s="221"/>
      <c r="K685" s="221"/>
      <c r="L685" s="221"/>
      <c r="M685" s="221"/>
      <c r="N685" s="221"/>
      <c r="O685" s="221"/>
      <c r="P685" s="221"/>
      <c r="Q685" s="221"/>
      <c r="R685" s="221"/>
      <c r="S685" s="221"/>
      <c r="T685" s="221"/>
      <c r="U685" s="221"/>
    </row>
    <row r="686" spans="1:21" s="119" customFormat="1" ht="12.75">
      <c r="A686" s="221"/>
      <c r="B686" s="221"/>
      <c r="C686" s="221"/>
      <c r="D686" s="222"/>
      <c r="E686" s="221"/>
      <c r="F686" s="221"/>
      <c r="G686" s="221"/>
      <c r="H686" s="221"/>
      <c r="I686" s="221"/>
      <c r="J686" s="221"/>
      <c r="K686" s="221"/>
      <c r="L686" s="221"/>
      <c r="M686" s="221"/>
      <c r="N686" s="221"/>
      <c r="O686" s="221"/>
      <c r="P686" s="221"/>
      <c r="Q686" s="221"/>
      <c r="R686" s="221"/>
      <c r="S686" s="221"/>
      <c r="T686" s="221"/>
      <c r="U686" s="221"/>
    </row>
    <row r="687" spans="1:21" s="119" customFormat="1" ht="12.75">
      <c r="A687" s="221"/>
      <c r="B687" s="221"/>
      <c r="C687" s="221"/>
      <c r="D687" s="222"/>
      <c r="E687" s="221"/>
      <c r="F687" s="221"/>
      <c r="G687" s="221"/>
      <c r="H687" s="221"/>
      <c r="I687" s="221"/>
      <c r="J687" s="221"/>
      <c r="K687" s="221"/>
      <c r="L687" s="221"/>
      <c r="M687" s="221"/>
      <c r="N687" s="221"/>
      <c r="O687" s="221"/>
      <c r="P687" s="221"/>
      <c r="Q687" s="221"/>
      <c r="R687" s="221"/>
      <c r="S687" s="221"/>
      <c r="T687" s="221"/>
      <c r="U687" s="221"/>
    </row>
    <row r="688" spans="1:21" s="119" customFormat="1" ht="12.75">
      <c r="A688" s="221"/>
      <c r="B688" s="221"/>
      <c r="C688" s="221"/>
      <c r="D688" s="222"/>
      <c r="E688" s="221"/>
      <c r="F688" s="221"/>
      <c r="G688" s="221"/>
      <c r="H688" s="221"/>
      <c r="I688" s="221"/>
      <c r="J688" s="221"/>
      <c r="K688" s="221"/>
      <c r="L688" s="221"/>
      <c r="M688" s="221"/>
      <c r="N688" s="221"/>
      <c r="O688" s="221"/>
      <c r="P688" s="221"/>
      <c r="Q688" s="221"/>
      <c r="R688" s="221"/>
      <c r="S688" s="221"/>
      <c r="T688" s="221"/>
      <c r="U688" s="221"/>
    </row>
    <row r="689" spans="1:21" s="119" customFormat="1" ht="12.75">
      <c r="A689" s="221"/>
      <c r="B689" s="221"/>
      <c r="C689" s="221"/>
      <c r="D689" s="222"/>
      <c r="E689" s="221"/>
      <c r="F689" s="221"/>
      <c r="G689" s="221"/>
      <c r="H689" s="221"/>
      <c r="I689" s="221"/>
      <c r="J689" s="221"/>
      <c r="K689" s="221"/>
      <c r="L689" s="221"/>
      <c r="M689" s="221"/>
      <c r="N689" s="221"/>
      <c r="O689" s="221"/>
      <c r="P689" s="221"/>
      <c r="Q689" s="221"/>
      <c r="R689" s="221"/>
      <c r="S689" s="221"/>
      <c r="T689" s="221"/>
      <c r="U689" s="221"/>
    </row>
    <row r="690" spans="1:21" s="119" customFormat="1" ht="12.75">
      <c r="A690" s="221"/>
      <c r="B690" s="221"/>
      <c r="C690" s="221"/>
      <c r="D690" s="222"/>
      <c r="E690" s="221"/>
      <c r="F690" s="221"/>
      <c r="G690" s="221"/>
      <c r="H690" s="221"/>
      <c r="I690" s="221"/>
      <c r="J690" s="221"/>
      <c r="K690" s="221"/>
      <c r="L690" s="221"/>
      <c r="M690" s="221"/>
      <c r="N690" s="221"/>
      <c r="O690" s="221"/>
      <c r="P690" s="221"/>
      <c r="Q690" s="221"/>
      <c r="R690" s="221"/>
      <c r="S690" s="221"/>
      <c r="T690" s="221"/>
      <c r="U690" s="221"/>
    </row>
    <row r="691" spans="1:21" s="119" customFormat="1" ht="12.75">
      <c r="A691" s="221"/>
      <c r="B691" s="221"/>
      <c r="C691" s="221"/>
      <c r="D691" s="222"/>
      <c r="E691" s="221"/>
      <c r="F691" s="221"/>
      <c r="G691" s="221"/>
      <c r="H691" s="221"/>
      <c r="I691" s="221"/>
      <c r="J691" s="221"/>
      <c r="K691" s="221"/>
      <c r="L691" s="221"/>
      <c r="M691" s="221"/>
      <c r="N691" s="221"/>
      <c r="O691" s="221"/>
      <c r="P691" s="221"/>
      <c r="Q691" s="221"/>
      <c r="R691" s="221"/>
      <c r="S691" s="221"/>
      <c r="T691" s="221"/>
      <c r="U691" s="221"/>
    </row>
    <row r="692" spans="1:21" s="119" customFormat="1" ht="12.75">
      <c r="A692" s="221"/>
      <c r="B692" s="221"/>
      <c r="C692" s="221"/>
      <c r="D692" s="222"/>
      <c r="E692" s="221"/>
      <c r="F692" s="221"/>
      <c r="G692" s="221"/>
      <c r="H692" s="221"/>
      <c r="I692" s="221"/>
      <c r="J692" s="221"/>
      <c r="K692" s="221"/>
      <c r="L692" s="221"/>
      <c r="M692" s="221"/>
      <c r="N692" s="221"/>
      <c r="O692" s="221"/>
      <c r="P692" s="221"/>
      <c r="Q692" s="221"/>
      <c r="R692" s="221"/>
      <c r="S692" s="221"/>
      <c r="T692" s="221"/>
      <c r="U692" s="221"/>
    </row>
    <row r="693" spans="1:21" s="119" customFormat="1" ht="12.75">
      <c r="A693" s="221"/>
      <c r="B693" s="221"/>
      <c r="C693" s="221"/>
      <c r="D693" s="222"/>
      <c r="E693" s="221"/>
      <c r="F693" s="221"/>
      <c r="G693" s="221"/>
      <c r="H693" s="221"/>
      <c r="I693" s="221"/>
      <c r="J693" s="221"/>
      <c r="K693" s="221"/>
      <c r="L693" s="221"/>
      <c r="M693" s="221"/>
      <c r="N693" s="221"/>
      <c r="O693" s="221"/>
      <c r="P693" s="221"/>
      <c r="Q693" s="221"/>
      <c r="R693" s="221"/>
      <c r="S693" s="221"/>
      <c r="T693" s="221"/>
      <c r="U693" s="221"/>
    </row>
    <row r="694" spans="1:21" s="119" customFormat="1" ht="12.75">
      <c r="A694" s="221"/>
      <c r="B694" s="221"/>
      <c r="C694" s="221"/>
      <c r="D694" s="222"/>
      <c r="E694" s="221"/>
      <c r="F694" s="221"/>
      <c r="G694" s="221"/>
      <c r="H694" s="221"/>
      <c r="I694" s="221"/>
      <c r="J694" s="221"/>
      <c r="K694" s="221"/>
      <c r="L694" s="221"/>
      <c r="M694" s="221"/>
      <c r="N694" s="221"/>
      <c r="O694" s="221"/>
      <c r="P694" s="221"/>
      <c r="Q694" s="221"/>
      <c r="R694" s="221"/>
      <c r="S694" s="221"/>
      <c r="T694" s="221"/>
      <c r="U694" s="221"/>
    </row>
    <row r="695" spans="1:21" s="119" customFormat="1" ht="12.75">
      <c r="A695" s="221"/>
      <c r="B695" s="221"/>
      <c r="C695" s="221"/>
      <c r="D695" s="222"/>
      <c r="E695" s="221"/>
      <c r="F695" s="221"/>
      <c r="G695" s="221"/>
      <c r="H695" s="221"/>
      <c r="I695" s="221"/>
      <c r="J695" s="221"/>
      <c r="K695" s="221"/>
      <c r="L695" s="221"/>
      <c r="M695" s="221"/>
      <c r="N695" s="221"/>
      <c r="O695" s="221"/>
      <c r="P695" s="221"/>
      <c r="Q695" s="221"/>
      <c r="R695" s="221"/>
      <c r="S695" s="221"/>
      <c r="T695" s="221"/>
      <c r="U695" s="221"/>
    </row>
    <row r="696" spans="1:21" s="119" customFormat="1" ht="12.75">
      <c r="A696" s="221"/>
      <c r="B696" s="221"/>
      <c r="C696" s="221"/>
      <c r="D696" s="222"/>
      <c r="E696" s="221"/>
      <c r="F696" s="221"/>
      <c r="G696" s="221"/>
      <c r="H696" s="221"/>
      <c r="I696" s="221"/>
      <c r="J696" s="221"/>
      <c r="K696" s="221"/>
      <c r="L696" s="221"/>
      <c r="M696" s="221"/>
      <c r="N696" s="221"/>
      <c r="O696" s="221"/>
      <c r="P696" s="221"/>
      <c r="Q696" s="221"/>
      <c r="R696" s="221"/>
      <c r="S696" s="221"/>
      <c r="T696" s="221"/>
      <c r="U696" s="221"/>
    </row>
    <row r="697" spans="1:21" s="119" customFormat="1" ht="12.75">
      <c r="A697" s="221"/>
      <c r="B697" s="221"/>
      <c r="C697" s="221"/>
      <c r="D697" s="222"/>
      <c r="E697" s="221"/>
      <c r="F697" s="221"/>
      <c r="G697" s="221"/>
      <c r="H697" s="221"/>
      <c r="I697" s="221"/>
      <c r="J697" s="221"/>
      <c r="K697" s="221"/>
      <c r="L697" s="221"/>
      <c r="M697" s="221"/>
      <c r="N697" s="221"/>
      <c r="O697" s="221"/>
      <c r="P697" s="221"/>
      <c r="Q697" s="221"/>
      <c r="R697" s="221"/>
      <c r="S697" s="221"/>
      <c r="T697" s="221"/>
      <c r="U697" s="221"/>
    </row>
    <row r="698" spans="1:21" s="119" customFormat="1" ht="12.75">
      <c r="A698" s="221"/>
      <c r="B698" s="221"/>
      <c r="C698" s="221"/>
      <c r="D698" s="222"/>
      <c r="E698" s="221"/>
      <c r="F698" s="221"/>
      <c r="G698" s="221"/>
      <c r="H698" s="221"/>
      <c r="I698" s="221"/>
      <c r="J698" s="221"/>
      <c r="K698" s="221"/>
      <c r="L698" s="221"/>
      <c r="M698" s="221"/>
      <c r="N698" s="221"/>
      <c r="O698" s="221"/>
      <c r="P698" s="221"/>
      <c r="Q698" s="221"/>
      <c r="R698" s="221"/>
      <c r="S698" s="221"/>
      <c r="T698" s="221"/>
      <c r="U698" s="221"/>
    </row>
    <row r="699" spans="1:21" s="119" customFormat="1" ht="12.75">
      <c r="A699" s="221"/>
      <c r="B699" s="221"/>
      <c r="C699" s="221"/>
      <c r="D699" s="222"/>
      <c r="E699" s="221"/>
      <c r="F699" s="221"/>
      <c r="G699" s="221"/>
      <c r="H699" s="221"/>
      <c r="I699" s="221"/>
      <c r="J699" s="221"/>
      <c r="K699" s="221"/>
      <c r="L699" s="221"/>
      <c r="M699" s="221"/>
      <c r="N699" s="221"/>
      <c r="O699" s="221"/>
      <c r="P699" s="221"/>
      <c r="Q699" s="221"/>
      <c r="R699" s="221"/>
      <c r="S699" s="221"/>
      <c r="T699" s="221"/>
      <c r="U699" s="221"/>
    </row>
    <row r="700" spans="1:21" s="119" customFormat="1" ht="12.75">
      <c r="A700" s="221"/>
      <c r="B700" s="221"/>
      <c r="C700" s="221"/>
      <c r="D700" s="222"/>
      <c r="E700" s="221"/>
      <c r="F700" s="221"/>
      <c r="G700" s="221"/>
      <c r="H700" s="221"/>
      <c r="I700" s="221"/>
      <c r="J700" s="221"/>
      <c r="K700" s="221"/>
      <c r="L700" s="221"/>
      <c r="M700" s="221"/>
      <c r="N700" s="221"/>
      <c r="O700" s="221"/>
      <c r="P700" s="221"/>
      <c r="Q700" s="221"/>
      <c r="R700" s="221"/>
      <c r="S700" s="221"/>
      <c r="T700" s="221"/>
      <c r="U700" s="221"/>
    </row>
    <row r="701" spans="1:21" s="119" customFormat="1" ht="12.75">
      <c r="A701" s="221"/>
      <c r="B701" s="221"/>
      <c r="C701" s="221"/>
      <c r="D701" s="222"/>
      <c r="E701" s="221"/>
      <c r="F701" s="221"/>
      <c r="G701" s="221"/>
      <c r="H701" s="221"/>
      <c r="I701" s="221"/>
      <c r="J701" s="221"/>
      <c r="K701" s="221"/>
      <c r="L701" s="221"/>
      <c r="M701" s="221"/>
      <c r="N701" s="221"/>
      <c r="O701" s="221"/>
      <c r="P701" s="221"/>
      <c r="Q701" s="221"/>
      <c r="R701" s="221"/>
      <c r="S701" s="221"/>
      <c r="T701" s="221"/>
      <c r="U701" s="221"/>
    </row>
    <row r="702" spans="1:21" s="119" customFormat="1" ht="12.75">
      <c r="A702" s="221"/>
      <c r="B702" s="221"/>
      <c r="C702" s="221"/>
      <c r="D702" s="222"/>
      <c r="E702" s="221"/>
      <c r="F702" s="221"/>
      <c r="G702" s="221"/>
      <c r="H702" s="221"/>
      <c r="I702" s="221"/>
      <c r="J702" s="221"/>
      <c r="K702" s="221"/>
      <c r="L702" s="221"/>
      <c r="M702" s="221"/>
      <c r="N702" s="221"/>
      <c r="O702" s="221"/>
      <c r="P702" s="221"/>
      <c r="Q702" s="221"/>
      <c r="R702" s="221"/>
      <c r="S702" s="221"/>
      <c r="T702" s="221"/>
      <c r="U702" s="221"/>
    </row>
    <row r="703" spans="1:21" s="119" customFormat="1" ht="12.75">
      <c r="A703" s="221"/>
      <c r="B703" s="221"/>
      <c r="C703" s="221"/>
      <c r="D703" s="222"/>
      <c r="E703" s="221"/>
      <c r="F703" s="221"/>
      <c r="G703" s="221"/>
      <c r="H703" s="221"/>
      <c r="I703" s="221"/>
      <c r="J703" s="221"/>
      <c r="K703" s="221"/>
      <c r="L703" s="221"/>
      <c r="M703" s="221"/>
      <c r="N703" s="221"/>
      <c r="O703" s="221"/>
      <c r="P703" s="221"/>
      <c r="Q703" s="221"/>
      <c r="R703" s="221"/>
      <c r="S703" s="221"/>
      <c r="T703" s="221"/>
      <c r="U703" s="221"/>
    </row>
    <row r="704" spans="1:21" s="119" customFormat="1" ht="12.75">
      <c r="A704" s="221"/>
      <c r="B704" s="221"/>
      <c r="C704" s="221"/>
      <c r="D704" s="222"/>
      <c r="E704" s="221"/>
      <c r="F704" s="221"/>
      <c r="G704" s="221"/>
      <c r="H704" s="221"/>
      <c r="I704" s="221"/>
      <c r="J704" s="221"/>
      <c r="K704" s="221"/>
      <c r="L704" s="221"/>
      <c r="M704" s="221"/>
      <c r="N704" s="221"/>
      <c r="O704" s="221"/>
      <c r="P704" s="221"/>
      <c r="Q704" s="221"/>
      <c r="R704" s="221"/>
      <c r="S704" s="221"/>
      <c r="T704" s="221"/>
      <c r="U704" s="221"/>
    </row>
    <row r="705" spans="1:21" s="119" customFormat="1" ht="12.75">
      <c r="A705" s="221"/>
      <c r="B705" s="221"/>
      <c r="C705" s="221"/>
      <c r="D705" s="222"/>
      <c r="E705" s="221"/>
      <c r="F705" s="221"/>
      <c r="G705" s="221"/>
      <c r="H705" s="221"/>
      <c r="I705" s="221"/>
      <c r="J705" s="221"/>
      <c r="K705" s="221"/>
      <c r="L705" s="221"/>
      <c r="M705" s="221"/>
      <c r="N705" s="221"/>
      <c r="O705" s="221"/>
      <c r="P705" s="221"/>
      <c r="Q705" s="221"/>
      <c r="R705" s="221"/>
      <c r="S705" s="221"/>
      <c r="T705" s="221"/>
      <c r="U705" s="221"/>
    </row>
    <row r="706" spans="1:21" s="119" customFormat="1" ht="12.75">
      <c r="A706" s="221"/>
      <c r="B706" s="221"/>
      <c r="C706" s="221"/>
      <c r="D706" s="222"/>
      <c r="E706" s="221"/>
      <c r="F706" s="221"/>
      <c r="G706" s="221"/>
      <c r="H706" s="221"/>
      <c r="I706" s="221"/>
      <c r="J706" s="221"/>
      <c r="K706" s="221"/>
      <c r="L706" s="221"/>
      <c r="M706" s="221"/>
      <c r="N706" s="221"/>
      <c r="O706" s="221"/>
      <c r="P706" s="221"/>
      <c r="Q706" s="221"/>
      <c r="R706" s="221"/>
      <c r="S706" s="221"/>
      <c r="T706" s="221"/>
      <c r="U706" s="221"/>
    </row>
    <row r="707" spans="1:21" s="119" customFormat="1" ht="12.75">
      <c r="A707" s="221"/>
      <c r="B707" s="221"/>
      <c r="C707" s="221"/>
      <c r="D707" s="222"/>
      <c r="E707" s="221"/>
      <c r="F707" s="221"/>
      <c r="G707" s="221"/>
      <c r="H707" s="221"/>
      <c r="I707" s="221"/>
      <c r="J707" s="221"/>
      <c r="K707" s="221"/>
      <c r="L707" s="221"/>
      <c r="M707" s="221"/>
      <c r="N707" s="221"/>
      <c r="O707" s="221"/>
      <c r="P707" s="221"/>
      <c r="Q707" s="221"/>
      <c r="R707" s="221"/>
      <c r="S707" s="221"/>
      <c r="T707" s="221"/>
      <c r="U707" s="221"/>
    </row>
    <row r="708" spans="1:21" s="119" customFormat="1" ht="12.75">
      <c r="A708" s="221"/>
      <c r="B708" s="221"/>
      <c r="C708" s="221"/>
      <c r="D708" s="222"/>
      <c r="E708" s="221"/>
      <c r="F708" s="221"/>
      <c r="G708" s="221"/>
      <c r="H708" s="221"/>
      <c r="I708" s="221"/>
      <c r="J708" s="221"/>
      <c r="K708" s="221"/>
      <c r="L708" s="221"/>
      <c r="M708" s="221"/>
      <c r="N708" s="221"/>
      <c r="O708" s="221"/>
      <c r="P708" s="221"/>
      <c r="Q708" s="221"/>
      <c r="R708" s="221"/>
      <c r="S708" s="221"/>
      <c r="T708" s="221"/>
      <c r="U708" s="221"/>
    </row>
    <row r="709" spans="1:21" s="119" customFormat="1" ht="12.75">
      <c r="A709" s="221"/>
      <c r="B709" s="221"/>
      <c r="C709" s="221"/>
      <c r="D709" s="222"/>
      <c r="E709" s="221"/>
      <c r="F709" s="221"/>
      <c r="G709" s="221"/>
      <c r="H709" s="221"/>
      <c r="I709" s="221"/>
      <c r="J709" s="221"/>
      <c r="K709" s="221"/>
      <c r="L709" s="221"/>
      <c r="M709" s="221"/>
      <c r="N709" s="221"/>
      <c r="O709" s="221"/>
      <c r="P709" s="221"/>
      <c r="Q709" s="221"/>
      <c r="R709" s="221"/>
      <c r="S709" s="221"/>
      <c r="T709" s="221"/>
      <c r="U709" s="221"/>
    </row>
    <row r="710" spans="1:21" s="119" customFormat="1" ht="12.75">
      <c r="A710" s="221"/>
      <c r="B710" s="221"/>
      <c r="C710" s="221"/>
      <c r="D710" s="222"/>
      <c r="E710" s="221"/>
      <c r="F710" s="221"/>
      <c r="G710" s="221"/>
      <c r="H710" s="221"/>
      <c r="I710" s="221"/>
      <c r="J710" s="221"/>
      <c r="K710" s="221"/>
      <c r="L710" s="221"/>
      <c r="M710" s="221"/>
      <c r="N710" s="221"/>
      <c r="O710" s="221"/>
      <c r="P710" s="221"/>
      <c r="Q710" s="221"/>
      <c r="R710" s="221"/>
      <c r="S710" s="221"/>
      <c r="T710" s="221"/>
      <c r="U710" s="221"/>
    </row>
    <row r="711" spans="1:21" s="119" customFormat="1" ht="12.75">
      <c r="A711" s="221"/>
      <c r="B711" s="221"/>
      <c r="C711" s="221"/>
      <c r="D711" s="222"/>
      <c r="E711" s="221"/>
      <c r="F711" s="221"/>
      <c r="G711" s="221"/>
      <c r="H711" s="221"/>
      <c r="I711" s="221"/>
      <c r="J711" s="221"/>
      <c r="K711" s="221"/>
      <c r="L711" s="221"/>
      <c r="M711" s="221"/>
      <c r="N711" s="221"/>
      <c r="O711" s="221"/>
      <c r="P711" s="221"/>
      <c r="Q711" s="221"/>
      <c r="R711" s="221"/>
      <c r="S711" s="221"/>
      <c r="T711" s="221"/>
      <c r="U711" s="221"/>
    </row>
    <row r="712" spans="1:21" s="119" customFormat="1" ht="12.75">
      <c r="A712" s="221"/>
      <c r="B712" s="221"/>
      <c r="C712" s="221"/>
      <c r="D712" s="222"/>
      <c r="E712" s="221"/>
      <c r="F712" s="221"/>
      <c r="G712" s="221"/>
      <c r="H712" s="221"/>
      <c r="I712" s="221"/>
      <c r="J712" s="221"/>
      <c r="K712" s="221"/>
      <c r="L712" s="221"/>
      <c r="M712" s="221"/>
      <c r="N712" s="221"/>
      <c r="O712" s="221"/>
      <c r="P712" s="221"/>
      <c r="Q712" s="221"/>
      <c r="R712" s="221"/>
      <c r="S712" s="221"/>
      <c r="T712" s="221"/>
      <c r="U712" s="221"/>
    </row>
    <row r="713" spans="1:21" s="119" customFormat="1" ht="12.75">
      <c r="A713" s="221"/>
      <c r="B713" s="221"/>
      <c r="C713" s="221"/>
      <c r="D713" s="222"/>
      <c r="E713" s="221"/>
      <c r="F713" s="221"/>
      <c r="G713" s="221"/>
      <c r="H713" s="221"/>
      <c r="I713" s="221"/>
      <c r="J713" s="221"/>
      <c r="K713" s="221"/>
      <c r="L713" s="221"/>
      <c r="M713" s="221"/>
      <c r="N713" s="221"/>
      <c r="O713" s="221"/>
      <c r="P713" s="221"/>
      <c r="Q713" s="221"/>
      <c r="R713" s="221"/>
      <c r="S713" s="221"/>
      <c r="T713" s="221"/>
      <c r="U713" s="221"/>
    </row>
    <row r="714" spans="1:21" s="119" customFormat="1" ht="12.75">
      <c r="A714" s="221"/>
      <c r="B714" s="221"/>
      <c r="C714" s="221"/>
      <c r="D714" s="222"/>
      <c r="E714" s="221"/>
      <c r="F714" s="221"/>
      <c r="G714" s="221"/>
      <c r="H714" s="221"/>
      <c r="I714" s="221"/>
      <c r="J714" s="221"/>
      <c r="K714" s="221"/>
      <c r="L714" s="221"/>
      <c r="M714" s="221"/>
      <c r="N714" s="221"/>
      <c r="O714" s="221"/>
      <c r="P714" s="221"/>
      <c r="Q714" s="221"/>
      <c r="R714" s="221"/>
      <c r="S714" s="221"/>
      <c r="T714" s="221"/>
      <c r="U714" s="221"/>
    </row>
    <row r="715" spans="1:21" s="119" customFormat="1" ht="12.75">
      <c r="A715" s="221"/>
      <c r="B715" s="221"/>
      <c r="C715" s="221"/>
      <c r="D715" s="222"/>
      <c r="E715" s="221"/>
      <c r="F715" s="221"/>
      <c r="G715" s="221"/>
      <c r="H715" s="221"/>
      <c r="I715" s="221"/>
      <c r="J715" s="221"/>
      <c r="K715" s="221"/>
      <c r="L715" s="221"/>
      <c r="M715" s="221"/>
      <c r="N715" s="221"/>
      <c r="O715" s="221"/>
      <c r="P715" s="221"/>
      <c r="Q715" s="221"/>
      <c r="R715" s="221"/>
      <c r="S715" s="221"/>
      <c r="T715" s="221"/>
      <c r="U715" s="221"/>
    </row>
    <row r="716" spans="1:21" s="119" customFormat="1" ht="12.75">
      <c r="A716" s="221"/>
      <c r="B716" s="221"/>
      <c r="C716" s="221"/>
      <c r="D716" s="222"/>
      <c r="E716" s="221"/>
      <c r="F716" s="221"/>
      <c r="G716" s="221"/>
      <c r="H716" s="221"/>
      <c r="I716" s="221"/>
      <c r="J716" s="221"/>
      <c r="K716" s="221"/>
      <c r="L716" s="221"/>
      <c r="M716" s="221"/>
      <c r="N716" s="221"/>
      <c r="O716" s="221"/>
      <c r="P716" s="221"/>
      <c r="Q716" s="221"/>
      <c r="R716" s="221"/>
      <c r="S716" s="221"/>
      <c r="T716" s="221"/>
      <c r="U716" s="221"/>
    </row>
    <row r="717" spans="1:21" s="119" customFormat="1" ht="12.75">
      <c r="A717" s="221"/>
      <c r="B717" s="221"/>
      <c r="C717" s="221"/>
      <c r="D717" s="222"/>
      <c r="E717" s="221"/>
      <c r="F717" s="221"/>
      <c r="G717" s="221"/>
      <c r="H717" s="221"/>
      <c r="I717" s="221"/>
      <c r="J717" s="221"/>
      <c r="K717" s="221"/>
      <c r="L717" s="221"/>
      <c r="M717" s="221"/>
      <c r="N717" s="221"/>
      <c r="O717" s="221"/>
      <c r="P717" s="221"/>
      <c r="Q717" s="221"/>
      <c r="R717" s="221"/>
      <c r="S717" s="221"/>
      <c r="T717" s="221"/>
      <c r="U717" s="221"/>
    </row>
    <row r="718" spans="1:21" s="119" customFormat="1" ht="12.75">
      <c r="A718" s="221"/>
      <c r="B718" s="221"/>
      <c r="C718" s="221"/>
      <c r="D718" s="222"/>
      <c r="E718" s="221"/>
      <c r="F718" s="221"/>
      <c r="G718" s="221"/>
      <c r="H718" s="221"/>
      <c r="I718" s="221"/>
      <c r="J718" s="221"/>
      <c r="K718" s="221"/>
      <c r="L718" s="221"/>
      <c r="M718" s="221"/>
      <c r="N718" s="221"/>
      <c r="O718" s="221"/>
      <c r="P718" s="221"/>
      <c r="Q718" s="221"/>
      <c r="R718" s="221"/>
      <c r="S718" s="221"/>
      <c r="T718" s="221"/>
      <c r="U718" s="221"/>
    </row>
    <row r="719" spans="1:21" s="119" customFormat="1" ht="12.75">
      <c r="A719" s="221"/>
      <c r="B719" s="221"/>
      <c r="C719" s="221"/>
      <c r="D719" s="222"/>
      <c r="E719" s="221"/>
      <c r="F719" s="221"/>
      <c r="G719" s="221"/>
      <c r="H719" s="221"/>
      <c r="I719" s="221"/>
      <c r="J719" s="221"/>
      <c r="K719" s="221"/>
      <c r="L719" s="221"/>
      <c r="M719" s="221"/>
      <c r="N719" s="221"/>
      <c r="O719" s="221"/>
      <c r="P719" s="221"/>
      <c r="Q719" s="221"/>
      <c r="R719" s="221"/>
      <c r="S719" s="221"/>
      <c r="T719" s="221"/>
      <c r="U719" s="221"/>
    </row>
    <row r="720" spans="1:21" s="119" customFormat="1" ht="12.75">
      <c r="A720" s="221"/>
      <c r="B720" s="221"/>
      <c r="C720" s="221"/>
      <c r="D720" s="222"/>
      <c r="E720" s="221"/>
      <c r="F720" s="221"/>
      <c r="G720" s="221"/>
      <c r="H720" s="221"/>
      <c r="I720" s="221"/>
      <c r="J720" s="221"/>
      <c r="K720" s="221"/>
      <c r="L720" s="221"/>
      <c r="M720" s="221"/>
      <c r="N720" s="221"/>
      <c r="O720" s="221"/>
      <c r="P720" s="221"/>
      <c r="Q720" s="221"/>
      <c r="R720" s="221"/>
      <c r="S720" s="221"/>
      <c r="T720" s="221"/>
      <c r="U720" s="221"/>
    </row>
    <row r="721" spans="1:21" s="119" customFormat="1" ht="12.75">
      <c r="A721" s="221"/>
      <c r="B721" s="221"/>
      <c r="C721" s="221"/>
      <c r="D721" s="222"/>
      <c r="E721" s="221"/>
      <c r="F721" s="221"/>
      <c r="G721" s="221"/>
      <c r="H721" s="221"/>
      <c r="I721" s="221"/>
      <c r="J721" s="221"/>
      <c r="K721" s="221"/>
      <c r="L721" s="221"/>
      <c r="M721" s="221"/>
      <c r="N721" s="221"/>
      <c r="O721" s="221"/>
      <c r="P721" s="221"/>
      <c r="Q721" s="221"/>
      <c r="R721" s="221"/>
      <c r="S721" s="221"/>
      <c r="T721" s="221"/>
      <c r="U721" s="221"/>
    </row>
    <row r="722" spans="1:21" s="119" customFormat="1" ht="12.75">
      <c r="A722" s="221"/>
      <c r="B722" s="221"/>
      <c r="C722" s="221"/>
      <c r="D722" s="222"/>
      <c r="E722" s="221"/>
      <c r="F722" s="221"/>
      <c r="G722" s="221"/>
      <c r="H722" s="221"/>
      <c r="I722" s="221"/>
      <c r="J722" s="221"/>
      <c r="K722" s="221"/>
      <c r="L722" s="221"/>
      <c r="M722" s="221"/>
      <c r="N722" s="221"/>
      <c r="O722" s="221"/>
      <c r="P722" s="221"/>
      <c r="Q722" s="221"/>
      <c r="R722" s="221"/>
      <c r="S722" s="221"/>
      <c r="T722" s="221"/>
      <c r="U722" s="221"/>
    </row>
    <row r="723" spans="1:21" s="119" customFormat="1" ht="12.75">
      <c r="A723" s="221"/>
      <c r="B723" s="221"/>
      <c r="C723" s="221"/>
      <c r="D723" s="222"/>
      <c r="E723" s="221"/>
      <c r="F723" s="221"/>
      <c r="G723" s="221"/>
      <c r="H723" s="221"/>
      <c r="I723" s="221"/>
      <c r="J723" s="221"/>
      <c r="K723" s="221"/>
      <c r="L723" s="221"/>
      <c r="M723" s="221"/>
      <c r="N723" s="221"/>
      <c r="O723" s="221"/>
      <c r="P723" s="221"/>
      <c r="Q723" s="221"/>
      <c r="R723" s="221"/>
      <c r="S723" s="221"/>
      <c r="T723" s="221"/>
      <c r="U723" s="221"/>
    </row>
    <row r="724" spans="1:21" s="119" customFormat="1" ht="12.75">
      <c r="A724" s="221"/>
      <c r="B724" s="221"/>
      <c r="C724" s="221"/>
      <c r="D724" s="222"/>
      <c r="E724" s="221"/>
      <c r="F724" s="221"/>
      <c r="G724" s="221"/>
      <c r="H724" s="221"/>
      <c r="I724" s="221"/>
      <c r="J724" s="221"/>
      <c r="K724" s="221"/>
      <c r="L724" s="221"/>
      <c r="M724" s="221"/>
      <c r="N724" s="221"/>
      <c r="O724" s="221"/>
      <c r="P724" s="221"/>
      <c r="Q724" s="221"/>
      <c r="R724" s="221"/>
      <c r="S724" s="221"/>
      <c r="T724" s="221"/>
      <c r="U724" s="221"/>
    </row>
    <row r="725" spans="1:21" s="119" customFormat="1" ht="12.75">
      <c r="A725" s="221"/>
      <c r="B725" s="221"/>
      <c r="C725" s="221"/>
      <c r="D725" s="222"/>
      <c r="E725" s="221"/>
      <c r="F725" s="221"/>
      <c r="G725" s="221"/>
      <c r="H725" s="221"/>
      <c r="I725" s="221"/>
      <c r="J725" s="221"/>
      <c r="K725" s="221"/>
      <c r="L725" s="221"/>
      <c r="M725" s="221"/>
      <c r="N725" s="221"/>
      <c r="O725" s="221"/>
      <c r="P725" s="221"/>
      <c r="Q725" s="221"/>
      <c r="R725" s="221"/>
      <c r="S725" s="221"/>
      <c r="T725" s="221"/>
      <c r="U725" s="221"/>
    </row>
    <row r="726" spans="1:21" s="119" customFormat="1" ht="12.75">
      <c r="A726" s="221"/>
      <c r="B726" s="221"/>
      <c r="C726" s="221"/>
      <c r="D726" s="222"/>
      <c r="E726" s="221"/>
      <c r="F726" s="221"/>
      <c r="G726" s="221"/>
      <c r="H726" s="221"/>
      <c r="I726" s="221"/>
      <c r="J726" s="221"/>
      <c r="K726" s="221"/>
      <c r="L726" s="221"/>
      <c r="M726" s="221"/>
      <c r="N726" s="221"/>
      <c r="O726" s="221"/>
      <c r="P726" s="221"/>
      <c r="Q726" s="221"/>
      <c r="R726" s="221"/>
      <c r="S726" s="221"/>
      <c r="T726" s="221"/>
      <c r="U726" s="221"/>
    </row>
    <row r="727" spans="1:21" s="119" customFormat="1" ht="12.75">
      <c r="A727" s="221"/>
      <c r="B727" s="221"/>
      <c r="C727" s="221"/>
      <c r="D727" s="222"/>
      <c r="E727" s="221"/>
      <c r="F727" s="221"/>
      <c r="G727" s="221"/>
      <c r="H727" s="221"/>
      <c r="I727" s="221"/>
      <c r="J727" s="221"/>
      <c r="K727" s="221"/>
      <c r="L727" s="221"/>
      <c r="M727" s="221"/>
      <c r="N727" s="221"/>
      <c r="O727" s="221"/>
      <c r="P727" s="221"/>
      <c r="Q727" s="221"/>
      <c r="R727" s="221"/>
      <c r="S727" s="221"/>
      <c r="T727" s="221"/>
      <c r="U727" s="221"/>
    </row>
    <row r="728" spans="1:21" s="119" customFormat="1" ht="12.75">
      <c r="A728" s="221"/>
      <c r="B728" s="221"/>
      <c r="C728" s="221"/>
      <c r="D728" s="222"/>
      <c r="E728" s="221"/>
      <c r="F728" s="221"/>
      <c r="G728" s="221"/>
      <c r="H728" s="221"/>
      <c r="I728" s="221"/>
      <c r="J728" s="221"/>
      <c r="K728" s="221"/>
      <c r="L728" s="221"/>
      <c r="M728" s="221"/>
      <c r="N728" s="221"/>
      <c r="O728" s="221"/>
      <c r="P728" s="221"/>
      <c r="Q728" s="221"/>
      <c r="R728" s="221"/>
      <c r="S728" s="221"/>
      <c r="T728" s="221"/>
      <c r="U728" s="221"/>
    </row>
    <row r="729" spans="1:21" s="119" customFormat="1" ht="12.75">
      <c r="A729" s="221"/>
      <c r="B729" s="221"/>
      <c r="C729" s="221"/>
      <c r="D729" s="222"/>
      <c r="E729" s="221"/>
      <c r="F729" s="221"/>
      <c r="G729" s="221"/>
      <c r="H729" s="221"/>
      <c r="I729" s="221"/>
      <c r="J729" s="221"/>
      <c r="K729" s="221"/>
      <c r="L729" s="221"/>
      <c r="M729" s="221"/>
      <c r="N729" s="221"/>
      <c r="O729" s="221"/>
      <c r="P729" s="221"/>
      <c r="Q729" s="221"/>
      <c r="R729" s="221"/>
      <c r="S729" s="221"/>
      <c r="T729" s="221"/>
      <c r="U729" s="221"/>
    </row>
    <row r="730" spans="1:21" s="119" customFormat="1" ht="12.75">
      <c r="A730" s="221"/>
      <c r="B730" s="221"/>
      <c r="C730" s="221"/>
      <c r="D730" s="222"/>
      <c r="E730" s="221"/>
      <c r="F730" s="221"/>
      <c r="G730" s="221"/>
      <c r="H730" s="221"/>
      <c r="I730" s="221"/>
      <c r="J730" s="221"/>
      <c r="K730" s="221"/>
      <c r="L730" s="221"/>
      <c r="M730" s="221"/>
      <c r="N730" s="221"/>
      <c r="O730" s="221"/>
      <c r="P730" s="221"/>
      <c r="Q730" s="221"/>
      <c r="R730" s="221"/>
      <c r="S730" s="221"/>
      <c r="T730" s="221"/>
      <c r="U730" s="221"/>
    </row>
    <row r="731" spans="1:21" s="119" customFormat="1" ht="12.75">
      <c r="A731" s="221"/>
      <c r="B731" s="221"/>
      <c r="C731" s="221"/>
      <c r="D731" s="222"/>
      <c r="E731" s="221"/>
      <c r="F731" s="221"/>
      <c r="G731" s="221"/>
      <c r="H731" s="221"/>
      <c r="I731" s="221"/>
      <c r="J731" s="221"/>
      <c r="K731" s="221"/>
      <c r="L731" s="221"/>
      <c r="M731" s="221"/>
      <c r="N731" s="221"/>
      <c r="O731" s="221"/>
      <c r="P731" s="221"/>
      <c r="Q731" s="221"/>
      <c r="R731" s="221"/>
      <c r="S731" s="221"/>
      <c r="T731" s="221"/>
      <c r="U731" s="221"/>
    </row>
    <row r="732" spans="1:21" s="119" customFormat="1" ht="12.75">
      <c r="A732" s="221"/>
      <c r="B732" s="221"/>
      <c r="C732" s="221"/>
      <c r="D732" s="222"/>
      <c r="E732" s="221"/>
      <c r="F732" s="221"/>
      <c r="G732" s="221"/>
      <c r="H732" s="221"/>
      <c r="I732" s="221"/>
      <c r="J732" s="221"/>
      <c r="K732" s="221"/>
      <c r="L732" s="221"/>
      <c r="M732" s="221"/>
      <c r="N732" s="221"/>
      <c r="O732" s="221"/>
      <c r="P732" s="221"/>
      <c r="Q732" s="221"/>
      <c r="R732" s="221"/>
      <c r="S732" s="221"/>
      <c r="T732" s="221"/>
      <c r="U732" s="221"/>
    </row>
    <row r="733" spans="1:21" s="119" customFormat="1" ht="12.75">
      <c r="A733" s="221"/>
      <c r="B733" s="221"/>
      <c r="C733" s="221"/>
      <c r="D733" s="222"/>
      <c r="E733" s="221"/>
      <c r="F733" s="221"/>
      <c r="G733" s="221"/>
      <c r="H733" s="221"/>
      <c r="I733" s="221"/>
      <c r="J733" s="221"/>
      <c r="K733" s="221"/>
      <c r="L733" s="221"/>
      <c r="M733" s="221"/>
      <c r="N733" s="221"/>
      <c r="O733" s="221"/>
      <c r="P733" s="221"/>
      <c r="Q733" s="221"/>
      <c r="R733" s="221"/>
      <c r="S733" s="221"/>
      <c r="T733" s="221"/>
      <c r="U733" s="221"/>
    </row>
    <row r="734" spans="1:21" s="119" customFormat="1" ht="12.75">
      <c r="A734" s="221"/>
      <c r="B734" s="221"/>
      <c r="C734" s="221"/>
      <c r="D734" s="222"/>
      <c r="E734" s="221"/>
      <c r="F734" s="221"/>
      <c r="G734" s="221"/>
      <c r="H734" s="221"/>
      <c r="I734" s="221"/>
      <c r="J734" s="221"/>
      <c r="K734" s="221"/>
      <c r="L734" s="221"/>
      <c r="M734" s="221"/>
      <c r="N734" s="221"/>
      <c r="O734" s="221"/>
      <c r="P734" s="221"/>
      <c r="Q734" s="221"/>
      <c r="R734" s="221"/>
      <c r="S734" s="221"/>
      <c r="T734" s="221"/>
      <c r="U734" s="221"/>
    </row>
    <row r="735" spans="1:21" s="119" customFormat="1" ht="12.75">
      <c r="A735" s="221"/>
      <c r="B735" s="221"/>
      <c r="C735" s="221"/>
      <c r="D735" s="222"/>
      <c r="E735" s="221"/>
      <c r="F735" s="221"/>
      <c r="G735" s="221"/>
      <c r="H735" s="221"/>
      <c r="I735" s="221"/>
      <c r="J735" s="221"/>
      <c r="K735" s="221"/>
      <c r="L735" s="221"/>
      <c r="M735" s="221"/>
      <c r="N735" s="221"/>
      <c r="O735" s="221"/>
      <c r="P735" s="221"/>
      <c r="Q735" s="221"/>
      <c r="R735" s="221"/>
      <c r="S735" s="221"/>
      <c r="T735" s="221"/>
      <c r="U735" s="221"/>
    </row>
    <row r="736" spans="1:21" s="119" customFormat="1" ht="12.75">
      <c r="A736" s="221"/>
      <c r="B736" s="221"/>
      <c r="C736" s="221"/>
      <c r="D736" s="222"/>
      <c r="E736" s="221"/>
      <c r="F736" s="221"/>
      <c r="G736" s="221"/>
      <c r="H736" s="221"/>
      <c r="I736" s="221"/>
      <c r="J736" s="221"/>
      <c r="K736" s="221"/>
      <c r="L736" s="221"/>
      <c r="M736" s="221"/>
      <c r="N736" s="221"/>
      <c r="O736" s="221"/>
      <c r="P736" s="221"/>
      <c r="Q736" s="221"/>
      <c r="R736" s="221"/>
      <c r="S736" s="221"/>
      <c r="T736" s="221"/>
      <c r="U736" s="221"/>
    </row>
    <row r="737" spans="1:21" s="119" customFormat="1" ht="12.75">
      <c r="A737" s="221"/>
      <c r="B737" s="221"/>
      <c r="C737" s="221"/>
      <c r="D737" s="222"/>
      <c r="E737" s="221"/>
      <c r="F737" s="221"/>
      <c r="G737" s="221"/>
      <c r="H737" s="221"/>
      <c r="I737" s="221"/>
      <c r="J737" s="221"/>
      <c r="K737" s="221"/>
      <c r="L737" s="221"/>
      <c r="M737" s="221"/>
      <c r="N737" s="221"/>
      <c r="O737" s="221"/>
      <c r="P737" s="221"/>
      <c r="Q737" s="221"/>
      <c r="R737" s="221"/>
      <c r="S737" s="221"/>
      <c r="T737" s="221"/>
      <c r="U737" s="221"/>
    </row>
    <row r="738" spans="1:21" s="119" customFormat="1" ht="12.75">
      <c r="A738" s="221"/>
      <c r="B738" s="221"/>
      <c r="C738" s="221"/>
      <c r="D738" s="222"/>
      <c r="E738" s="221"/>
      <c r="F738" s="221"/>
      <c r="G738" s="221"/>
      <c r="H738" s="221"/>
      <c r="I738" s="221"/>
      <c r="J738" s="221"/>
      <c r="K738" s="221"/>
      <c r="L738" s="221"/>
      <c r="M738" s="221"/>
      <c r="N738" s="221"/>
      <c r="O738" s="221"/>
      <c r="P738" s="221"/>
      <c r="Q738" s="221"/>
      <c r="R738" s="221"/>
      <c r="S738" s="221"/>
      <c r="T738" s="221"/>
      <c r="U738" s="221"/>
    </row>
    <row r="739" spans="1:21" s="119" customFormat="1" ht="12.75">
      <c r="A739" s="221"/>
      <c r="B739" s="221"/>
      <c r="C739" s="221"/>
      <c r="D739" s="222"/>
      <c r="E739" s="221"/>
      <c r="F739" s="221"/>
      <c r="G739" s="221"/>
      <c r="H739" s="221"/>
      <c r="I739" s="221"/>
      <c r="J739" s="221"/>
      <c r="K739" s="221"/>
      <c r="L739" s="221"/>
      <c r="M739" s="221"/>
      <c r="N739" s="221"/>
      <c r="O739" s="221"/>
      <c r="P739" s="221"/>
      <c r="Q739" s="221"/>
      <c r="R739" s="221"/>
      <c r="S739" s="221"/>
      <c r="T739" s="221"/>
      <c r="U739" s="221"/>
    </row>
    <row r="740" spans="1:21" s="119" customFormat="1" ht="12.75">
      <c r="A740" s="221"/>
      <c r="B740" s="221"/>
      <c r="C740" s="221"/>
      <c r="D740" s="222"/>
      <c r="E740" s="221"/>
      <c r="F740" s="221"/>
      <c r="G740" s="221"/>
      <c r="H740" s="221"/>
      <c r="I740" s="221"/>
      <c r="J740" s="221"/>
      <c r="K740" s="221"/>
      <c r="L740" s="221"/>
      <c r="M740" s="221"/>
      <c r="N740" s="221"/>
      <c r="O740" s="221"/>
      <c r="P740" s="221"/>
      <c r="Q740" s="221"/>
      <c r="R740" s="221"/>
      <c r="S740" s="221"/>
      <c r="T740" s="221"/>
      <c r="U740" s="221"/>
    </row>
    <row r="741" spans="1:21" s="119" customFormat="1" ht="12.75">
      <c r="A741" s="221"/>
      <c r="B741" s="221"/>
      <c r="C741" s="221"/>
      <c r="D741" s="222"/>
      <c r="E741" s="221"/>
      <c r="F741" s="221"/>
      <c r="G741" s="221"/>
      <c r="H741" s="221"/>
      <c r="I741" s="221"/>
      <c r="J741" s="221"/>
      <c r="K741" s="221"/>
      <c r="L741" s="221"/>
      <c r="M741" s="221"/>
      <c r="N741" s="221"/>
      <c r="O741" s="221"/>
      <c r="P741" s="221"/>
      <c r="Q741" s="221"/>
      <c r="R741" s="221"/>
      <c r="S741" s="221"/>
      <c r="T741" s="221"/>
      <c r="U741" s="221"/>
    </row>
    <row r="742" spans="1:21" s="119" customFormat="1" ht="12.75">
      <c r="A742" s="221"/>
      <c r="B742" s="221"/>
      <c r="C742" s="221"/>
      <c r="D742" s="222"/>
      <c r="E742" s="221"/>
      <c r="F742" s="221"/>
      <c r="G742" s="221"/>
      <c r="H742" s="221"/>
      <c r="I742" s="221"/>
      <c r="J742" s="221"/>
      <c r="K742" s="221"/>
      <c r="L742" s="221"/>
      <c r="M742" s="221"/>
      <c r="N742" s="221"/>
      <c r="O742" s="221"/>
      <c r="P742" s="221"/>
      <c r="Q742" s="221"/>
      <c r="R742" s="221"/>
      <c r="S742" s="221"/>
      <c r="T742" s="221"/>
      <c r="U742" s="221"/>
    </row>
    <row r="743" spans="1:21" s="119" customFormat="1" ht="12.75">
      <c r="A743" s="221"/>
      <c r="B743" s="221"/>
      <c r="C743" s="221"/>
      <c r="D743" s="222"/>
      <c r="E743" s="221"/>
      <c r="F743" s="221"/>
      <c r="G743" s="221"/>
      <c r="H743" s="221"/>
      <c r="I743" s="221"/>
      <c r="J743" s="221"/>
      <c r="K743" s="221"/>
      <c r="L743" s="221"/>
      <c r="M743" s="221"/>
      <c r="N743" s="221"/>
      <c r="O743" s="221"/>
      <c r="P743" s="221"/>
      <c r="Q743" s="221"/>
      <c r="R743" s="221"/>
      <c r="S743" s="221"/>
      <c r="T743" s="221"/>
      <c r="U743" s="221"/>
    </row>
    <row r="744" spans="1:21" s="119" customFormat="1" ht="12.75">
      <c r="A744" s="221"/>
      <c r="B744" s="221"/>
      <c r="C744" s="221"/>
      <c r="D744" s="222"/>
      <c r="E744" s="221"/>
      <c r="F744" s="221"/>
      <c r="G744" s="221"/>
      <c r="H744" s="221"/>
      <c r="I744" s="221"/>
      <c r="J744" s="221"/>
      <c r="K744" s="221"/>
      <c r="L744" s="221"/>
      <c r="M744" s="221"/>
      <c r="N744" s="221"/>
      <c r="O744" s="221"/>
      <c r="P744" s="221"/>
      <c r="Q744" s="221"/>
      <c r="R744" s="221"/>
      <c r="S744" s="221"/>
      <c r="T744" s="221"/>
      <c r="U744" s="221"/>
    </row>
    <row r="745" spans="1:21" s="119" customFormat="1" ht="12.75">
      <c r="A745" s="221"/>
      <c r="B745" s="221"/>
      <c r="C745" s="221"/>
      <c r="D745" s="222"/>
      <c r="E745" s="221"/>
      <c r="F745" s="221"/>
      <c r="G745" s="221"/>
      <c r="H745" s="221"/>
      <c r="I745" s="221"/>
      <c r="J745" s="221"/>
      <c r="K745" s="221"/>
      <c r="L745" s="221"/>
      <c r="M745" s="221"/>
      <c r="N745" s="221"/>
      <c r="O745" s="221"/>
      <c r="P745" s="221"/>
      <c r="Q745" s="221"/>
      <c r="R745" s="221"/>
      <c r="S745" s="221"/>
      <c r="T745" s="221"/>
      <c r="U745" s="221"/>
    </row>
    <row r="746" spans="1:21" s="119" customFormat="1" ht="12.75">
      <c r="A746" s="221"/>
      <c r="B746" s="221"/>
      <c r="C746" s="221"/>
      <c r="D746" s="222"/>
      <c r="E746" s="221"/>
      <c r="F746" s="221"/>
      <c r="G746" s="221"/>
      <c r="H746" s="221"/>
      <c r="I746" s="221"/>
      <c r="J746" s="221"/>
      <c r="K746" s="221"/>
      <c r="L746" s="221"/>
      <c r="M746" s="221"/>
      <c r="N746" s="221"/>
      <c r="O746" s="221"/>
      <c r="P746" s="221"/>
      <c r="Q746" s="221"/>
      <c r="R746" s="221"/>
      <c r="S746" s="221"/>
      <c r="T746" s="221"/>
      <c r="U746" s="221"/>
    </row>
    <row r="747" spans="1:21" s="119" customFormat="1" ht="12.75">
      <c r="A747" s="221"/>
      <c r="B747" s="221"/>
      <c r="C747" s="221"/>
      <c r="D747" s="222"/>
      <c r="E747" s="221"/>
      <c r="F747" s="221"/>
      <c r="G747" s="221"/>
      <c r="H747" s="221"/>
      <c r="I747" s="221"/>
      <c r="J747" s="221"/>
      <c r="K747" s="221"/>
      <c r="L747" s="221"/>
      <c r="M747" s="221"/>
      <c r="N747" s="221"/>
      <c r="O747" s="221"/>
      <c r="P747" s="221"/>
      <c r="Q747" s="221"/>
      <c r="R747" s="221"/>
      <c r="S747" s="221"/>
      <c r="T747" s="221"/>
      <c r="U747" s="221"/>
    </row>
    <row r="748" spans="1:21" s="119" customFormat="1" ht="12.75">
      <c r="A748" s="221"/>
      <c r="B748" s="221"/>
      <c r="C748" s="221"/>
      <c r="D748" s="222"/>
      <c r="E748" s="221"/>
      <c r="F748" s="221"/>
      <c r="G748" s="221"/>
      <c r="H748" s="221"/>
      <c r="I748" s="221"/>
      <c r="J748" s="221"/>
      <c r="K748" s="221"/>
      <c r="L748" s="221"/>
      <c r="M748" s="221"/>
      <c r="N748" s="221"/>
      <c r="O748" s="221"/>
      <c r="P748" s="221"/>
      <c r="Q748" s="221"/>
      <c r="R748" s="221"/>
      <c r="S748" s="221"/>
      <c r="T748" s="221"/>
      <c r="U748" s="221"/>
    </row>
    <row r="749" spans="1:21" s="119" customFormat="1" ht="12.75">
      <c r="A749" s="221"/>
      <c r="B749" s="221"/>
      <c r="C749" s="221"/>
      <c r="D749" s="222"/>
      <c r="E749" s="221"/>
      <c r="F749" s="221"/>
      <c r="G749" s="221"/>
      <c r="H749" s="221"/>
      <c r="I749" s="221"/>
      <c r="J749" s="221"/>
      <c r="K749" s="221"/>
      <c r="L749" s="221"/>
      <c r="M749" s="221"/>
      <c r="N749" s="221"/>
      <c r="O749" s="221"/>
      <c r="P749" s="221"/>
      <c r="Q749" s="221"/>
      <c r="R749" s="221"/>
      <c r="S749" s="221"/>
      <c r="T749" s="221"/>
      <c r="U749" s="221"/>
    </row>
    <row r="750" spans="1:21" s="119" customFormat="1" ht="12.75">
      <c r="A750" s="221"/>
      <c r="B750" s="221"/>
      <c r="C750" s="221"/>
      <c r="D750" s="222"/>
      <c r="E750" s="221"/>
      <c r="F750" s="221"/>
      <c r="G750" s="221"/>
      <c r="H750" s="221"/>
      <c r="I750" s="221"/>
      <c r="J750" s="221"/>
      <c r="K750" s="221"/>
      <c r="L750" s="221"/>
      <c r="M750" s="221"/>
      <c r="N750" s="221"/>
      <c r="O750" s="221"/>
      <c r="P750" s="221"/>
      <c r="Q750" s="221"/>
      <c r="R750" s="221"/>
      <c r="S750" s="221"/>
      <c r="T750" s="221"/>
      <c r="U750" s="221"/>
    </row>
    <row r="751" spans="1:21" s="119" customFormat="1" ht="12.75">
      <c r="A751" s="221"/>
      <c r="B751" s="221"/>
      <c r="C751" s="221"/>
      <c r="D751" s="222"/>
      <c r="E751" s="221"/>
      <c r="F751" s="221"/>
      <c r="G751" s="221"/>
      <c r="H751" s="221"/>
      <c r="I751" s="221"/>
      <c r="J751" s="221"/>
      <c r="K751" s="221"/>
      <c r="L751" s="221"/>
      <c r="M751" s="221"/>
      <c r="N751" s="221"/>
      <c r="O751" s="221"/>
      <c r="P751" s="221"/>
      <c r="Q751" s="221"/>
      <c r="R751" s="221"/>
      <c r="S751" s="221"/>
      <c r="T751" s="221"/>
      <c r="U751" s="221"/>
    </row>
    <row r="752" spans="1:21" s="119" customFormat="1" ht="12.75">
      <c r="A752" s="221"/>
      <c r="B752" s="221"/>
      <c r="C752" s="221"/>
      <c r="D752" s="222"/>
      <c r="E752" s="221"/>
      <c r="F752" s="221"/>
      <c r="G752" s="221"/>
      <c r="H752" s="221"/>
      <c r="I752" s="221"/>
      <c r="J752" s="221"/>
      <c r="K752" s="221"/>
      <c r="L752" s="221"/>
      <c r="M752" s="221"/>
      <c r="N752" s="221"/>
      <c r="O752" s="221"/>
      <c r="P752" s="221"/>
      <c r="Q752" s="221"/>
      <c r="R752" s="221"/>
      <c r="S752" s="221"/>
      <c r="T752" s="221"/>
      <c r="U752" s="221"/>
    </row>
    <row r="753" spans="1:21" s="119" customFormat="1" ht="12.75">
      <c r="A753" s="221"/>
      <c r="B753" s="221"/>
      <c r="C753" s="221"/>
      <c r="D753" s="222"/>
      <c r="E753" s="221"/>
      <c r="F753" s="221"/>
      <c r="G753" s="221"/>
      <c r="H753" s="221"/>
      <c r="I753" s="221"/>
      <c r="J753" s="221"/>
      <c r="K753" s="221"/>
      <c r="L753" s="221"/>
      <c r="M753" s="221"/>
      <c r="N753" s="221"/>
      <c r="O753" s="221"/>
      <c r="P753" s="221"/>
      <c r="Q753" s="221"/>
      <c r="R753" s="221"/>
      <c r="S753" s="221"/>
      <c r="T753" s="221"/>
      <c r="U753" s="221"/>
    </row>
    <row r="754" spans="1:21" s="119" customFormat="1" ht="12.75">
      <c r="A754" s="221"/>
      <c r="B754" s="221"/>
      <c r="C754" s="221"/>
      <c r="D754" s="222"/>
      <c r="E754" s="221"/>
      <c r="F754" s="221"/>
      <c r="G754" s="221"/>
      <c r="H754" s="221"/>
      <c r="I754" s="221"/>
      <c r="J754" s="221"/>
      <c r="K754" s="221"/>
      <c r="L754" s="221"/>
      <c r="M754" s="221"/>
      <c r="N754" s="221"/>
      <c r="O754" s="221"/>
      <c r="P754" s="221"/>
      <c r="Q754" s="221"/>
      <c r="R754" s="221"/>
      <c r="S754" s="221"/>
      <c r="T754" s="221"/>
      <c r="U754" s="221"/>
    </row>
    <row r="755" spans="1:21" s="119" customFormat="1" ht="12.75">
      <c r="A755" s="221"/>
      <c r="B755" s="221"/>
      <c r="C755" s="221"/>
      <c r="D755" s="222"/>
      <c r="E755" s="221"/>
      <c r="F755" s="221"/>
      <c r="G755" s="221"/>
      <c r="H755" s="221"/>
      <c r="I755" s="221"/>
      <c r="J755" s="221"/>
      <c r="K755" s="221"/>
      <c r="L755" s="221"/>
      <c r="M755" s="221"/>
      <c r="N755" s="221"/>
      <c r="O755" s="221"/>
      <c r="P755" s="221"/>
      <c r="Q755" s="221"/>
      <c r="R755" s="221"/>
      <c r="S755" s="221"/>
      <c r="T755" s="221"/>
      <c r="U755" s="221"/>
    </row>
    <row r="756" spans="1:21" s="119" customFormat="1" ht="12.75">
      <c r="A756" s="221"/>
      <c r="B756" s="221"/>
      <c r="C756" s="221"/>
      <c r="D756" s="222"/>
      <c r="E756" s="221"/>
      <c r="F756" s="221"/>
      <c r="G756" s="221"/>
      <c r="H756" s="221"/>
      <c r="I756" s="221"/>
      <c r="J756" s="221"/>
      <c r="K756" s="221"/>
      <c r="L756" s="221"/>
      <c r="M756" s="221"/>
      <c r="N756" s="221"/>
      <c r="O756" s="221"/>
      <c r="P756" s="221"/>
      <c r="Q756" s="221"/>
      <c r="R756" s="221"/>
      <c r="S756" s="221"/>
      <c r="T756" s="221"/>
      <c r="U756" s="221"/>
    </row>
    <row r="757" spans="1:21" s="119" customFormat="1" ht="12.75">
      <c r="A757" s="221"/>
      <c r="B757" s="221"/>
      <c r="C757" s="221"/>
      <c r="D757" s="222"/>
      <c r="E757" s="221"/>
      <c r="F757" s="221"/>
      <c r="G757" s="221"/>
      <c r="H757" s="221"/>
      <c r="I757" s="221"/>
      <c r="J757" s="221"/>
      <c r="K757" s="221"/>
      <c r="L757" s="221"/>
      <c r="M757" s="221"/>
      <c r="N757" s="221"/>
      <c r="O757" s="221"/>
      <c r="P757" s="221"/>
      <c r="Q757" s="221"/>
      <c r="R757" s="221"/>
      <c r="S757" s="221"/>
      <c r="T757" s="221"/>
      <c r="U757" s="221"/>
    </row>
    <row r="758" spans="1:21" s="119" customFormat="1" ht="12.75">
      <c r="A758" s="221"/>
      <c r="B758" s="221"/>
      <c r="C758" s="221"/>
      <c r="D758" s="222"/>
      <c r="E758" s="221"/>
      <c r="F758" s="221"/>
      <c r="G758" s="221"/>
      <c r="H758" s="221"/>
      <c r="I758" s="221"/>
      <c r="J758" s="221"/>
      <c r="K758" s="221"/>
      <c r="L758" s="221"/>
      <c r="M758" s="221"/>
      <c r="N758" s="221"/>
      <c r="O758" s="221"/>
      <c r="P758" s="221"/>
      <c r="Q758" s="221"/>
      <c r="R758" s="221"/>
      <c r="S758" s="221"/>
      <c r="T758" s="221"/>
      <c r="U758" s="221"/>
    </row>
    <row r="759" spans="1:21" s="119" customFormat="1" ht="12.75">
      <c r="A759" s="221"/>
      <c r="B759" s="221"/>
      <c r="C759" s="221"/>
      <c r="D759" s="222"/>
      <c r="E759" s="221"/>
      <c r="F759" s="221"/>
      <c r="G759" s="221"/>
      <c r="H759" s="221"/>
      <c r="I759" s="221"/>
      <c r="J759" s="221"/>
      <c r="K759" s="221"/>
      <c r="L759" s="221"/>
      <c r="M759" s="221"/>
      <c r="N759" s="221"/>
      <c r="O759" s="221"/>
      <c r="P759" s="221"/>
      <c r="Q759" s="221"/>
      <c r="R759" s="221"/>
      <c r="S759" s="221"/>
      <c r="T759" s="221"/>
      <c r="U759" s="221"/>
    </row>
    <row r="760" spans="1:21" s="119" customFormat="1" ht="12.75">
      <c r="A760" s="221"/>
      <c r="B760" s="221"/>
      <c r="C760" s="221"/>
      <c r="D760" s="222"/>
      <c r="E760" s="221"/>
      <c r="F760" s="221"/>
      <c r="G760" s="221"/>
      <c r="H760" s="221"/>
      <c r="I760" s="221"/>
      <c r="J760" s="221"/>
      <c r="K760" s="221"/>
      <c r="L760" s="221"/>
      <c r="M760" s="221"/>
      <c r="N760" s="221"/>
      <c r="O760" s="221"/>
      <c r="P760" s="221"/>
      <c r="Q760" s="221"/>
      <c r="R760" s="221"/>
      <c r="S760" s="221"/>
      <c r="T760" s="221"/>
      <c r="U760" s="221"/>
    </row>
    <row r="761" spans="1:21" s="119" customFormat="1" ht="12.75">
      <c r="A761" s="221"/>
      <c r="B761" s="221"/>
      <c r="C761" s="221"/>
      <c r="D761" s="222"/>
      <c r="E761" s="221"/>
      <c r="F761" s="221"/>
      <c r="G761" s="221"/>
      <c r="H761" s="221"/>
      <c r="I761" s="221"/>
      <c r="J761" s="221"/>
      <c r="K761" s="221"/>
      <c r="L761" s="221"/>
      <c r="M761" s="221"/>
      <c r="N761" s="221"/>
      <c r="O761" s="221"/>
      <c r="P761" s="221"/>
      <c r="Q761" s="221"/>
      <c r="R761" s="221"/>
      <c r="S761" s="221"/>
      <c r="T761" s="221"/>
      <c r="U761" s="221"/>
    </row>
    <row r="762" spans="1:21" s="119" customFormat="1" ht="12.75">
      <c r="A762" s="221"/>
      <c r="B762" s="221"/>
      <c r="C762" s="221"/>
      <c r="D762" s="222"/>
      <c r="E762" s="221"/>
      <c r="F762" s="221"/>
      <c r="G762" s="221"/>
      <c r="H762" s="221"/>
      <c r="I762" s="221"/>
      <c r="J762" s="221"/>
      <c r="K762" s="221"/>
      <c r="L762" s="221"/>
      <c r="M762" s="221"/>
      <c r="N762" s="221"/>
      <c r="O762" s="221"/>
      <c r="P762" s="221"/>
      <c r="Q762" s="221"/>
      <c r="R762" s="221"/>
      <c r="S762" s="221"/>
      <c r="T762" s="221"/>
      <c r="U762" s="221"/>
    </row>
    <row r="763" spans="1:21" s="119" customFormat="1" ht="12.75">
      <c r="A763" s="221"/>
      <c r="B763" s="221"/>
      <c r="C763" s="221"/>
      <c r="D763" s="222"/>
      <c r="E763" s="221"/>
      <c r="F763" s="221"/>
      <c r="G763" s="221"/>
      <c r="H763" s="221"/>
      <c r="I763" s="221"/>
      <c r="J763" s="221"/>
      <c r="K763" s="221"/>
      <c r="L763" s="221"/>
      <c r="M763" s="221"/>
      <c r="N763" s="221"/>
      <c r="O763" s="221"/>
      <c r="P763" s="221"/>
      <c r="Q763" s="221"/>
      <c r="R763" s="221"/>
      <c r="S763" s="221"/>
      <c r="T763" s="221"/>
      <c r="U763" s="221"/>
    </row>
    <row r="764" spans="1:21" s="119" customFormat="1" ht="12.75">
      <c r="A764" s="221"/>
      <c r="B764" s="221"/>
      <c r="C764" s="221"/>
      <c r="D764" s="222"/>
      <c r="E764" s="221"/>
      <c r="F764" s="221"/>
      <c r="G764" s="221"/>
      <c r="H764" s="221"/>
      <c r="I764" s="221"/>
      <c r="J764" s="221"/>
      <c r="K764" s="221"/>
      <c r="L764" s="221"/>
      <c r="M764" s="221"/>
      <c r="N764" s="221"/>
      <c r="O764" s="221"/>
      <c r="P764" s="221"/>
      <c r="Q764" s="221"/>
      <c r="R764" s="221"/>
      <c r="S764" s="221"/>
      <c r="T764" s="221"/>
      <c r="U764" s="221"/>
    </row>
    <row r="765" spans="1:21" s="119" customFormat="1" ht="12.75">
      <c r="A765" s="221"/>
      <c r="B765" s="221"/>
      <c r="C765" s="221"/>
      <c r="D765" s="222"/>
      <c r="E765" s="221"/>
      <c r="F765" s="221"/>
      <c r="G765" s="221"/>
      <c r="H765" s="221"/>
      <c r="I765" s="221"/>
      <c r="J765" s="221"/>
      <c r="K765" s="221"/>
      <c r="L765" s="221"/>
      <c r="M765" s="221"/>
      <c r="N765" s="221"/>
      <c r="O765" s="221"/>
      <c r="P765" s="221"/>
      <c r="Q765" s="221"/>
      <c r="R765" s="221"/>
      <c r="S765" s="221"/>
      <c r="T765" s="221"/>
      <c r="U765" s="221"/>
    </row>
    <row r="766" spans="1:21" s="119" customFormat="1" ht="12.75">
      <c r="A766" s="221"/>
      <c r="B766" s="221"/>
      <c r="C766" s="221"/>
      <c r="D766" s="222"/>
      <c r="E766" s="221"/>
      <c r="F766" s="221"/>
      <c r="G766" s="221"/>
      <c r="H766" s="221"/>
      <c r="I766" s="221"/>
      <c r="J766" s="221"/>
      <c r="K766" s="221"/>
      <c r="L766" s="221"/>
      <c r="M766" s="221"/>
      <c r="N766" s="221"/>
      <c r="O766" s="221"/>
      <c r="P766" s="221"/>
      <c r="Q766" s="221"/>
      <c r="R766" s="221"/>
      <c r="S766" s="221"/>
      <c r="T766" s="221"/>
      <c r="U766" s="221"/>
    </row>
    <row r="767" spans="1:21" s="119" customFormat="1" ht="12.75">
      <c r="A767" s="221"/>
      <c r="B767" s="221"/>
      <c r="C767" s="221"/>
      <c r="D767" s="222"/>
      <c r="E767" s="221"/>
      <c r="F767" s="221"/>
      <c r="G767" s="221"/>
      <c r="H767" s="221"/>
      <c r="I767" s="221"/>
      <c r="J767" s="221"/>
      <c r="K767" s="221"/>
      <c r="L767" s="221"/>
      <c r="M767" s="221"/>
      <c r="N767" s="221"/>
      <c r="O767" s="221"/>
      <c r="P767" s="221"/>
      <c r="Q767" s="221"/>
      <c r="R767" s="221"/>
      <c r="S767" s="221"/>
      <c r="T767" s="221"/>
      <c r="U767" s="221"/>
    </row>
    <row r="768" spans="1:21" s="119" customFormat="1" ht="12.75">
      <c r="A768" s="221"/>
      <c r="B768" s="221"/>
      <c r="C768" s="221"/>
      <c r="D768" s="222"/>
      <c r="E768" s="221"/>
      <c r="F768" s="221"/>
      <c r="G768" s="221"/>
      <c r="H768" s="221"/>
      <c r="I768" s="221"/>
      <c r="J768" s="221"/>
      <c r="K768" s="221"/>
      <c r="L768" s="221"/>
      <c r="M768" s="221"/>
      <c r="N768" s="221"/>
      <c r="O768" s="221"/>
      <c r="P768" s="221"/>
      <c r="Q768" s="221"/>
      <c r="R768" s="221"/>
      <c r="S768" s="221"/>
      <c r="T768" s="221"/>
      <c r="U768" s="221"/>
    </row>
    <row r="769" spans="1:21" s="119" customFormat="1" ht="12.75">
      <c r="A769" s="221"/>
      <c r="B769" s="221"/>
      <c r="C769" s="221"/>
      <c r="D769" s="222"/>
      <c r="E769" s="221"/>
      <c r="F769" s="221"/>
      <c r="G769" s="221"/>
      <c r="H769" s="221"/>
      <c r="I769" s="221"/>
      <c r="J769" s="221"/>
      <c r="K769" s="221"/>
      <c r="L769" s="221"/>
      <c r="M769" s="221"/>
      <c r="N769" s="221"/>
      <c r="O769" s="221"/>
      <c r="P769" s="221"/>
      <c r="Q769" s="221"/>
      <c r="R769" s="221"/>
      <c r="S769" s="221"/>
      <c r="T769" s="221"/>
      <c r="U769" s="221"/>
    </row>
    <row r="770" spans="1:21" s="119" customFormat="1" ht="12.75">
      <c r="A770" s="221"/>
      <c r="B770" s="221"/>
      <c r="C770" s="221"/>
      <c r="D770" s="222"/>
      <c r="E770" s="221"/>
      <c r="F770" s="221"/>
      <c r="G770" s="221"/>
      <c r="H770" s="221"/>
      <c r="I770" s="221"/>
      <c r="J770" s="221"/>
      <c r="K770" s="221"/>
      <c r="L770" s="221"/>
      <c r="M770" s="221"/>
      <c r="N770" s="221"/>
      <c r="O770" s="221"/>
      <c r="P770" s="221"/>
      <c r="Q770" s="221"/>
      <c r="R770" s="221"/>
      <c r="S770" s="221"/>
      <c r="T770" s="221"/>
      <c r="U770" s="221"/>
    </row>
    <row r="771" spans="1:21" s="119" customFormat="1" ht="12.75">
      <c r="A771" s="221"/>
      <c r="B771" s="221"/>
      <c r="C771" s="221"/>
      <c r="D771" s="222"/>
      <c r="E771" s="221"/>
      <c r="F771" s="221"/>
      <c r="G771" s="221"/>
      <c r="H771" s="221"/>
      <c r="I771" s="221"/>
      <c r="J771" s="221"/>
      <c r="K771" s="221"/>
      <c r="L771" s="221"/>
      <c r="M771" s="221"/>
      <c r="N771" s="221"/>
      <c r="O771" s="221"/>
      <c r="P771" s="221"/>
      <c r="Q771" s="221"/>
      <c r="R771" s="221"/>
      <c r="S771" s="221"/>
      <c r="T771" s="221"/>
      <c r="U771" s="221"/>
    </row>
    <row r="772" spans="1:21" s="119" customFormat="1" ht="12.75">
      <c r="A772" s="221"/>
      <c r="B772" s="221"/>
      <c r="C772" s="221"/>
      <c r="D772" s="222"/>
      <c r="E772" s="221"/>
      <c r="F772" s="221"/>
      <c r="G772" s="221"/>
      <c r="H772" s="221"/>
      <c r="I772" s="221"/>
      <c r="J772" s="221"/>
      <c r="K772" s="221"/>
      <c r="L772" s="221"/>
      <c r="M772" s="221"/>
      <c r="N772" s="221"/>
      <c r="O772" s="221"/>
      <c r="P772" s="221"/>
      <c r="Q772" s="221"/>
      <c r="R772" s="221"/>
      <c r="S772" s="221"/>
      <c r="T772" s="221"/>
      <c r="U772" s="221"/>
    </row>
    <row r="773" spans="1:21" s="119" customFormat="1" ht="12.75">
      <c r="A773" s="221"/>
      <c r="B773" s="221"/>
      <c r="C773" s="221"/>
      <c r="D773" s="222"/>
      <c r="E773" s="221"/>
      <c r="F773" s="221"/>
      <c r="G773" s="221"/>
      <c r="H773" s="221"/>
      <c r="I773" s="221"/>
      <c r="J773" s="221"/>
      <c r="K773" s="221"/>
      <c r="L773" s="221"/>
      <c r="M773" s="221"/>
      <c r="N773" s="221"/>
      <c r="O773" s="221"/>
      <c r="P773" s="221"/>
      <c r="Q773" s="221"/>
      <c r="R773" s="221"/>
      <c r="S773" s="221"/>
      <c r="T773" s="221"/>
      <c r="U773" s="221"/>
    </row>
    <row r="774" spans="1:21" s="119" customFormat="1" ht="12.75">
      <c r="A774" s="221"/>
      <c r="B774" s="221"/>
      <c r="C774" s="221"/>
      <c r="D774" s="222"/>
      <c r="E774" s="221"/>
      <c r="F774" s="221"/>
      <c r="G774" s="221"/>
      <c r="H774" s="221"/>
      <c r="I774" s="221"/>
      <c r="J774" s="221"/>
      <c r="K774" s="221"/>
      <c r="L774" s="221"/>
      <c r="M774" s="221"/>
      <c r="N774" s="221"/>
      <c r="O774" s="221"/>
      <c r="P774" s="221"/>
      <c r="Q774" s="221"/>
      <c r="R774" s="221"/>
      <c r="S774" s="221"/>
      <c r="T774" s="221"/>
      <c r="U774" s="221"/>
    </row>
    <row r="775" spans="1:21" s="119" customFormat="1" ht="12.75">
      <c r="A775" s="221"/>
      <c r="B775" s="221"/>
      <c r="C775" s="221"/>
      <c r="D775" s="222"/>
      <c r="E775" s="221"/>
      <c r="F775" s="221"/>
      <c r="G775" s="221"/>
      <c r="H775" s="221"/>
      <c r="I775" s="221"/>
      <c r="J775" s="221"/>
      <c r="K775" s="221"/>
      <c r="L775" s="221"/>
      <c r="M775" s="221"/>
      <c r="N775" s="221"/>
      <c r="O775" s="221"/>
      <c r="P775" s="221"/>
      <c r="Q775" s="221"/>
      <c r="R775" s="221"/>
      <c r="S775" s="221"/>
      <c r="T775" s="221"/>
      <c r="U775" s="221"/>
    </row>
    <row r="776" spans="1:21" s="119" customFormat="1" ht="12.75">
      <c r="A776" s="221"/>
      <c r="B776" s="221"/>
      <c r="C776" s="221"/>
      <c r="D776" s="222"/>
      <c r="E776" s="221"/>
      <c r="F776" s="221"/>
      <c r="G776" s="221"/>
      <c r="H776" s="221"/>
      <c r="I776" s="221"/>
      <c r="J776" s="221"/>
      <c r="K776" s="221"/>
      <c r="L776" s="221"/>
      <c r="M776" s="221"/>
      <c r="N776" s="221"/>
      <c r="O776" s="221"/>
      <c r="P776" s="221"/>
      <c r="Q776" s="221"/>
      <c r="R776" s="221"/>
      <c r="S776" s="221"/>
      <c r="T776" s="221"/>
      <c r="U776" s="221"/>
    </row>
    <row r="777" spans="1:21" s="119" customFormat="1" ht="12.75">
      <c r="A777" s="221"/>
      <c r="B777" s="221"/>
      <c r="C777" s="221"/>
      <c r="D777" s="222"/>
      <c r="E777" s="221"/>
      <c r="F777" s="221"/>
      <c r="G777" s="221"/>
      <c r="H777" s="221"/>
      <c r="I777" s="221"/>
      <c r="J777" s="221"/>
      <c r="K777" s="221"/>
      <c r="L777" s="221"/>
      <c r="M777" s="221"/>
      <c r="N777" s="221"/>
      <c r="O777" s="221"/>
      <c r="P777" s="221"/>
      <c r="Q777" s="221"/>
      <c r="R777" s="221"/>
      <c r="S777" s="221"/>
      <c r="T777" s="221"/>
      <c r="U777" s="221"/>
    </row>
    <row r="778" spans="1:21" s="119" customFormat="1" ht="12.75">
      <c r="A778" s="221"/>
      <c r="B778" s="221"/>
      <c r="C778" s="221"/>
      <c r="D778" s="222"/>
      <c r="E778" s="221"/>
      <c r="F778" s="221"/>
      <c r="G778" s="221"/>
      <c r="H778" s="221"/>
      <c r="I778" s="221"/>
      <c r="J778" s="221"/>
      <c r="K778" s="221"/>
      <c r="L778" s="221"/>
      <c r="M778" s="221"/>
      <c r="N778" s="221"/>
      <c r="O778" s="221"/>
      <c r="P778" s="221"/>
      <c r="Q778" s="221"/>
      <c r="R778" s="221"/>
      <c r="S778" s="221"/>
      <c r="T778" s="221"/>
      <c r="U778" s="221"/>
    </row>
    <row r="779" spans="1:21" s="119" customFormat="1" ht="12.75">
      <c r="A779" s="221"/>
      <c r="B779" s="221"/>
      <c r="C779" s="221"/>
      <c r="D779" s="222"/>
      <c r="E779" s="221"/>
      <c r="F779" s="221"/>
      <c r="G779" s="221"/>
      <c r="H779" s="221"/>
      <c r="I779" s="221"/>
      <c r="J779" s="221"/>
      <c r="K779" s="221"/>
      <c r="L779" s="221"/>
      <c r="M779" s="221"/>
      <c r="N779" s="221"/>
      <c r="O779" s="221"/>
      <c r="P779" s="221"/>
      <c r="Q779" s="221"/>
      <c r="R779" s="221"/>
      <c r="S779" s="221"/>
      <c r="T779" s="221"/>
      <c r="U779" s="221"/>
    </row>
    <row r="780" spans="1:21" s="119" customFormat="1" ht="12.75">
      <c r="A780" s="221"/>
      <c r="B780" s="221"/>
      <c r="C780" s="221"/>
      <c r="D780" s="222"/>
      <c r="E780" s="221"/>
      <c r="F780" s="221"/>
      <c r="G780" s="221"/>
      <c r="H780" s="221"/>
      <c r="I780" s="221"/>
      <c r="J780" s="221"/>
      <c r="K780" s="221"/>
      <c r="L780" s="221"/>
      <c r="M780" s="221"/>
      <c r="N780" s="221"/>
      <c r="O780" s="221"/>
      <c r="P780" s="221"/>
      <c r="Q780" s="221"/>
      <c r="R780" s="221"/>
      <c r="S780" s="221"/>
      <c r="T780" s="221"/>
      <c r="U780" s="221"/>
    </row>
    <row r="781" spans="1:21" s="119" customFormat="1" ht="12.75">
      <c r="A781" s="221"/>
      <c r="B781" s="221"/>
      <c r="C781" s="221"/>
      <c r="D781" s="222"/>
      <c r="E781" s="221"/>
      <c r="F781" s="221"/>
      <c r="G781" s="221"/>
      <c r="H781" s="221"/>
      <c r="I781" s="221"/>
      <c r="J781" s="221"/>
      <c r="K781" s="221"/>
      <c r="L781" s="221"/>
      <c r="M781" s="221"/>
      <c r="N781" s="221"/>
      <c r="O781" s="221"/>
      <c r="P781" s="221"/>
      <c r="Q781" s="221"/>
      <c r="R781" s="221"/>
      <c r="S781" s="221"/>
      <c r="T781" s="221"/>
      <c r="U781" s="221"/>
    </row>
    <row r="782" spans="1:21" s="119" customFormat="1" ht="12.75">
      <c r="A782" s="221"/>
      <c r="B782" s="221"/>
      <c r="C782" s="221"/>
      <c r="D782" s="222"/>
      <c r="E782" s="221"/>
      <c r="F782" s="221"/>
      <c r="G782" s="221"/>
      <c r="H782" s="221"/>
      <c r="I782" s="221"/>
      <c r="J782" s="221"/>
      <c r="K782" s="221"/>
      <c r="L782" s="221"/>
      <c r="M782" s="221"/>
      <c r="N782" s="221"/>
      <c r="O782" s="221"/>
      <c r="P782" s="221"/>
      <c r="Q782" s="221"/>
      <c r="R782" s="221"/>
      <c r="S782" s="221"/>
      <c r="T782" s="221"/>
      <c r="U782" s="221"/>
    </row>
    <row r="783" spans="1:21" s="119" customFormat="1" ht="12.75">
      <c r="A783" s="221"/>
      <c r="B783" s="221"/>
      <c r="C783" s="221"/>
      <c r="D783" s="222"/>
      <c r="E783" s="221"/>
      <c r="F783" s="221"/>
      <c r="G783" s="221"/>
      <c r="H783" s="221"/>
      <c r="I783" s="221"/>
      <c r="J783" s="221"/>
      <c r="K783" s="221"/>
      <c r="L783" s="221"/>
      <c r="M783" s="221"/>
      <c r="N783" s="221"/>
      <c r="O783" s="221"/>
      <c r="P783" s="221"/>
      <c r="Q783" s="221"/>
      <c r="R783" s="221"/>
      <c r="S783" s="221"/>
      <c r="T783" s="221"/>
      <c r="U783" s="221"/>
    </row>
    <row r="784" spans="1:21" s="119" customFormat="1" ht="12.75">
      <c r="A784" s="221"/>
      <c r="B784" s="221"/>
      <c r="C784" s="221"/>
      <c r="D784" s="222"/>
      <c r="E784" s="221"/>
      <c r="F784" s="221"/>
      <c r="G784" s="221"/>
      <c r="H784" s="221"/>
      <c r="I784" s="221"/>
      <c r="J784" s="221"/>
      <c r="K784" s="221"/>
      <c r="L784" s="221"/>
      <c r="M784" s="221"/>
      <c r="N784" s="221"/>
      <c r="O784" s="221"/>
      <c r="P784" s="221"/>
      <c r="Q784" s="221"/>
      <c r="R784" s="221"/>
      <c r="S784" s="221"/>
      <c r="T784" s="221"/>
      <c r="U784" s="221"/>
    </row>
    <row r="785" spans="1:21" s="119" customFormat="1" ht="12.75">
      <c r="A785" s="221"/>
      <c r="B785" s="221"/>
      <c r="C785" s="221"/>
      <c r="D785" s="222"/>
      <c r="E785" s="221"/>
      <c r="F785" s="221"/>
      <c r="G785" s="221"/>
      <c r="H785" s="221"/>
      <c r="I785" s="221"/>
      <c r="J785" s="221"/>
      <c r="K785" s="221"/>
      <c r="L785" s="221"/>
      <c r="M785" s="221"/>
      <c r="N785" s="221"/>
      <c r="O785" s="221"/>
      <c r="P785" s="221"/>
      <c r="Q785" s="221"/>
      <c r="R785" s="221"/>
      <c r="S785" s="221"/>
      <c r="T785" s="221"/>
      <c r="U785" s="221"/>
    </row>
    <row r="786" spans="1:21" s="119" customFormat="1" ht="12.75">
      <c r="A786" s="221"/>
      <c r="B786" s="221"/>
      <c r="C786" s="221"/>
      <c r="D786" s="222"/>
      <c r="E786" s="221"/>
      <c r="F786" s="221"/>
      <c r="G786" s="221"/>
      <c r="H786" s="221"/>
      <c r="I786" s="221"/>
      <c r="J786" s="221"/>
      <c r="K786" s="221"/>
      <c r="L786" s="221"/>
      <c r="M786" s="221"/>
      <c r="N786" s="221"/>
      <c r="O786" s="221"/>
      <c r="P786" s="221"/>
      <c r="Q786" s="221"/>
      <c r="R786" s="221"/>
      <c r="S786" s="221"/>
      <c r="T786" s="221"/>
      <c r="U786" s="221"/>
    </row>
    <row r="787" spans="1:21" s="119" customFormat="1" ht="12.75">
      <c r="A787" s="221"/>
      <c r="B787" s="221"/>
      <c r="C787" s="221"/>
      <c r="D787" s="222"/>
      <c r="E787" s="221"/>
      <c r="F787" s="221"/>
      <c r="G787" s="221"/>
      <c r="H787" s="221"/>
      <c r="I787" s="221"/>
      <c r="J787" s="221"/>
      <c r="K787" s="221"/>
      <c r="L787" s="221"/>
      <c r="M787" s="221"/>
      <c r="N787" s="221"/>
      <c r="O787" s="221"/>
      <c r="P787" s="221"/>
      <c r="Q787" s="221"/>
      <c r="R787" s="221"/>
      <c r="S787" s="221"/>
      <c r="T787" s="221"/>
      <c r="U787" s="221"/>
    </row>
    <row r="788" spans="1:21" s="119" customFormat="1" ht="12.75">
      <c r="A788" s="221"/>
      <c r="B788" s="221"/>
      <c r="C788" s="221"/>
      <c r="D788" s="222"/>
      <c r="E788" s="221"/>
      <c r="F788" s="221"/>
      <c r="G788" s="221"/>
      <c r="H788" s="221"/>
      <c r="I788" s="221"/>
      <c r="J788" s="221"/>
      <c r="K788" s="221"/>
      <c r="L788" s="221"/>
      <c r="M788" s="221"/>
      <c r="N788" s="221"/>
      <c r="O788" s="221"/>
      <c r="P788" s="221"/>
      <c r="Q788" s="221"/>
      <c r="R788" s="221"/>
      <c r="S788" s="221"/>
      <c r="T788" s="221"/>
      <c r="U788" s="221"/>
    </row>
    <row r="789" spans="1:21" s="119" customFormat="1" ht="12.75">
      <c r="A789" s="221"/>
      <c r="B789" s="221"/>
      <c r="C789" s="221"/>
      <c r="D789" s="222"/>
      <c r="E789" s="221"/>
      <c r="F789" s="221"/>
      <c r="G789" s="221"/>
      <c r="H789" s="221"/>
      <c r="I789" s="221"/>
      <c r="J789" s="221"/>
      <c r="K789" s="221"/>
      <c r="L789" s="221"/>
      <c r="M789" s="221"/>
      <c r="N789" s="221"/>
      <c r="O789" s="221"/>
      <c r="P789" s="221"/>
      <c r="Q789" s="221"/>
      <c r="R789" s="221"/>
      <c r="S789" s="221"/>
      <c r="T789" s="221"/>
      <c r="U789" s="221"/>
    </row>
    <row r="790" spans="1:21" s="119" customFormat="1" ht="12.75">
      <c r="A790" s="221"/>
      <c r="B790" s="221"/>
      <c r="C790" s="221"/>
      <c r="D790" s="222"/>
      <c r="E790" s="221"/>
      <c r="F790" s="221"/>
      <c r="G790" s="221"/>
      <c r="H790" s="221"/>
      <c r="I790" s="221"/>
      <c r="J790" s="221"/>
      <c r="K790" s="221"/>
      <c r="L790" s="221"/>
      <c r="M790" s="221"/>
      <c r="N790" s="221"/>
      <c r="O790" s="221"/>
      <c r="P790" s="221"/>
      <c r="Q790" s="221"/>
      <c r="R790" s="221"/>
      <c r="S790" s="221"/>
      <c r="T790" s="221"/>
      <c r="U790" s="221"/>
    </row>
    <row r="791" spans="1:21" s="119" customFormat="1" ht="12.75">
      <c r="A791" s="221"/>
      <c r="B791" s="221"/>
      <c r="C791" s="221"/>
      <c r="D791" s="222"/>
      <c r="E791" s="221"/>
      <c r="F791" s="221"/>
      <c r="G791" s="221"/>
      <c r="H791" s="221"/>
      <c r="I791" s="221"/>
      <c r="J791" s="221"/>
      <c r="K791" s="221"/>
      <c r="L791" s="221"/>
      <c r="M791" s="221"/>
      <c r="N791" s="221"/>
      <c r="O791" s="221"/>
      <c r="P791" s="221"/>
      <c r="Q791" s="221"/>
      <c r="R791" s="221"/>
      <c r="S791" s="221"/>
      <c r="T791" s="221"/>
      <c r="U791" s="221"/>
    </row>
    <row r="792" spans="1:21" s="119" customFormat="1" ht="12.75">
      <c r="A792" s="221"/>
      <c r="B792" s="221"/>
      <c r="C792" s="221"/>
      <c r="D792" s="222"/>
      <c r="E792" s="221"/>
      <c r="F792" s="221"/>
      <c r="G792" s="221"/>
      <c r="H792" s="221"/>
      <c r="I792" s="221"/>
      <c r="J792" s="221"/>
      <c r="K792" s="221"/>
      <c r="L792" s="221"/>
      <c r="M792" s="221"/>
      <c r="N792" s="221"/>
      <c r="O792" s="221"/>
      <c r="P792" s="221"/>
      <c r="Q792" s="221"/>
      <c r="R792" s="221"/>
      <c r="S792" s="221"/>
      <c r="T792" s="221"/>
      <c r="U792" s="221"/>
    </row>
    <row r="793" spans="1:21" s="119" customFormat="1" ht="12.75">
      <c r="A793" s="221"/>
      <c r="B793" s="221"/>
      <c r="C793" s="221"/>
      <c r="D793" s="222"/>
      <c r="E793" s="221"/>
      <c r="F793" s="221"/>
      <c r="G793" s="221"/>
      <c r="H793" s="221"/>
      <c r="I793" s="221"/>
      <c r="J793" s="221"/>
      <c r="K793" s="221"/>
      <c r="L793" s="221"/>
      <c r="M793" s="221"/>
      <c r="N793" s="221"/>
      <c r="O793" s="221"/>
      <c r="P793" s="221"/>
      <c r="Q793" s="221"/>
      <c r="R793" s="221"/>
      <c r="S793" s="221"/>
      <c r="T793" s="221"/>
      <c r="U793" s="221"/>
    </row>
    <row r="794" spans="1:21" s="119" customFormat="1" ht="12.75">
      <c r="A794" s="221"/>
      <c r="B794" s="221"/>
      <c r="C794" s="221"/>
      <c r="D794" s="222"/>
      <c r="E794" s="221"/>
      <c r="F794" s="221"/>
      <c r="G794" s="221"/>
      <c r="H794" s="221"/>
      <c r="I794" s="221"/>
      <c r="J794" s="221"/>
      <c r="K794" s="221"/>
      <c r="L794" s="221"/>
      <c r="M794" s="221"/>
      <c r="N794" s="221"/>
      <c r="O794" s="221"/>
      <c r="P794" s="221"/>
      <c r="Q794" s="221"/>
      <c r="R794" s="221"/>
      <c r="S794" s="221"/>
      <c r="T794" s="221"/>
      <c r="U794" s="221"/>
    </row>
    <row r="795" spans="1:21" s="119" customFormat="1" ht="12.75">
      <c r="A795" s="221"/>
      <c r="B795" s="221"/>
      <c r="C795" s="221"/>
      <c r="D795" s="222"/>
      <c r="E795" s="221"/>
      <c r="F795" s="221"/>
      <c r="G795" s="221"/>
      <c r="H795" s="221"/>
      <c r="I795" s="221"/>
      <c r="J795" s="221"/>
      <c r="K795" s="221"/>
      <c r="L795" s="221"/>
      <c r="M795" s="221"/>
      <c r="N795" s="221"/>
      <c r="O795" s="221"/>
      <c r="P795" s="221"/>
      <c r="Q795" s="221"/>
      <c r="R795" s="221"/>
      <c r="S795" s="221"/>
      <c r="T795" s="221"/>
      <c r="U795" s="221"/>
    </row>
    <row r="796" spans="1:21" s="119" customFormat="1" ht="12.75">
      <c r="A796" s="221"/>
      <c r="B796" s="221"/>
      <c r="C796" s="221"/>
      <c r="D796" s="222"/>
      <c r="E796" s="221"/>
      <c r="F796" s="221"/>
      <c r="G796" s="221"/>
      <c r="H796" s="221"/>
      <c r="I796" s="221"/>
      <c r="J796" s="221"/>
      <c r="K796" s="221"/>
      <c r="L796" s="221"/>
      <c r="M796" s="221"/>
      <c r="N796" s="221"/>
      <c r="O796" s="221"/>
      <c r="P796" s="221"/>
      <c r="Q796" s="221"/>
      <c r="R796" s="221"/>
      <c r="S796" s="221"/>
      <c r="T796" s="221"/>
      <c r="U796" s="221"/>
    </row>
    <row r="797" spans="1:21" s="119" customFormat="1" ht="12.75">
      <c r="A797" s="221"/>
      <c r="B797" s="221"/>
      <c r="C797" s="221"/>
      <c r="D797" s="222"/>
      <c r="E797" s="221"/>
      <c r="F797" s="221"/>
      <c r="G797" s="221"/>
      <c r="H797" s="221"/>
      <c r="I797" s="221"/>
      <c r="J797" s="221"/>
      <c r="K797" s="221"/>
      <c r="L797" s="221"/>
      <c r="M797" s="221"/>
      <c r="N797" s="221"/>
      <c r="O797" s="221"/>
      <c r="P797" s="221"/>
      <c r="Q797" s="221"/>
      <c r="R797" s="221"/>
      <c r="S797" s="221"/>
      <c r="T797" s="221"/>
      <c r="U797" s="221"/>
    </row>
    <row r="798" spans="1:21" s="119" customFormat="1" ht="12.75">
      <c r="A798" s="221"/>
      <c r="B798" s="221"/>
      <c r="C798" s="221"/>
      <c r="D798" s="222"/>
      <c r="E798" s="221"/>
      <c r="F798" s="221"/>
      <c r="G798" s="221"/>
      <c r="H798" s="221"/>
      <c r="I798" s="221"/>
      <c r="J798" s="221"/>
      <c r="K798" s="221"/>
      <c r="L798" s="221"/>
      <c r="M798" s="221"/>
      <c r="N798" s="221"/>
      <c r="O798" s="221"/>
      <c r="P798" s="221"/>
      <c r="Q798" s="221"/>
      <c r="R798" s="221"/>
      <c r="S798" s="221"/>
      <c r="T798" s="221"/>
      <c r="U798" s="221"/>
    </row>
    <row r="799" spans="1:21" s="119" customFormat="1" ht="12.75">
      <c r="A799" s="221"/>
      <c r="B799" s="221"/>
      <c r="C799" s="221"/>
      <c r="D799" s="222"/>
      <c r="E799" s="221"/>
      <c r="F799" s="221"/>
      <c r="G799" s="221"/>
      <c r="H799" s="221"/>
      <c r="I799" s="221"/>
      <c r="J799" s="221"/>
      <c r="K799" s="221"/>
      <c r="L799" s="221"/>
      <c r="M799" s="221"/>
      <c r="N799" s="221"/>
      <c r="O799" s="221"/>
      <c r="P799" s="221"/>
      <c r="Q799" s="221"/>
      <c r="R799" s="221"/>
      <c r="S799" s="221"/>
      <c r="T799" s="221"/>
      <c r="U799" s="221"/>
    </row>
    <row r="800" spans="1:21" s="119" customFormat="1" ht="12.75">
      <c r="A800" s="221"/>
      <c r="B800" s="221"/>
      <c r="C800" s="221"/>
      <c r="D800" s="222"/>
      <c r="E800" s="221"/>
      <c r="F800" s="221"/>
      <c r="G800" s="221"/>
      <c r="H800" s="221"/>
      <c r="I800" s="221"/>
      <c r="J800" s="221"/>
      <c r="K800" s="221"/>
      <c r="L800" s="221"/>
      <c r="M800" s="221"/>
      <c r="N800" s="221"/>
      <c r="O800" s="221"/>
      <c r="P800" s="221"/>
      <c r="Q800" s="221"/>
      <c r="R800" s="221"/>
      <c r="S800" s="221"/>
      <c r="T800" s="221"/>
      <c r="U800" s="221"/>
    </row>
    <row r="801" spans="1:21" s="119" customFormat="1" ht="12.75">
      <c r="A801" s="221"/>
      <c r="B801" s="221"/>
      <c r="C801" s="221"/>
      <c r="D801" s="222"/>
      <c r="E801" s="221"/>
      <c r="F801" s="221"/>
      <c r="G801" s="221"/>
      <c r="H801" s="221"/>
      <c r="I801" s="221"/>
      <c r="J801" s="221"/>
      <c r="K801" s="221"/>
      <c r="L801" s="221"/>
      <c r="M801" s="221"/>
      <c r="N801" s="221"/>
      <c r="O801" s="221"/>
      <c r="P801" s="221"/>
      <c r="Q801" s="221"/>
      <c r="R801" s="221"/>
      <c r="S801" s="221"/>
      <c r="T801" s="221"/>
      <c r="U801" s="221"/>
    </row>
    <row r="802" spans="1:21" s="119" customFormat="1" ht="12.75">
      <c r="A802" s="221"/>
      <c r="B802" s="221"/>
      <c r="C802" s="221"/>
      <c r="D802" s="222"/>
      <c r="E802" s="221"/>
      <c r="F802" s="221"/>
      <c r="G802" s="221"/>
      <c r="H802" s="221"/>
      <c r="I802" s="221"/>
      <c r="J802" s="221"/>
      <c r="K802" s="221"/>
      <c r="L802" s="221"/>
      <c r="M802" s="221"/>
      <c r="N802" s="221"/>
      <c r="O802" s="221"/>
      <c r="P802" s="221"/>
      <c r="Q802" s="221"/>
      <c r="R802" s="221"/>
      <c r="S802" s="221"/>
      <c r="T802" s="221"/>
      <c r="U802" s="221"/>
    </row>
    <row r="803" spans="1:21" s="119" customFormat="1" ht="12.75">
      <c r="A803" s="221"/>
      <c r="B803" s="221"/>
      <c r="C803" s="221"/>
      <c r="D803" s="222"/>
      <c r="E803" s="221"/>
      <c r="F803" s="221"/>
      <c r="G803" s="221"/>
      <c r="H803" s="221"/>
      <c r="I803" s="221"/>
      <c r="J803" s="221"/>
      <c r="K803" s="221"/>
      <c r="L803" s="221"/>
      <c r="M803" s="221"/>
      <c r="N803" s="221"/>
      <c r="O803" s="221"/>
      <c r="P803" s="221"/>
      <c r="Q803" s="221"/>
      <c r="R803" s="221"/>
      <c r="S803" s="221"/>
      <c r="T803" s="221"/>
      <c r="U803" s="221"/>
    </row>
    <row r="804" spans="1:21" s="119" customFormat="1" ht="12.75">
      <c r="A804" s="221"/>
      <c r="B804" s="221"/>
      <c r="C804" s="221"/>
      <c r="D804" s="222"/>
      <c r="E804" s="221"/>
      <c r="F804" s="221"/>
      <c r="G804" s="221"/>
      <c r="H804" s="221"/>
      <c r="I804" s="221"/>
      <c r="J804" s="221"/>
      <c r="K804" s="221"/>
      <c r="L804" s="221"/>
      <c r="M804" s="221"/>
      <c r="N804" s="221"/>
      <c r="O804" s="221"/>
      <c r="P804" s="221"/>
      <c r="Q804" s="221"/>
      <c r="R804" s="221"/>
      <c r="S804" s="221"/>
      <c r="T804" s="221"/>
      <c r="U804" s="221"/>
    </row>
    <row r="805" spans="1:21" s="119" customFormat="1" ht="12.75">
      <c r="A805" s="221"/>
      <c r="B805" s="221"/>
      <c r="C805" s="221"/>
      <c r="D805" s="222"/>
      <c r="E805" s="221"/>
      <c r="F805" s="221"/>
      <c r="G805" s="221"/>
      <c r="H805" s="221"/>
      <c r="I805" s="221"/>
      <c r="J805" s="221"/>
      <c r="K805" s="221"/>
      <c r="L805" s="221"/>
      <c r="M805" s="221"/>
      <c r="N805" s="221"/>
      <c r="O805" s="221"/>
      <c r="P805" s="221"/>
      <c r="Q805" s="221"/>
      <c r="R805" s="221"/>
      <c r="S805" s="221"/>
      <c r="T805" s="221"/>
      <c r="U805" s="221"/>
    </row>
    <row r="806" spans="1:21" s="119" customFormat="1" ht="12.75">
      <c r="A806" s="221"/>
      <c r="B806" s="221"/>
      <c r="C806" s="221"/>
      <c r="D806" s="222"/>
      <c r="E806" s="221"/>
      <c r="F806" s="221"/>
      <c r="G806" s="221"/>
      <c r="H806" s="221"/>
      <c r="I806" s="221"/>
      <c r="J806" s="221"/>
      <c r="K806" s="221"/>
      <c r="L806" s="221"/>
      <c r="M806" s="221"/>
      <c r="N806" s="221"/>
      <c r="O806" s="221"/>
      <c r="P806" s="221"/>
      <c r="Q806" s="221"/>
      <c r="R806" s="221"/>
      <c r="S806" s="221"/>
      <c r="T806" s="221"/>
      <c r="U806" s="221"/>
    </row>
    <row r="807" spans="1:21" s="119" customFormat="1" ht="12.75">
      <c r="A807" s="221"/>
      <c r="B807" s="221"/>
      <c r="C807" s="221"/>
      <c r="D807" s="222"/>
      <c r="E807" s="221"/>
      <c r="F807" s="221"/>
      <c r="G807" s="221"/>
      <c r="H807" s="221"/>
      <c r="I807" s="221"/>
      <c r="J807" s="221"/>
      <c r="K807" s="221"/>
      <c r="L807" s="221"/>
      <c r="M807" s="221"/>
      <c r="N807" s="221"/>
      <c r="O807" s="221"/>
      <c r="P807" s="221"/>
      <c r="Q807" s="221"/>
      <c r="R807" s="221"/>
      <c r="S807" s="221"/>
      <c r="T807" s="221"/>
      <c r="U807" s="221"/>
    </row>
    <row r="808" spans="1:21" s="119" customFormat="1" ht="12.75">
      <c r="A808" s="221"/>
      <c r="B808" s="221"/>
      <c r="C808" s="221"/>
      <c r="D808" s="222"/>
      <c r="E808" s="221"/>
      <c r="F808" s="221"/>
      <c r="G808" s="221"/>
      <c r="H808" s="221"/>
      <c r="I808" s="221"/>
      <c r="J808" s="221"/>
      <c r="K808" s="221"/>
      <c r="L808" s="221"/>
      <c r="M808" s="221"/>
      <c r="N808" s="221"/>
      <c r="O808" s="221"/>
      <c r="P808" s="221"/>
      <c r="Q808" s="221"/>
      <c r="R808" s="221"/>
      <c r="S808" s="221"/>
      <c r="T808" s="221"/>
      <c r="U808" s="221"/>
    </row>
    <row r="809" spans="1:21" s="119" customFormat="1" ht="12.75">
      <c r="A809" s="221"/>
      <c r="B809" s="221"/>
      <c r="C809" s="221"/>
      <c r="D809" s="222"/>
      <c r="E809" s="221"/>
      <c r="F809" s="221"/>
      <c r="G809" s="221"/>
      <c r="H809" s="221"/>
      <c r="I809" s="221"/>
      <c r="J809" s="221"/>
      <c r="K809" s="221"/>
      <c r="L809" s="221"/>
      <c r="M809" s="221"/>
      <c r="N809" s="221"/>
      <c r="O809" s="221"/>
      <c r="P809" s="221"/>
      <c r="Q809" s="221"/>
      <c r="R809" s="221"/>
      <c r="S809" s="221"/>
      <c r="T809" s="221"/>
      <c r="U809" s="221"/>
    </row>
    <row r="810" spans="1:21" s="119" customFormat="1" ht="12.75">
      <c r="A810" s="221"/>
      <c r="B810" s="221"/>
      <c r="C810" s="221"/>
      <c r="D810" s="222"/>
      <c r="E810" s="221"/>
      <c r="F810" s="221"/>
      <c r="G810" s="221"/>
      <c r="H810" s="221"/>
      <c r="I810" s="221"/>
      <c r="J810" s="221"/>
      <c r="K810" s="221"/>
      <c r="L810" s="221"/>
      <c r="M810" s="221"/>
      <c r="N810" s="221"/>
      <c r="O810" s="221"/>
      <c r="P810" s="221"/>
      <c r="Q810" s="221"/>
      <c r="R810" s="221"/>
      <c r="S810" s="221"/>
      <c r="T810" s="221"/>
      <c r="U810" s="221"/>
    </row>
    <row r="811" spans="1:21" s="119" customFormat="1" ht="12.75">
      <c r="A811" s="221"/>
      <c r="B811" s="221"/>
      <c r="C811" s="221"/>
      <c r="D811" s="222"/>
      <c r="E811" s="221"/>
      <c r="F811" s="221"/>
      <c r="G811" s="221"/>
      <c r="H811" s="221"/>
      <c r="I811" s="221"/>
      <c r="J811" s="221"/>
      <c r="K811" s="221"/>
      <c r="L811" s="221"/>
      <c r="M811" s="221"/>
      <c r="N811" s="221"/>
      <c r="O811" s="221"/>
      <c r="P811" s="221"/>
      <c r="Q811" s="221"/>
      <c r="R811" s="221"/>
      <c r="S811" s="221"/>
      <c r="T811" s="221"/>
      <c r="U811" s="221"/>
    </row>
    <row r="812" spans="1:21" s="119" customFormat="1" ht="12.75">
      <c r="A812" s="221"/>
      <c r="B812" s="221"/>
      <c r="C812" s="221"/>
      <c r="D812" s="222"/>
      <c r="E812" s="221"/>
      <c r="F812" s="221"/>
      <c r="G812" s="221"/>
      <c r="H812" s="221"/>
      <c r="I812" s="221"/>
      <c r="J812" s="221"/>
      <c r="K812" s="221"/>
      <c r="L812" s="221"/>
      <c r="M812" s="221"/>
      <c r="N812" s="221"/>
      <c r="O812" s="221"/>
      <c r="P812" s="221"/>
      <c r="Q812" s="221"/>
      <c r="R812" s="221"/>
      <c r="S812" s="221"/>
      <c r="T812" s="221"/>
      <c r="U812" s="221"/>
    </row>
    <row r="813" spans="1:21" s="119" customFormat="1" ht="12.75">
      <c r="A813" s="221"/>
      <c r="B813" s="221"/>
      <c r="C813" s="221"/>
      <c r="D813" s="222"/>
      <c r="E813" s="221"/>
      <c r="F813" s="221"/>
      <c r="G813" s="221"/>
      <c r="H813" s="221"/>
      <c r="I813" s="221"/>
      <c r="J813" s="221"/>
      <c r="K813" s="221"/>
      <c r="L813" s="221"/>
      <c r="M813" s="221"/>
      <c r="N813" s="221"/>
      <c r="O813" s="221"/>
      <c r="P813" s="221"/>
      <c r="Q813" s="221"/>
      <c r="R813" s="221"/>
      <c r="S813" s="221"/>
      <c r="T813" s="221"/>
      <c r="U813" s="221"/>
    </row>
    <row r="814" spans="1:21" s="119" customFormat="1" ht="12.75">
      <c r="A814" s="221"/>
      <c r="B814" s="221"/>
      <c r="C814" s="221"/>
      <c r="D814" s="222"/>
      <c r="E814" s="221"/>
      <c r="F814" s="221"/>
      <c r="G814" s="221"/>
      <c r="H814" s="221"/>
      <c r="I814" s="221"/>
      <c r="J814" s="221"/>
      <c r="K814" s="221"/>
      <c r="L814" s="221"/>
      <c r="M814" s="221"/>
      <c r="N814" s="221"/>
      <c r="O814" s="221"/>
      <c r="P814" s="221"/>
      <c r="Q814" s="221"/>
      <c r="R814" s="221"/>
      <c r="S814" s="221"/>
      <c r="T814" s="221"/>
      <c r="U814" s="221"/>
    </row>
    <row r="815" spans="1:21" s="119" customFormat="1" ht="12.75">
      <c r="A815" s="221"/>
      <c r="B815" s="221"/>
      <c r="C815" s="221"/>
      <c r="D815" s="222"/>
      <c r="E815" s="221"/>
      <c r="F815" s="221"/>
      <c r="G815" s="221"/>
      <c r="H815" s="221"/>
      <c r="I815" s="221"/>
      <c r="J815" s="221"/>
      <c r="K815" s="221"/>
      <c r="L815" s="221"/>
      <c r="M815" s="221"/>
      <c r="N815" s="221"/>
      <c r="O815" s="221"/>
      <c r="P815" s="221"/>
      <c r="Q815" s="221"/>
      <c r="R815" s="221"/>
      <c r="S815" s="221"/>
      <c r="T815" s="221"/>
      <c r="U815" s="221"/>
    </row>
    <row r="816" spans="1:21" s="119" customFormat="1" ht="12.75">
      <c r="A816" s="221"/>
      <c r="B816" s="221"/>
      <c r="C816" s="221"/>
      <c r="D816" s="222"/>
      <c r="E816" s="221"/>
      <c r="F816" s="221"/>
      <c r="G816" s="221"/>
      <c r="H816" s="221"/>
      <c r="I816" s="221"/>
      <c r="J816" s="221"/>
      <c r="K816" s="221"/>
      <c r="L816" s="221"/>
      <c r="M816" s="221"/>
      <c r="N816" s="221"/>
      <c r="O816" s="221"/>
      <c r="P816" s="221"/>
      <c r="Q816" s="221"/>
      <c r="R816" s="221"/>
      <c r="S816" s="221"/>
      <c r="T816" s="221"/>
      <c r="U816" s="221"/>
    </row>
    <row r="817" spans="1:21" s="119" customFormat="1" ht="12.75">
      <c r="A817" s="221"/>
      <c r="B817" s="221"/>
      <c r="C817" s="221"/>
      <c r="D817" s="222"/>
      <c r="E817" s="221"/>
      <c r="F817" s="221"/>
      <c r="G817" s="221"/>
      <c r="H817" s="221"/>
      <c r="I817" s="221"/>
      <c r="J817" s="221"/>
      <c r="K817" s="221"/>
      <c r="L817" s="221"/>
      <c r="M817" s="221"/>
      <c r="N817" s="221"/>
      <c r="O817" s="221"/>
      <c r="P817" s="221"/>
      <c r="Q817" s="221"/>
      <c r="R817" s="221"/>
      <c r="S817" s="221"/>
      <c r="T817" s="221"/>
      <c r="U817" s="221"/>
    </row>
    <row r="818" spans="1:21" s="119" customFormat="1" ht="12.75">
      <c r="A818" s="221"/>
      <c r="B818" s="221"/>
      <c r="C818" s="221"/>
      <c r="D818" s="222"/>
      <c r="E818" s="221"/>
      <c r="F818" s="221"/>
      <c r="G818" s="221"/>
      <c r="H818" s="221"/>
      <c r="I818" s="221"/>
      <c r="J818" s="221"/>
      <c r="K818" s="221"/>
      <c r="L818" s="221"/>
      <c r="M818" s="221"/>
      <c r="N818" s="221"/>
      <c r="O818" s="221"/>
      <c r="P818" s="221"/>
      <c r="Q818" s="221"/>
      <c r="R818" s="221"/>
      <c r="S818" s="221"/>
      <c r="T818" s="221"/>
      <c r="U818" s="221"/>
    </row>
    <row r="819" spans="1:21" s="119" customFormat="1" ht="12.75">
      <c r="A819" s="221"/>
      <c r="B819" s="221"/>
      <c r="C819" s="221"/>
      <c r="D819" s="222"/>
      <c r="E819" s="221"/>
      <c r="F819" s="221"/>
      <c r="G819" s="221"/>
      <c r="H819" s="221"/>
      <c r="I819" s="221"/>
      <c r="J819" s="221"/>
      <c r="K819" s="221"/>
      <c r="L819" s="221"/>
      <c r="M819" s="221"/>
      <c r="N819" s="221"/>
      <c r="O819" s="221"/>
      <c r="P819" s="221"/>
      <c r="Q819" s="221"/>
      <c r="R819" s="221"/>
      <c r="S819" s="221"/>
      <c r="T819" s="221"/>
      <c r="U819" s="221"/>
    </row>
    <row r="820" spans="1:21" s="119" customFormat="1" ht="12.75">
      <c r="A820" s="221"/>
      <c r="B820" s="221"/>
      <c r="C820" s="221"/>
      <c r="D820" s="222"/>
      <c r="E820" s="221"/>
      <c r="F820" s="221"/>
      <c r="G820" s="221"/>
      <c r="H820" s="221"/>
      <c r="I820" s="221"/>
      <c r="J820" s="221"/>
      <c r="K820" s="221"/>
      <c r="L820" s="221"/>
      <c r="M820" s="221"/>
      <c r="N820" s="221"/>
      <c r="O820" s="221"/>
      <c r="P820" s="221"/>
      <c r="Q820" s="221"/>
      <c r="R820" s="221"/>
      <c r="S820" s="221"/>
      <c r="T820" s="221"/>
      <c r="U820" s="221"/>
    </row>
    <row r="821" spans="1:21" s="119" customFormat="1" ht="12.75">
      <c r="A821" s="221"/>
      <c r="B821" s="221"/>
      <c r="C821" s="221"/>
      <c r="D821" s="222"/>
      <c r="E821" s="221"/>
      <c r="F821" s="221"/>
      <c r="G821" s="221"/>
      <c r="H821" s="221"/>
      <c r="I821" s="221"/>
      <c r="J821" s="221"/>
      <c r="K821" s="221"/>
      <c r="L821" s="221"/>
      <c r="M821" s="221"/>
      <c r="N821" s="221"/>
      <c r="O821" s="221"/>
      <c r="P821" s="221"/>
      <c r="Q821" s="221"/>
      <c r="R821" s="221"/>
      <c r="S821" s="221"/>
      <c r="T821" s="221"/>
      <c r="U821" s="221"/>
    </row>
    <row r="822" spans="1:21" s="119" customFormat="1" ht="12.75">
      <c r="A822" s="221"/>
      <c r="B822" s="221"/>
      <c r="C822" s="221"/>
      <c r="D822" s="222"/>
      <c r="E822" s="221"/>
      <c r="F822" s="221"/>
      <c r="G822" s="221"/>
      <c r="H822" s="221"/>
      <c r="I822" s="221"/>
      <c r="J822" s="221"/>
      <c r="K822" s="221"/>
      <c r="L822" s="221"/>
      <c r="M822" s="221"/>
      <c r="N822" s="221"/>
      <c r="O822" s="221"/>
      <c r="P822" s="221"/>
      <c r="Q822" s="221"/>
      <c r="R822" s="221"/>
      <c r="S822" s="221"/>
      <c r="T822" s="221"/>
      <c r="U822" s="221"/>
    </row>
    <row r="823" spans="1:21" s="119" customFormat="1" ht="12.75">
      <c r="A823" s="221"/>
      <c r="B823" s="221"/>
      <c r="C823" s="221"/>
      <c r="D823" s="222"/>
      <c r="E823" s="221"/>
      <c r="F823" s="221"/>
      <c r="G823" s="221"/>
      <c r="H823" s="221"/>
      <c r="I823" s="221"/>
      <c r="J823" s="221"/>
      <c r="K823" s="221"/>
      <c r="L823" s="221"/>
      <c r="M823" s="221"/>
      <c r="N823" s="221"/>
      <c r="O823" s="221"/>
      <c r="P823" s="221"/>
      <c r="Q823" s="221"/>
      <c r="R823" s="221"/>
      <c r="S823" s="221"/>
      <c r="T823" s="221"/>
      <c r="U823" s="221"/>
    </row>
    <row r="824" spans="1:21" s="119" customFormat="1" ht="12.75">
      <c r="A824" s="221"/>
      <c r="B824" s="221"/>
      <c r="C824" s="221"/>
      <c r="D824" s="222"/>
      <c r="E824" s="221"/>
      <c r="F824" s="221"/>
      <c r="G824" s="221"/>
      <c r="H824" s="221"/>
      <c r="I824" s="221"/>
      <c r="J824" s="221"/>
      <c r="K824" s="221"/>
      <c r="L824" s="221"/>
      <c r="M824" s="221"/>
      <c r="N824" s="221"/>
      <c r="O824" s="221"/>
      <c r="P824" s="221"/>
      <c r="Q824" s="221"/>
      <c r="R824" s="221"/>
      <c r="S824" s="221"/>
      <c r="T824" s="221"/>
      <c r="U824" s="221"/>
    </row>
    <row r="825" spans="1:21" s="119" customFormat="1" ht="12.75">
      <c r="A825" s="221"/>
      <c r="B825" s="221"/>
      <c r="C825" s="221"/>
      <c r="D825" s="222"/>
      <c r="E825" s="221"/>
      <c r="F825" s="221"/>
      <c r="G825" s="221"/>
      <c r="H825" s="221"/>
      <c r="I825" s="221"/>
      <c r="J825" s="221"/>
      <c r="K825" s="221"/>
      <c r="L825" s="221"/>
      <c r="M825" s="221"/>
      <c r="N825" s="221"/>
      <c r="O825" s="221"/>
      <c r="P825" s="221"/>
      <c r="Q825" s="221"/>
      <c r="R825" s="221"/>
      <c r="S825" s="221"/>
      <c r="T825" s="221"/>
      <c r="U825" s="221"/>
    </row>
    <row r="826" spans="1:21" s="119" customFormat="1" ht="12.75">
      <c r="A826" s="221"/>
      <c r="B826" s="221"/>
      <c r="C826" s="221"/>
      <c r="D826" s="222"/>
      <c r="E826" s="221"/>
      <c r="F826" s="221"/>
      <c r="G826" s="221"/>
      <c r="H826" s="221"/>
      <c r="I826" s="221"/>
      <c r="J826" s="221"/>
      <c r="K826" s="221"/>
      <c r="L826" s="221"/>
      <c r="M826" s="221"/>
      <c r="N826" s="221"/>
      <c r="O826" s="221"/>
      <c r="P826" s="221"/>
      <c r="Q826" s="221"/>
      <c r="R826" s="221"/>
      <c r="S826" s="221"/>
      <c r="T826" s="221"/>
      <c r="U826" s="221"/>
    </row>
    <row r="827" spans="1:21" s="119" customFormat="1" ht="12.75">
      <c r="A827" s="221"/>
      <c r="B827" s="221"/>
      <c r="C827" s="221"/>
      <c r="D827" s="222"/>
      <c r="E827" s="221"/>
      <c r="F827" s="221"/>
      <c r="G827" s="221"/>
      <c r="H827" s="221"/>
      <c r="I827" s="221"/>
      <c r="J827" s="221"/>
      <c r="K827" s="221"/>
      <c r="L827" s="221"/>
      <c r="M827" s="221"/>
      <c r="N827" s="221"/>
      <c r="O827" s="221"/>
      <c r="P827" s="221"/>
      <c r="Q827" s="221"/>
      <c r="R827" s="221"/>
      <c r="S827" s="221"/>
      <c r="T827" s="221"/>
      <c r="U827" s="221"/>
    </row>
    <row r="828" spans="1:21" s="119" customFormat="1" ht="12.75">
      <c r="A828" s="221"/>
      <c r="B828" s="221"/>
      <c r="C828" s="221"/>
      <c r="D828" s="222"/>
      <c r="E828" s="221"/>
      <c r="F828" s="221"/>
      <c r="G828" s="221"/>
      <c r="H828" s="221"/>
      <c r="I828" s="221"/>
      <c r="J828" s="221"/>
      <c r="K828" s="221"/>
      <c r="L828" s="221"/>
      <c r="M828" s="221"/>
      <c r="N828" s="221"/>
      <c r="O828" s="221"/>
      <c r="P828" s="221"/>
      <c r="Q828" s="221"/>
      <c r="R828" s="221"/>
      <c r="S828" s="221"/>
      <c r="T828" s="221"/>
      <c r="U828" s="221"/>
    </row>
    <row r="829" spans="1:21" s="119" customFormat="1" ht="12.75">
      <c r="A829" s="221"/>
      <c r="B829" s="221"/>
      <c r="C829" s="221"/>
      <c r="D829" s="222"/>
      <c r="E829" s="221"/>
      <c r="F829" s="221"/>
      <c r="G829" s="221"/>
      <c r="H829" s="221"/>
      <c r="I829" s="221"/>
      <c r="J829" s="221"/>
      <c r="K829" s="221"/>
      <c r="L829" s="221"/>
      <c r="M829" s="221"/>
      <c r="N829" s="221"/>
      <c r="O829" s="221"/>
      <c r="P829" s="221"/>
      <c r="Q829" s="221"/>
      <c r="R829" s="221"/>
      <c r="S829" s="221"/>
      <c r="T829" s="221"/>
      <c r="U829" s="221"/>
    </row>
    <row r="830" spans="1:21" s="119" customFormat="1" ht="12.75">
      <c r="A830" s="221"/>
      <c r="B830" s="221"/>
      <c r="C830" s="221"/>
      <c r="D830" s="222"/>
      <c r="E830" s="221"/>
      <c r="F830" s="221"/>
      <c r="G830" s="221"/>
      <c r="H830" s="221"/>
      <c r="I830" s="221"/>
      <c r="J830" s="221"/>
      <c r="K830" s="221"/>
      <c r="L830" s="221"/>
      <c r="M830" s="221"/>
      <c r="N830" s="221"/>
      <c r="O830" s="221"/>
      <c r="P830" s="221"/>
      <c r="Q830" s="221"/>
      <c r="R830" s="221"/>
      <c r="S830" s="221"/>
      <c r="T830" s="221"/>
      <c r="U830" s="221"/>
    </row>
    <row r="831" spans="1:21" s="119" customFormat="1" ht="12.75">
      <c r="A831" s="221"/>
      <c r="B831" s="221"/>
      <c r="C831" s="221"/>
      <c r="D831" s="222"/>
      <c r="E831" s="221"/>
      <c r="F831" s="221"/>
      <c r="G831" s="221"/>
      <c r="H831" s="221"/>
      <c r="I831" s="221"/>
      <c r="J831" s="221"/>
      <c r="K831" s="221"/>
      <c r="L831" s="221"/>
      <c r="M831" s="221"/>
      <c r="N831" s="221"/>
      <c r="O831" s="221"/>
      <c r="P831" s="221"/>
      <c r="Q831" s="221"/>
      <c r="R831" s="221"/>
      <c r="S831" s="221"/>
      <c r="T831" s="221"/>
      <c r="U831" s="221"/>
    </row>
    <row r="832" spans="1:21" s="119" customFormat="1" ht="12.75">
      <c r="A832" s="221"/>
      <c r="B832" s="221"/>
      <c r="C832" s="221"/>
      <c r="D832" s="222"/>
      <c r="E832" s="221"/>
      <c r="F832" s="221"/>
      <c r="G832" s="221"/>
      <c r="H832" s="221"/>
      <c r="I832" s="221"/>
      <c r="J832" s="221"/>
      <c r="K832" s="221"/>
      <c r="L832" s="221"/>
      <c r="M832" s="221"/>
      <c r="N832" s="221"/>
      <c r="O832" s="221"/>
      <c r="P832" s="221"/>
      <c r="Q832" s="221"/>
      <c r="R832" s="221"/>
      <c r="S832" s="221"/>
      <c r="T832" s="221"/>
      <c r="U832" s="221"/>
    </row>
    <row r="833" spans="1:21" s="119" customFormat="1" ht="12.75">
      <c r="A833" s="221"/>
      <c r="B833" s="221"/>
      <c r="C833" s="221"/>
      <c r="D833" s="222"/>
      <c r="E833" s="221"/>
      <c r="F833" s="221"/>
      <c r="G833" s="221"/>
      <c r="H833" s="221"/>
      <c r="I833" s="221"/>
      <c r="J833" s="221"/>
      <c r="K833" s="221"/>
      <c r="L833" s="221"/>
      <c r="M833" s="221"/>
      <c r="N833" s="221"/>
      <c r="O833" s="221"/>
      <c r="P833" s="221"/>
      <c r="Q833" s="221"/>
      <c r="R833" s="221"/>
      <c r="S833" s="221"/>
      <c r="T833" s="221"/>
      <c r="U833" s="221"/>
    </row>
    <row r="834" spans="1:21" s="119" customFormat="1" ht="12.75">
      <c r="A834" s="221"/>
      <c r="B834" s="221"/>
      <c r="C834" s="221"/>
      <c r="D834" s="222"/>
      <c r="E834" s="221"/>
      <c r="F834" s="221"/>
      <c r="G834" s="221"/>
      <c r="H834" s="221"/>
      <c r="I834" s="221"/>
      <c r="J834" s="221"/>
      <c r="K834" s="221"/>
      <c r="L834" s="221"/>
      <c r="M834" s="221"/>
      <c r="N834" s="221"/>
      <c r="O834" s="221"/>
      <c r="P834" s="221"/>
      <c r="Q834" s="221"/>
      <c r="R834" s="221"/>
      <c r="S834" s="221"/>
      <c r="T834" s="221"/>
      <c r="U834" s="221"/>
    </row>
    <row r="835" spans="1:21" s="119" customFormat="1" ht="12.75">
      <c r="A835" s="221"/>
      <c r="B835" s="221"/>
      <c r="C835" s="221"/>
      <c r="D835" s="222"/>
      <c r="E835" s="221"/>
      <c r="F835" s="221"/>
      <c r="G835" s="221"/>
      <c r="H835" s="221"/>
      <c r="I835" s="221"/>
      <c r="J835" s="221"/>
      <c r="K835" s="221"/>
      <c r="L835" s="221"/>
      <c r="M835" s="221"/>
      <c r="N835" s="221"/>
      <c r="O835" s="221"/>
      <c r="P835" s="221"/>
      <c r="Q835" s="221"/>
      <c r="R835" s="221"/>
      <c r="S835" s="221"/>
      <c r="T835" s="221"/>
      <c r="U835" s="221"/>
    </row>
    <row r="836" spans="1:21" s="119" customFormat="1" ht="12.75">
      <c r="A836" s="221"/>
      <c r="B836" s="221"/>
      <c r="C836" s="221"/>
      <c r="D836" s="222"/>
      <c r="E836" s="221"/>
      <c r="F836" s="221"/>
      <c r="G836" s="221"/>
      <c r="H836" s="221"/>
      <c r="I836" s="221"/>
      <c r="J836" s="221"/>
      <c r="K836" s="221"/>
      <c r="L836" s="221"/>
      <c r="M836" s="221"/>
      <c r="N836" s="221"/>
      <c r="O836" s="221"/>
      <c r="P836" s="221"/>
      <c r="Q836" s="221"/>
      <c r="R836" s="221"/>
      <c r="S836" s="221"/>
      <c r="T836" s="221"/>
      <c r="U836" s="221"/>
    </row>
    <row r="837" spans="1:21" s="119" customFormat="1" ht="12.75">
      <c r="A837" s="221"/>
      <c r="B837" s="221"/>
      <c r="C837" s="221"/>
      <c r="D837" s="222"/>
      <c r="E837" s="221"/>
      <c r="F837" s="221"/>
      <c r="G837" s="221"/>
      <c r="H837" s="221"/>
      <c r="I837" s="221"/>
      <c r="J837" s="221"/>
      <c r="K837" s="221"/>
      <c r="L837" s="221"/>
      <c r="M837" s="221"/>
      <c r="N837" s="221"/>
      <c r="O837" s="221"/>
      <c r="P837" s="221"/>
      <c r="Q837" s="221"/>
      <c r="R837" s="221"/>
      <c r="S837" s="221"/>
      <c r="T837" s="221"/>
      <c r="U837" s="221"/>
    </row>
    <row r="838" spans="1:21" s="119" customFormat="1" ht="12.75">
      <c r="A838" s="221"/>
      <c r="B838" s="221"/>
      <c r="C838" s="221"/>
      <c r="D838" s="222"/>
      <c r="E838" s="221"/>
      <c r="F838" s="221"/>
      <c r="G838" s="221"/>
      <c r="H838" s="221"/>
      <c r="I838" s="221"/>
      <c r="J838" s="221"/>
      <c r="K838" s="221"/>
      <c r="L838" s="221"/>
      <c r="M838" s="221"/>
      <c r="N838" s="221"/>
      <c r="O838" s="221"/>
      <c r="P838" s="221"/>
      <c r="Q838" s="221"/>
      <c r="R838" s="221"/>
      <c r="S838" s="221"/>
      <c r="T838" s="221"/>
      <c r="U838" s="221"/>
    </row>
    <row r="839" spans="1:21" s="119" customFormat="1" ht="12.75">
      <c r="A839" s="221"/>
      <c r="B839" s="221"/>
      <c r="C839" s="221"/>
      <c r="D839" s="222"/>
      <c r="E839" s="221"/>
      <c r="F839" s="221"/>
      <c r="G839" s="221"/>
      <c r="H839" s="221"/>
      <c r="I839" s="221"/>
      <c r="J839" s="221"/>
      <c r="K839" s="221"/>
      <c r="L839" s="221"/>
      <c r="M839" s="221"/>
      <c r="N839" s="221"/>
      <c r="O839" s="221"/>
      <c r="P839" s="221"/>
      <c r="Q839" s="221"/>
      <c r="R839" s="221"/>
      <c r="S839" s="221"/>
      <c r="T839" s="221"/>
      <c r="U839" s="221"/>
    </row>
    <row r="840" spans="1:21" s="119" customFormat="1" ht="12.75">
      <c r="A840" s="221"/>
      <c r="B840" s="221"/>
      <c r="C840" s="221"/>
      <c r="D840" s="222"/>
      <c r="E840" s="221"/>
      <c r="F840" s="221"/>
      <c r="G840" s="221"/>
      <c r="H840" s="221"/>
      <c r="I840" s="221"/>
      <c r="J840" s="221"/>
      <c r="K840" s="221"/>
      <c r="L840" s="221"/>
      <c r="M840" s="221"/>
      <c r="N840" s="221"/>
      <c r="O840" s="221"/>
      <c r="P840" s="221"/>
      <c r="Q840" s="221"/>
      <c r="R840" s="221"/>
      <c r="S840" s="221"/>
      <c r="T840" s="221"/>
      <c r="U840" s="221"/>
    </row>
    <row r="841" spans="1:21" s="119" customFormat="1" ht="12.75">
      <c r="A841" s="221"/>
      <c r="B841" s="221"/>
      <c r="C841" s="221"/>
      <c r="D841" s="222"/>
      <c r="E841" s="221"/>
      <c r="F841" s="221"/>
      <c r="G841" s="221"/>
      <c r="H841" s="221"/>
      <c r="I841" s="221"/>
      <c r="J841" s="221"/>
      <c r="K841" s="221"/>
      <c r="L841" s="221"/>
      <c r="M841" s="221"/>
      <c r="N841" s="221"/>
      <c r="O841" s="221"/>
      <c r="P841" s="221"/>
      <c r="Q841" s="221"/>
      <c r="R841" s="221"/>
      <c r="S841" s="221"/>
      <c r="T841" s="221"/>
      <c r="U841" s="221"/>
    </row>
    <row r="842" spans="1:21" s="119" customFormat="1" ht="12.75">
      <c r="A842" s="221"/>
      <c r="B842" s="221"/>
      <c r="C842" s="221"/>
      <c r="D842" s="222"/>
      <c r="E842" s="221"/>
      <c r="F842" s="221"/>
      <c r="G842" s="221"/>
      <c r="H842" s="221"/>
      <c r="I842" s="221"/>
      <c r="J842" s="221"/>
      <c r="K842" s="221"/>
      <c r="L842" s="221"/>
      <c r="M842" s="221"/>
      <c r="N842" s="221"/>
      <c r="O842" s="221"/>
      <c r="P842" s="221"/>
      <c r="Q842" s="221"/>
      <c r="R842" s="221"/>
      <c r="S842" s="221"/>
      <c r="T842" s="221"/>
      <c r="U842" s="221"/>
    </row>
    <row r="843" spans="1:21" s="119" customFormat="1" ht="12.75">
      <c r="A843" s="221"/>
      <c r="B843" s="221"/>
      <c r="C843" s="221"/>
      <c r="D843" s="222"/>
      <c r="E843" s="221"/>
      <c r="F843" s="221"/>
      <c r="G843" s="221"/>
      <c r="H843" s="221"/>
      <c r="I843" s="221"/>
      <c r="J843" s="221"/>
      <c r="K843" s="221"/>
      <c r="L843" s="221"/>
      <c r="M843" s="221"/>
      <c r="N843" s="221"/>
      <c r="O843" s="221"/>
      <c r="P843" s="221"/>
      <c r="Q843" s="221"/>
      <c r="R843" s="221"/>
      <c r="S843" s="221"/>
      <c r="T843" s="221"/>
      <c r="U843" s="221"/>
    </row>
    <row r="844" spans="1:21" s="119" customFormat="1" ht="12.75">
      <c r="A844" s="221"/>
      <c r="B844" s="221"/>
      <c r="C844" s="221"/>
      <c r="D844" s="222"/>
      <c r="E844" s="221"/>
      <c r="F844" s="221"/>
      <c r="G844" s="221"/>
      <c r="H844" s="221"/>
      <c r="I844" s="221"/>
      <c r="J844" s="221"/>
      <c r="K844" s="221"/>
      <c r="L844" s="221"/>
      <c r="M844" s="221"/>
      <c r="N844" s="221"/>
      <c r="O844" s="221"/>
      <c r="P844" s="221"/>
      <c r="Q844" s="221"/>
      <c r="R844" s="221"/>
      <c r="S844" s="221"/>
      <c r="T844" s="221"/>
      <c r="U844" s="221"/>
    </row>
    <row r="845" spans="1:21" s="119" customFormat="1" ht="12.75">
      <c r="A845" s="221"/>
      <c r="B845" s="221"/>
      <c r="C845" s="221"/>
      <c r="D845" s="222"/>
      <c r="E845" s="221"/>
      <c r="F845" s="221"/>
      <c r="G845" s="221"/>
      <c r="H845" s="221"/>
      <c r="I845" s="221"/>
      <c r="J845" s="221"/>
      <c r="K845" s="221"/>
      <c r="L845" s="221"/>
      <c r="M845" s="221"/>
      <c r="N845" s="221"/>
      <c r="O845" s="221"/>
      <c r="P845" s="221"/>
      <c r="Q845" s="221"/>
      <c r="R845" s="221"/>
      <c r="S845" s="221"/>
      <c r="T845" s="221"/>
      <c r="U845" s="221"/>
    </row>
    <row r="846" spans="1:21" s="119" customFormat="1" ht="12.75">
      <c r="A846" s="221"/>
      <c r="B846" s="221"/>
      <c r="C846" s="221"/>
      <c r="D846" s="222"/>
      <c r="E846" s="221"/>
      <c r="F846" s="221"/>
      <c r="G846" s="221"/>
      <c r="H846" s="221"/>
      <c r="I846" s="221"/>
      <c r="J846" s="221"/>
      <c r="K846" s="221"/>
      <c r="L846" s="221"/>
      <c r="M846" s="221"/>
      <c r="N846" s="221"/>
      <c r="O846" s="221"/>
      <c r="P846" s="221"/>
      <c r="Q846" s="221"/>
      <c r="R846" s="221"/>
      <c r="S846" s="221"/>
      <c r="T846" s="221"/>
      <c r="U846" s="221"/>
    </row>
    <row r="847" spans="1:21" s="119" customFormat="1" ht="12.75">
      <c r="A847" s="221"/>
      <c r="B847" s="221"/>
      <c r="C847" s="221"/>
      <c r="D847" s="222"/>
      <c r="E847" s="221"/>
      <c r="F847" s="221"/>
      <c r="G847" s="221"/>
      <c r="H847" s="221"/>
      <c r="I847" s="221"/>
      <c r="J847" s="221"/>
      <c r="K847" s="221"/>
      <c r="L847" s="221"/>
      <c r="M847" s="221"/>
      <c r="N847" s="221"/>
      <c r="O847" s="221"/>
      <c r="P847" s="221"/>
      <c r="Q847" s="221"/>
      <c r="R847" s="221"/>
      <c r="S847" s="221"/>
      <c r="T847" s="221"/>
      <c r="U847" s="221"/>
    </row>
    <row r="848" spans="1:21" s="119" customFormat="1" ht="12.75">
      <c r="A848" s="221"/>
      <c r="B848" s="221"/>
      <c r="C848" s="221"/>
      <c r="D848" s="222"/>
      <c r="E848" s="221"/>
      <c r="F848" s="221"/>
      <c r="G848" s="221"/>
      <c r="H848" s="221"/>
      <c r="I848" s="221"/>
      <c r="J848" s="221"/>
      <c r="K848" s="221"/>
      <c r="L848" s="221"/>
      <c r="M848" s="221"/>
      <c r="N848" s="221"/>
      <c r="O848" s="221"/>
      <c r="P848" s="221"/>
      <c r="Q848" s="221"/>
      <c r="R848" s="221"/>
      <c r="S848" s="221"/>
      <c r="T848" s="221"/>
      <c r="U848" s="221"/>
    </row>
    <row r="849" spans="1:21" s="119" customFormat="1" ht="12.75">
      <c r="A849" s="221"/>
      <c r="B849" s="221"/>
      <c r="C849" s="221"/>
      <c r="D849" s="222"/>
      <c r="E849" s="221"/>
      <c r="F849" s="221"/>
      <c r="G849" s="221"/>
      <c r="H849" s="221"/>
      <c r="I849" s="221"/>
      <c r="J849" s="221"/>
      <c r="K849" s="221"/>
      <c r="L849" s="221"/>
      <c r="M849" s="221"/>
      <c r="N849" s="221"/>
      <c r="O849" s="221"/>
      <c r="P849" s="221"/>
      <c r="Q849" s="221"/>
      <c r="R849" s="221"/>
      <c r="S849" s="221"/>
      <c r="T849" s="221"/>
      <c r="U849" s="221"/>
    </row>
    <row r="850" spans="1:21" s="119" customFormat="1" ht="12.75">
      <c r="A850" s="221"/>
      <c r="B850" s="221"/>
      <c r="C850" s="221"/>
      <c r="D850" s="222"/>
      <c r="E850" s="221"/>
      <c r="F850" s="221"/>
      <c r="G850" s="221"/>
      <c r="H850" s="221"/>
      <c r="I850" s="221"/>
      <c r="J850" s="221"/>
      <c r="K850" s="221"/>
      <c r="L850" s="221"/>
      <c r="M850" s="221"/>
      <c r="N850" s="221"/>
      <c r="O850" s="221"/>
      <c r="P850" s="221"/>
      <c r="Q850" s="221"/>
      <c r="R850" s="221"/>
      <c r="S850" s="221"/>
      <c r="T850" s="221"/>
      <c r="U850" s="221"/>
    </row>
    <row r="851" spans="1:21" s="119" customFormat="1" ht="12.75">
      <c r="A851" s="221"/>
      <c r="B851" s="221"/>
      <c r="C851" s="221"/>
      <c r="D851" s="222"/>
      <c r="E851" s="221"/>
      <c r="F851" s="221"/>
      <c r="G851" s="221"/>
      <c r="H851" s="221"/>
      <c r="I851" s="221"/>
      <c r="J851" s="221"/>
      <c r="K851" s="221"/>
      <c r="L851" s="221"/>
      <c r="M851" s="221"/>
      <c r="N851" s="221"/>
      <c r="O851" s="221"/>
      <c r="P851" s="221"/>
      <c r="Q851" s="221"/>
      <c r="R851" s="221"/>
      <c r="S851" s="221"/>
      <c r="T851" s="221"/>
      <c r="U851" s="221"/>
    </row>
    <row r="852" spans="1:21" s="119" customFormat="1" ht="12.75">
      <c r="A852" s="221"/>
      <c r="B852" s="221"/>
      <c r="C852" s="221"/>
      <c r="D852" s="222"/>
      <c r="E852" s="221"/>
      <c r="F852" s="221"/>
      <c r="G852" s="221"/>
      <c r="H852" s="221"/>
      <c r="I852" s="221"/>
      <c r="J852" s="221"/>
      <c r="K852" s="221"/>
      <c r="L852" s="221"/>
      <c r="M852" s="221"/>
      <c r="N852" s="221"/>
      <c r="O852" s="221"/>
      <c r="P852" s="221"/>
      <c r="Q852" s="221"/>
      <c r="R852" s="221"/>
      <c r="S852" s="221"/>
      <c r="T852" s="221"/>
      <c r="U852" s="221"/>
    </row>
    <row r="853" spans="1:21" s="119" customFormat="1" ht="12.75">
      <c r="A853" s="221"/>
      <c r="B853" s="221"/>
      <c r="C853" s="221"/>
      <c r="D853" s="222"/>
      <c r="E853" s="221"/>
      <c r="F853" s="221"/>
      <c r="G853" s="221"/>
      <c r="H853" s="221"/>
      <c r="I853" s="221"/>
      <c r="J853" s="221"/>
      <c r="K853" s="221"/>
      <c r="L853" s="221"/>
      <c r="M853" s="221"/>
      <c r="N853" s="221"/>
      <c r="O853" s="221"/>
      <c r="P853" s="221"/>
      <c r="Q853" s="221"/>
      <c r="R853" s="221"/>
      <c r="S853" s="221"/>
      <c r="T853" s="221"/>
      <c r="U853" s="221"/>
    </row>
    <row r="854" spans="1:21" s="119" customFormat="1" ht="12.75">
      <c r="A854" s="221"/>
      <c r="B854" s="221"/>
      <c r="C854" s="221"/>
      <c r="D854" s="222"/>
      <c r="E854" s="221"/>
      <c r="F854" s="221"/>
      <c r="G854" s="221"/>
      <c r="H854" s="221"/>
      <c r="I854" s="221"/>
      <c r="J854" s="221"/>
      <c r="K854" s="221"/>
      <c r="L854" s="221"/>
      <c r="M854" s="221"/>
      <c r="N854" s="221"/>
      <c r="O854" s="221"/>
      <c r="P854" s="221"/>
      <c r="Q854" s="221"/>
      <c r="R854" s="221"/>
      <c r="S854" s="221"/>
      <c r="T854" s="221"/>
      <c r="U854" s="221"/>
    </row>
    <row r="855" spans="1:21" s="119" customFormat="1" ht="12.75">
      <c r="A855" s="221"/>
      <c r="B855" s="221"/>
      <c r="C855" s="221"/>
      <c r="D855" s="222"/>
      <c r="E855" s="221"/>
      <c r="F855" s="221"/>
      <c r="G855" s="221"/>
      <c r="H855" s="221"/>
      <c r="I855" s="221"/>
      <c r="J855" s="221"/>
      <c r="K855" s="221"/>
      <c r="L855" s="221"/>
      <c r="M855" s="221"/>
      <c r="N855" s="221"/>
      <c r="O855" s="221"/>
      <c r="P855" s="221"/>
      <c r="Q855" s="221"/>
      <c r="R855" s="221"/>
      <c r="S855" s="221"/>
      <c r="T855" s="221"/>
      <c r="U855" s="221"/>
    </row>
    <row r="856" spans="1:21" s="119" customFormat="1" ht="12.75">
      <c r="A856" s="221"/>
      <c r="B856" s="221"/>
      <c r="C856" s="221"/>
      <c r="D856" s="222"/>
      <c r="E856" s="221"/>
      <c r="F856" s="221"/>
      <c r="G856" s="221"/>
      <c r="H856" s="221"/>
      <c r="I856" s="221"/>
      <c r="J856" s="221"/>
      <c r="K856" s="221"/>
      <c r="L856" s="221"/>
      <c r="M856" s="221"/>
      <c r="N856" s="221"/>
      <c r="O856" s="221"/>
      <c r="P856" s="221"/>
      <c r="Q856" s="221"/>
      <c r="R856" s="221"/>
      <c r="S856" s="221"/>
      <c r="T856" s="221"/>
      <c r="U856" s="221"/>
    </row>
    <row r="857" spans="1:21" s="119" customFormat="1" ht="12.75">
      <c r="A857" s="221"/>
      <c r="B857" s="221"/>
      <c r="C857" s="221"/>
      <c r="D857" s="222"/>
      <c r="E857" s="221"/>
      <c r="F857" s="221"/>
      <c r="G857" s="221"/>
      <c r="H857" s="221"/>
      <c r="I857" s="221"/>
      <c r="J857" s="221"/>
      <c r="K857" s="221"/>
      <c r="L857" s="221"/>
      <c r="M857" s="221"/>
      <c r="N857" s="221"/>
      <c r="O857" s="221"/>
      <c r="P857" s="221"/>
      <c r="Q857" s="221"/>
      <c r="R857" s="221"/>
      <c r="S857" s="221"/>
      <c r="T857" s="221"/>
      <c r="U857" s="221"/>
    </row>
    <row r="858" spans="1:21" s="119" customFormat="1" ht="12.75">
      <c r="A858" s="221"/>
      <c r="B858" s="221"/>
      <c r="C858" s="221"/>
      <c r="D858" s="222"/>
      <c r="E858" s="221"/>
      <c r="F858" s="221"/>
      <c r="G858" s="221"/>
      <c r="H858" s="221"/>
      <c r="I858" s="221"/>
      <c r="J858" s="221"/>
      <c r="K858" s="221"/>
      <c r="L858" s="221"/>
      <c r="M858" s="221"/>
      <c r="N858" s="221"/>
      <c r="O858" s="221"/>
      <c r="P858" s="221"/>
      <c r="Q858" s="221"/>
      <c r="R858" s="221"/>
      <c r="S858" s="221"/>
      <c r="T858" s="221"/>
      <c r="U858" s="221"/>
    </row>
    <row r="859" spans="1:21" s="119" customFormat="1" ht="12.75">
      <c r="A859" s="221"/>
      <c r="B859" s="221"/>
      <c r="C859" s="221"/>
      <c r="D859" s="222"/>
      <c r="E859" s="221"/>
      <c r="F859" s="221"/>
      <c r="G859" s="221"/>
      <c r="H859" s="221"/>
      <c r="I859" s="221"/>
      <c r="J859" s="221"/>
      <c r="K859" s="221"/>
      <c r="L859" s="221"/>
      <c r="M859" s="221"/>
      <c r="N859" s="221"/>
      <c r="O859" s="221"/>
      <c r="P859" s="221"/>
      <c r="Q859" s="221"/>
      <c r="R859" s="221"/>
      <c r="S859" s="221"/>
      <c r="T859" s="221"/>
      <c r="U859" s="221"/>
    </row>
    <row r="860" spans="1:21" s="119" customFormat="1" ht="12.75">
      <c r="A860" s="221"/>
      <c r="B860" s="221"/>
      <c r="C860" s="221"/>
      <c r="D860" s="222"/>
      <c r="E860" s="221"/>
      <c r="F860" s="221"/>
      <c r="G860" s="221"/>
      <c r="H860" s="221"/>
      <c r="I860" s="221"/>
      <c r="J860" s="221"/>
      <c r="K860" s="221"/>
      <c r="L860" s="221"/>
      <c r="M860" s="221"/>
      <c r="N860" s="221"/>
      <c r="O860" s="221"/>
      <c r="P860" s="221"/>
      <c r="Q860" s="221"/>
      <c r="R860" s="221"/>
      <c r="S860" s="221"/>
      <c r="T860" s="221"/>
      <c r="U860" s="221"/>
    </row>
    <row r="861" spans="1:21" s="119" customFormat="1" ht="12.75">
      <c r="A861" s="221"/>
      <c r="B861" s="221"/>
      <c r="C861" s="221"/>
      <c r="D861" s="222"/>
      <c r="E861" s="221"/>
      <c r="F861" s="221"/>
      <c r="G861" s="221"/>
      <c r="H861" s="221"/>
      <c r="I861" s="221"/>
      <c r="J861" s="221"/>
      <c r="K861" s="221"/>
      <c r="L861" s="221"/>
      <c r="M861" s="221"/>
      <c r="N861" s="221"/>
      <c r="O861" s="221"/>
      <c r="P861" s="221"/>
      <c r="Q861" s="221"/>
      <c r="R861" s="221"/>
      <c r="S861" s="221"/>
      <c r="T861" s="221"/>
      <c r="U861" s="221"/>
    </row>
    <row r="862" spans="1:21" s="119" customFormat="1" ht="12.75">
      <c r="A862" s="221"/>
      <c r="B862" s="221"/>
      <c r="C862" s="221"/>
      <c r="D862" s="222"/>
      <c r="E862" s="221"/>
      <c r="F862" s="221"/>
      <c r="G862" s="221"/>
      <c r="H862" s="221"/>
      <c r="I862" s="221"/>
      <c r="J862" s="221"/>
      <c r="K862" s="221"/>
      <c r="L862" s="221"/>
      <c r="M862" s="221"/>
      <c r="N862" s="221"/>
      <c r="O862" s="221"/>
      <c r="P862" s="221"/>
      <c r="Q862" s="221"/>
      <c r="R862" s="221"/>
      <c r="S862" s="221"/>
      <c r="T862" s="221"/>
      <c r="U862" s="221"/>
    </row>
    <row r="863" spans="1:21" s="119" customFormat="1" ht="12.75">
      <c r="A863" s="221"/>
      <c r="B863" s="221"/>
      <c r="C863" s="221"/>
      <c r="D863" s="222"/>
      <c r="E863" s="221"/>
      <c r="F863" s="221"/>
      <c r="G863" s="221"/>
      <c r="H863" s="221"/>
      <c r="I863" s="221"/>
      <c r="J863" s="221"/>
      <c r="K863" s="221"/>
      <c r="L863" s="221"/>
      <c r="M863" s="221"/>
      <c r="N863" s="221"/>
      <c r="O863" s="221"/>
      <c r="P863" s="221"/>
      <c r="Q863" s="221"/>
      <c r="R863" s="221"/>
      <c r="S863" s="221"/>
      <c r="T863" s="221"/>
      <c r="U863" s="221"/>
    </row>
    <row r="864" spans="1:21" s="119" customFormat="1" ht="12.75">
      <c r="A864" s="221"/>
      <c r="B864" s="221"/>
      <c r="C864" s="221"/>
      <c r="D864" s="222"/>
      <c r="E864" s="221"/>
      <c r="F864" s="221"/>
      <c r="G864" s="221"/>
      <c r="H864" s="221"/>
      <c r="I864" s="221"/>
      <c r="J864" s="221"/>
      <c r="K864" s="221"/>
      <c r="L864" s="221"/>
      <c r="M864" s="221"/>
      <c r="N864" s="221"/>
      <c r="O864" s="221"/>
      <c r="P864" s="221"/>
      <c r="Q864" s="221"/>
      <c r="R864" s="221"/>
      <c r="S864" s="221"/>
      <c r="T864" s="221"/>
      <c r="U864" s="221"/>
    </row>
    <row r="865" spans="1:21" s="119" customFormat="1" ht="12.75">
      <c r="A865" s="221"/>
      <c r="B865" s="221"/>
      <c r="C865" s="221"/>
      <c r="D865" s="222"/>
      <c r="E865" s="221"/>
      <c r="F865" s="221"/>
      <c r="G865" s="221"/>
      <c r="H865" s="221"/>
      <c r="I865" s="221"/>
      <c r="J865" s="221"/>
      <c r="K865" s="221"/>
      <c r="L865" s="221"/>
      <c r="M865" s="221"/>
      <c r="N865" s="221"/>
      <c r="O865" s="221"/>
      <c r="P865" s="221"/>
      <c r="Q865" s="221"/>
      <c r="R865" s="221"/>
      <c r="S865" s="221"/>
      <c r="T865" s="221"/>
      <c r="U865" s="221"/>
    </row>
    <row r="866" spans="1:21" s="119" customFormat="1" ht="12.75">
      <c r="A866" s="221"/>
      <c r="B866" s="221"/>
      <c r="C866" s="221"/>
      <c r="D866" s="222"/>
      <c r="E866" s="221"/>
      <c r="F866" s="221"/>
      <c r="G866" s="221"/>
      <c r="H866" s="221"/>
      <c r="I866" s="221"/>
      <c r="J866" s="221"/>
      <c r="K866" s="221"/>
      <c r="L866" s="221"/>
      <c r="M866" s="221"/>
      <c r="N866" s="221"/>
      <c r="O866" s="221"/>
      <c r="P866" s="221"/>
      <c r="Q866" s="221"/>
      <c r="R866" s="221"/>
      <c r="S866" s="221"/>
      <c r="T866" s="221"/>
      <c r="U866" s="221"/>
    </row>
    <row r="867" spans="1:21" s="119" customFormat="1" ht="12.75">
      <c r="A867" s="221"/>
      <c r="B867" s="221"/>
      <c r="C867" s="221"/>
      <c r="D867" s="222"/>
      <c r="E867" s="221"/>
      <c r="F867" s="221"/>
      <c r="G867" s="221"/>
      <c r="H867" s="221"/>
      <c r="I867" s="221"/>
      <c r="J867" s="221"/>
      <c r="K867" s="221"/>
      <c r="L867" s="221"/>
      <c r="M867" s="221"/>
      <c r="N867" s="221"/>
      <c r="O867" s="221"/>
      <c r="P867" s="221"/>
      <c r="Q867" s="221"/>
      <c r="R867" s="221"/>
      <c r="S867" s="221"/>
      <c r="T867" s="221"/>
      <c r="U867" s="221"/>
    </row>
    <row r="868" spans="1:21" s="119" customFormat="1" ht="12.75">
      <c r="A868" s="221"/>
      <c r="B868" s="221"/>
      <c r="C868" s="221"/>
      <c r="D868" s="222"/>
      <c r="E868" s="221"/>
      <c r="F868" s="221"/>
      <c r="G868" s="221"/>
      <c r="H868" s="221"/>
      <c r="I868" s="221"/>
      <c r="J868" s="221"/>
      <c r="K868" s="221"/>
      <c r="L868" s="221"/>
      <c r="M868" s="221"/>
      <c r="N868" s="221"/>
      <c r="O868" s="221"/>
      <c r="P868" s="221"/>
      <c r="Q868" s="221"/>
      <c r="R868" s="221"/>
      <c r="S868" s="221"/>
      <c r="T868" s="221"/>
      <c r="U868" s="221"/>
    </row>
    <row r="869" spans="1:21" s="119" customFormat="1" ht="12.75">
      <c r="A869" s="221"/>
      <c r="B869" s="221"/>
      <c r="C869" s="221"/>
      <c r="D869" s="222"/>
      <c r="E869" s="221"/>
      <c r="F869" s="221"/>
      <c r="G869" s="221"/>
      <c r="H869" s="221"/>
      <c r="I869" s="221"/>
      <c r="J869" s="221"/>
      <c r="K869" s="221"/>
      <c r="L869" s="221"/>
      <c r="M869" s="221"/>
      <c r="N869" s="221"/>
      <c r="O869" s="221"/>
      <c r="P869" s="221"/>
      <c r="Q869" s="221"/>
      <c r="R869" s="221"/>
      <c r="S869" s="221"/>
      <c r="T869" s="221"/>
      <c r="U869" s="221"/>
    </row>
    <row r="870" spans="1:21" s="119" customFormat="1" ht="12.75">
      <c r="A870" s="221"/>
      <c r="B870" s="221"/>
      <c r="C870" s="221"/>
      <c r="D870" s="222"/>
      <c r="E870" s="221"/>
      <c r="F870" s="221"/>
      <c r="G870" s="221"/>
      <c r="H870" s="221"/>
      <c r="I870" s="221"/>
      <c r="J870" s="221"/>
      <c r="K870" s="221"/>
      <c r="L870" s="221"/>
      <c r="M870" s="221"/>
      <c r="N870" s="221"/>
      <c r="O870" s="221"/>
      <c r="P870" s="221"/>
      <c r="Q870" s="221"/>
      <c r="R870" s="221"/>
      <c r="S870" s="221"/>
      <c r="T870" s="221"/>
      <c r="U870" s="221"/>
    </row>
    <row r="871" spans="1:21" s="119" customFormat="1" ht="12.75">
      <c r="A871" s="221"/>
      <c r="B871" s="221"/>
      <c r="C871" s="221"/>
      <c r="D871" s="222"/>
      <c r="E871" s="221"/>
      <c r="F871" s="221"/>
      <c r="G871" s="221"/>
      <c r="H871" s="221"/>
      <c r="I871" s="221"/>
      <c r="J871" s="221"/>
      <c r="K871" s="221"/>
      <c r="L871" s="221"/>
      <c r="M871" s="221"/>
      <c r="N871" s="221"/>
      <c r="O871" s="221"/>
      <c r="P871" s="221"/>
      <c r="Q871" s="221"/>
      <c r="R871" s="221"/>
      <c r="S871" s="221"/>
      <c r="T871" s="221"/>
      <c r="U871" s="221"/>
    </row>
    <row r="872" spans="1:21" s="119" customFormat="1" ht="12.75">
      <c r="A872" s="221"/>
      <c r="B872" s="221"/>
      <c r="C872" s="221"/>
      <c r="D872" s="222"/>
      <c r="E872" s="221"/>
      <c r="F872" s="221"/>
      <c r="G872" s="221"/>
      <c r="H872" s="221"/>
      <c r="I872" s="221"/>
      <c r="J872" s="221"/>
      <c r="K872" s="221"/>
      <c r="L872" s="221"/>
      <c r="M872" s="221"/>
      <c r="N872" s="221"/>
      <c r="O872" s="221"/>
      <c r="P872" s="221"/>
      <c r="Q872" s="221"/>
      <c r="R872" s="221"/>
      <c r="S872" s="221"/>
      <c r="T872" s="221"/>
      <c r="U872" s="221"/>
    </row>
    <row r="873" spans="1:21" s="119" customFormat="1" ht="12.75">
      <c r="A873" s="221"/>
      <c r="B873" s="221"/>
      <c r="C873" s="221"/>
      <c r="D873" s="222"/>
      <c r="E873" s="221"/>
      <c r="F873" s="221"/>
      <c r="G873" s="221"/>
      <c r="H873" s="221"/>
      <c r="I873" s="221"/>
      <c r="J873" s="221"/>
      <c r="K873" s="221"/>
      <c r="L873" s="221"/>
      <c r="M873" s="221"/>
      <c r="N873" s="221"/>
      <c r="O873" s="221"/>
      <c r="P873" s="221"/>
      <c r="Q873" s="221"/>
      <c r="R873" s="221"/>
      <c r="S873" s="221"/>
      <c r="T873" s="221"/>
      <c r="U873" s="221"/>
    </row>
    <row r="874" spans="1:21" s="119" customFormat="1" ht="12.75">
      <c r="A874" s="221"/>
      <c r="B874" s="221"/>
      <c r="C874" s="221"/>
      <c r="D874" s="222"/>
      <c r="E874" s="221"/>
      <c r="F874" s="221"/>
      <c r="G874" s="221"/>
      <c r="H874" s="221"/>
      <c r="I874" s="221"/>
      <c r="J874" s="221"/>
      <c r="K874" s="221"/>
      <c r="L874" s="221"/>
      <c r="M874" s="221"/>
      <c r="N874" s="221"/>
      <c r="O874" s="221"/>
      <c r="P874" s="221"/>
      <c r="Q874" s="221"/>
      <c r="R874" s="221"/>
      <c r="S874" s="221"/>
      <c r="T874" s="221"/>
      <c r="U874" s="221"/>
    </row>
    <row r="875" spans="1:21" s="119" customFormat="1" ht="12.75">
      <c r="A875" s="221"/>
      <c r="B875" s="221"/>
      <c r="C875" s="221"/>
      <c r="D875" s="222"/>
      <c r="E875" s="221"/>
      <c r="F875" s="221"/>
      <c r="G875" s="221"/>
      <c r="H875" s="221"/>
      <c r="I875" s="221"/>
      <c r="J875" s="221"/>
      <c r="K875" s="221"/>
      <c r="L875" s="221"/>
      <c r="M875" s="221"/>
      <c r="N875" s="221"/>
      <c r="O875" s="221"/>
      <c r="P875" s="221"/>
      <c r="Q875" s="221"/>
      <c r="R875" s="221"/>
      <c r="S875" s="221"/>
      <c r="T875" s="221"/>
      <c r="U875" s="221"/>
    </row>
    <row r="876" spans="1:21" s="119" customFormat="1" ht="12.75">
      <c r="A876" s="221"/>
      <c r="B876" s="221"/>
      <c r="C876" s="221"/>
      <c r="D876" s="222"/>
      <c r="E876" s="221"/>
      <c r="F876" s="221"/>
      <c r="G876" s="221"/>
      <c r="H876" s="221"/>
      <c r="I876" s="221"/>
      <c r="J876" s="221"/>
      <c r="K876" s="221"/>
      <c r="L876" s="221"/>
      <c r="M876" s="221"/>
      <c r="N876" s="221"/>
      <c r="O876" s="221"/>
      <c r="P876" s="221"/>
      <c r="Q876" s="221"/>
      <c r="R876" s="221"/>
      <c r="S876" s="221"/>
      <c r="T876" s="221"/>
      <c r="U876" s="221"/>
    </row>
    <row r="877" spans="1:21" s="119" customFormat="1" ht="12.75">
      <c r="A877" s="221"/>
      <c r="B877" s="221"/>
      <c r="C877" s="221"/>
      <c r="D877" s="222"/>
      <c r="E877" s="221"/>
      <c r="F877" s="221"/>
      <c r="G877" s="221"/>
      <c r="H877" s="221"/>
      <c r="I877" s="221"/>
      <c r="J877" s="221"/>
      <c r="K877" s="221"/>
      <c r="L877" s="221"/>
      <c r="M877" s="221"/>
      <c r="N877" s="221"/>
      <c r="O877" s="221"/>
      <c r="P877" s="221"/>
      <c r="Q877" s="221"/>
      <c r="R877" s="221"/>
      <c r="S877" s="221"/>
      <c r="T877" s="221"/>
      <c r="U877" s="221"/>
    </row>
    <row r="878" spans="1:21" s="119" customFormat="1" ht="12.75">
      <c r="A878" s="221"/>
      <c r="B878" s="221"/>
      <c r="C878" s="221"/>
      <c r="D878" s="222"/>
      <c r="E878" s="221"/>
      <c r="F878" s="221"/>
      <c r="G878" s="221"/>
      <c r="H878" s="221"/>
      <c r="I878" s="221"/>
      <c r="J878" s="221"/>
      <c r="K878" s="221"/>
      <c r="L878" s="221"/>
      <c r="M878" s="221"/>
      <c r="N878" s="221"/>
      <c r="O878" s="221"/>
      <c r="P878" s="221"/>
      <c r="Q878" s="221"/>
      <c r="R878" s="221"/>
      <c r="S878" s="221"/>
      <c r="T878" s="221"/>
      <c r="U878" s="221"/>
    </row>
    <row r="879" spans="1:21" s="119" customFormat="1" ht="12.75">
      <c r="A879" s="221"/>
      <c r="B879" s="221"/>
      <c r="C879" s="221"/>
      <c r="D879" s="222"/>
      <c r="E879" s="221"/>
      <c r="F879" s="221"/>
      <c r="G879" s="221"/>
      <c r="H879" s="221"/>
      <c r="I879" s="221"/>
      <c r="J879" s="221"/>
      <c r="K879" s="221"/>
      <c r="L879" s="221"/>
      <c r="M879" s="221"/>
      <c r="N879" s="221"/>
      <c r="O879" s="221"/>
      <c r="P879" s="221"/>
      <c r="Q879" s="221"/>
      <c r="R879" s="221"/>
      <c r="S879" s="221"/>
      <c r="T879" s="221"/>
      <c r="U879" s="221"/>
    </row>
    <row r="880" spans="1:21" s="119" customFormat="1" ht="12.75">
      <c r="A880" s="221"/>
      <c r="B880" s="221"/>
      <c r="C880" s="221"/>
      <c r="D880" s="222"/>
      <c r="E880" s="221"/>
      <c r="F880" s="221"/>
      <c r="G880" s="221"/>
      <c r="H880" s="221"/>
      <c r="I880" s="221"/>
      <c r="J880" s="221"/>
      <c r="K880" s="221"/>
      <c r="L880" s="221"/>
      <c r="M880" s="221"/>
      <c r="N880" s="221"/>
      <c r="O880" s="221"/>
      <c r="P880" s="221"/>
      <c r="Q880" s="221"/>
      <c r="R880" s="221"/>
      <c r="S880" s="221"/>
      <c r="T880" s="221"/>
      <c r="U880" s="221"/>
    </row>
    <row r="881" spans="1:21" s="119" customFormat="1" ht="12.75">
      <c r="A881" s="221"/>
      <c r="B881" s="221"/>
      <c r="C881" s="221"/>
      <c r="D881" s="222"/>
      <c r="E881" s="221"/>
      <c r="F881" s="221"/>
      <c r="G881" s="221"/>
      <c r="H881" s="221"/>
      <c r="I881" s="221"/>
      <c r="J881" s="221"/>
      <c r="K881" s="221"/>
      <c r="L881" s="221"/>
      <c r="M881" s="221"/>
      <c r="N881" s="221"/>
      <c r="O881" s="221"/>
      <c r="P881" s="221"/>
      <c r="Q881" s="221"/>
      <c r="R881" s="221"/>
      <c r="S881" s="221"/>
      <c r="T881" s="221"/>
      <c r="U881" s="221"/>
    </row>
    <row r="882" spans="1:21" s="119" customFormat="1" ht="12.75">
      <c r="A882" s="221"/>
      <c r="B882" s="221"/>
      <c r="C882" s="221"/>
      <c r="D882" s="222"/>
      <c r="E882" s="221"/>
      <c r="F882" s="221"/>
      <c r="G882" s="221"/>
      <c r="H882" s="221"/>
      <c r="I882" s="221"/>
      <c r="J882" s="221"/>
      <c r="K882" s="221"/>
      <c r="L882" s="221"/>
      <c r="M882" s="221"/>
      <c r="N882" s="221"/>
      <c r="O882" s="221"/>
      <c r="P882" s="221"/>
      <c r="Q882" s="221"/>
      <c r="R882" s="221"/>
      <c r="S882" s="221"/>
      <c r="T882" s="221"/>
      <c r="U882" s="221"/>
    </row>
    <row r="883" spans="1:21" s="119" customFormat="1" ht="12.75">
      <c r="A883" s="221"/>
      <c r="B883" s="221"/>
      <c r="C883" s="221"/>
      <c r="D883" s="222"/>
      <c r="E883" s="221"/>
      <c r="F883" s="221"/>
      <c r="G883" s="221"/>
      <c r="H883" s="221"/>
      <c r="I883" s="221"/>
      <c r="J883" s="221"/>
      <c r="K883" s="221"/>
      <c r="L883" s="221"/>
      <c r="M883" s="221"/>
      <c r="N883" s="221"/>
      <c r="O883" s="221"/>
      <c r="P883" s="221"/>
      <c r="Q883" s="221"/>
      <c r="R883" s="221"/>
      <c r="S883" s="221"/>
      <c r="T883" s="221"/>
      <c r="U883" s="221"/>
    </row>
    <row r="884" spans="1:21" s="119" customFormat="1" ht="12.75">
      <c r="A884" s="221"/>
      <c r="B884" s="221"/>
      <c r="C884" s="221"/>
      <c r="D884" s="222"/>
      <c r="E884" s="221"/>
      <c r="F884" s="221"/>
      <c r="G884" s="221"/>
      <c r="H884" s="221"/>
      <c r="I884" s="221"/>
      <c r="J884" s="221"/>
      <c r="K884" s="221"/>
      <c r="L884" s="221"/>
      <c r="M884" s="221"/>
      <c r="N884" s="221"/>
      <c r="O884" s="221"/>
      <c r="P884" s="221"/>
      <c r="Q884" s="221"/>
      <c r="R884" s="221"/>
      <c r="S884" s="221"/>
      <c r="T884" s="221"/>
      <c r="U884" s="221"/>
    </row>
    <row r="885" spans="1:21" s="119" customFormat="1" ht="12.75">
      <c r="A885" s="221"/>
      <c r="B885" s="221"/>
      <c r="C885" s="221"/>
      <c r="D885" s="222"/>
      <c r="E885" s="221"/>
      <c r="F885" s="221"/>
      <c r="G885" s="221"/>
      <c r="H885" s="221"/>
      <c r="I885" s="221"/>
      <c r="J885" s="221"/>
      <c r="K885" s="221"/>
      <c r="L885" s="221"/>
      <c r="M885" s="221"/>
      <c r="N885" s="221"/>
      <c r="O885" s="221"/>
      <c r="P885" s="221"/>
      <c r="Q885" s="221"/>
      <c r="R885" s="221"/>
      <c r="S885" s="221"/>
      <c r="T885" s="221"/>
      <c r="U885" s="221"/>
    </row>
    <row r="886" spans="1:21" s="119" customFormat="1" ht="12.75">
      <c r="A886" s="221"/>
      <c r="B886" s="221"/>
      <c r="C886" s="221"/>
      <c r="D886" s="222"/>
      <c r="E886" s="221"/>
      <c r="F886" s="221"/>
      <c r="G886" s="221"/>
      <c r="H886" s="221"/>
      <c r="I886" s="221"/>
      <c r="J886" s="221"/>
      <c r="K886" s="221"/>
      <c r="L886" s="221"/>
      <c r="M886" s="221"/>
      <c r="N886" s="221"/>
      <c r="O886" s="221"/>
      <c r="P886" s="221"/>
      <c r="Q886" s="221"/>
      <c r="R886" s="221"/>
      <c r="S886" s="221"/>
      <c r="T886" s="221"/>
      <c r="U886" s="221"/>
    </row>
    <row r="887" spans="1:21" s="119" customFormat="1" ht="12.75">
      <c r="A887" s="221"/>
      <c r="B887" s="221"/>
      <c r="C887" s="221"/>
      <c r="D887" s="222"/>
      <c r="E887" s="221"/>
      <c r="F887" s="221"/>
      <c r="G887" s="221"/>
      <c r="H887" s="221"/>
      <c r="I887" s="221"/>
      <c r="J887" s="221"/>
      <c r="K887" s="221"/>
      <c r="L887" s="221"/>
      <c r="M887" s="221"/>
      <c r="N887" s="221"/>
      <c r="O887" s="221"/>
      <c r="P887" s="221"/>
      <c r="Q887" s="221"/>
      <c r="R887" s="221"/>
      <c r="S887" s="221"/>
      <c r="T887" s="221"/>
      <c r="U887" s="221"/>
    </row>
    <row r="888" spans="1:21" s="119" customFormat="1" ht="12.75">
      <c r="A888" s="221"/>
      <c r="B888" s="221"/>
      <c r="C888" s="221"/>
      <c r="D888" s="222"/>
      <c r="E888" s="221"/>
      <c r="F888" s="221"/>
      <c r="G888" s="221"/>
      <c r="H888" s="221"/>
      <c r="I888" s="221"/>
      <c r="J888" s="221"/>
      <c r="K888" s="221"/>
      <c r="L888" s="221"/>
      <c r="M888" s="221"/>
      <c r="N888" s="221"/>
      <c r="O888" s="221"/>
      <c r="P888" s="221"/>
      <c r="Q888" s="221"/>
      <c r="R888" s="221"/>
      <c r="S888" s="221"/>
      <c r="T888" s="221"/>
      <c r="U888" s="221"/>
    </row>
    <row r="889" spans="1:21" s="119" customFormat="1" ht="12.75">
      <c r="A889" s="221"/>
      <c r="B889" s="221"/>
      <c r="C889" s="221"/>
      <c r="D889" s="222"/>
      <c r="E889" s="221"/>
      <c r="F889" s="221"/>
      <c r="G889" s="221"/>
      <c r="H889" s="221"/>
      <c r="I889" s="221"/>
      <c r="J889" s="221"/>
      <c r="K889" s="221"/>
      <c r="L889" s="221"/>
      <c r="M889" s="221"/>
      <c r="N889" s="221"/>
      <c r="O889" s="221"/>
      <c r="P889" s="221"/>
      <c r="Q889" s="221"/>
      <c r="R889" s="221"/>
      <c r="S889" s="221"/>
      <c r="T889" s="221"/>
      <c r="U889" s="221"/>
    </row>
    <row r="890" spans="1:21" s="119" customFormat="1" ht="12.75">
      <c r="A890" s="221"/>
      <c r="B890" s="221"/>
      <c r="C890" s="221"/>
      <c r="D890" s="222"/>
      <c r="E890" s="221"/>
      <c r="F890" s="221"/>
      <c r="G890" s="221"/>
      <c r="H890" s="221"/>
      <c r="I890" s="221"/>
      <c r="J890" s="221"/>
      <c r="K890" s="221"/>
      <c r="L890" s="221"/>
      <c r="M890" s="221"/>
      <c r="N890" s="221"/>
      <c r="O890" s="221"/>
      <c r="P890" s="221"/>
      <c r="Q890" s="221"/>
      <c r="R890" s="221"/>
      <c r="S890" s="221"/>
      <c r="T890" s="221"/>
      <c r="U890" s="221"/>
    </row>
    <row r="891" spans="1:21" s="119" customFormat="1" ht="12.75">
      <c r="A891" s="221"/>
      <c r="B891" s="221"/>
      <c r="C891" s="221"/>
      <c r="D891" s="222"/>
      <c r="E891" s="221"/>
      <c r="F891" s="221"/>
      <c r="G891" s="221"/>
      <c r="H891" s="221"/>
      <c r="I891" s="221"/>
      <c r="J891" s="221"/>
      <c r="K891" s="221"/>
      <c r="L891" s="221"/>
      <c r="M891" s="221"/>
      <c r="N891" s="221"/>
      <c r="O891" s="221"/>
      <c r="P891" s="221"/>
      <c r="Q891" s="221"/>
      <c r="R891" s="221"/>
      <c r="S891" s="221"/>
      <c r="T891" s="221"/>
      <c r="U891" s="221"/>
    </row>
    <row r="892" spans="1:21" s="119" customFormat="1" ht="12.75">
      <c r="A892" s="221"/>
      <c r="B892" s="221"/>
      <c r="C892" s="221"/>
      <c r="D892" s="222"/>
      <c r="E892" s="221"/>
      <c r="F892" s="221"/>
      <c r="G892" s="221"/>
      <c r="H892" s="221"/>
      <c r="I892" s="221"/>
      <c r="J892" s="221"/>
      <c r="K892" s="221"/>
      <c r="L892" s="221"/>
      <c r="M892" s="221"/>
      <c r="N892" s="221"/>
      <c r="O892" s="221"/>
      <c r="P892" s="221"/>
      <c r="Q892" s="221"/>
      <c r="R892" s="221"/>
      <c r="S892" s="221"/>
      <c r="T892" s="221"/>
      <c r="U892" s="221"/>
    </row>
    <row r="893" spans="1:21" s="119" customFormat="1" ht="12.75">
      <c r="A893" s="221"/>
      <c r="B893" s="221"/>
      <c r="C893" s="221"/>
      <c r="D893" s="222"/>
      <c r="E893" s="221"/>
      <c r="F893" s="221"/>
      <c r="G893" s="221"/>
      <c r="H893" s="221"/>
      <c r="I893" s="221"/>
      <c r="J893" s="221"/>
      <c r="K893" s="221"/>
      <c r="L893" s="221"/>
      <c r="M893" s="221"/>
      <c r="N893" s="221"/>
      <c r="O893" s="221"/>
      <c r="P893" s="221"/>
      <c r="Q893" s="221"/>
      <c r="R893" s="221"/>
      <c r="S893" s="221"/>
      <c r="T893" s="221"/>
      <c r="U893" s="221"/>
    </row>
    <row r="894" spans="1:21" s="119" customFormat="1" ht="12.75">
      <c r="A894" s="221"/>
      <c r="B894" s="221"/>
      <c r="C894" s="221"/>
      <c r="D894" s="222"/>
      <c r="E894" s="221"/>
      <c r="F894" s="221"/>
      <c r="G894" s="221"/>
      <c r="H894" s="221"/>
      <c r="I894" s="221"/>
      <c r="J894" s="221"/>
      <c r="K894" s="221"/>
      <c r="L894" s="221"/>
      <c r="M894" s="221"/>
      <c r="N894" s="221"/>
      <c r="O894" s="221"/>
      <c r="P894" s="221"/>
      <c r="Q894" s="221"/>
      <c r="R894" s="221"/>
      <c r="S894" s="221"/>
      <c r="T894" s="221"/>
      <c r="U894" s="221"/>
    </row>
    <row r="895" spans="1:21" s="119" customFormat="1" ht="12.75">
      <c r="A895" s="221"/>
      <c r="B895" s="221"/>
      <c r="C895" s="221"/>
      <c r="D895" s="222"/>
      <c r="E895" s="221"/>
      <c r="F895" s="221"/>
      <c r="G895" s="221"/>
      <c r="H895" s="221"/>
      <c r="I895" s="221"/>
      <c r="J895" s="221"/>
      <c r="K895" s="221"/>
      <c r="L895" s="221"/>
      <c r="M895" s="221"/>
      <c r="N895" s="221"/>
      <c r="O895" s="221"/>
      <c r="P895" s="221"/>
      <c r="Q895" s="221"/>
      <c r="R895" s="221"/>
      <c r="S895" s="221"/>
      <c r="T895" s="221"/>
      <c r="U895" s="221"/>
    </row>
    <row r="896" spans="1:21" s="119" customFormat="1" ht="12.75">
      <c r="A896" s="221"/>
      <c r="B896" s="221"/>
      <c r="C896" s="221"/>
      <c r="D896" s="222"/>
      <c r="E896" s="221"/>
      <c r="F896" s="221"/>
      <c r="G896" s="221"/>
      <c r="H896" s="221"/>
      <c r="I896" s="221"/>
      <c r="J896" s="221"/>
      <c r="K896" s="221"/>
      <c r="L896" s="221"/>
      <c r="M896" s="221"/>
      <c r="N896" s="221"/>
      <c r="O896" s="221"/>
      <c r="P896" s="221"/>
      <c r="Q896" s="221"/>
      <c r="R896" s="221"/>
      <c r="S896" s="221"/>
      <c r="T896" s="221"/>
      <c r="U896" s="221"/>
    </row>
    <row r="897" spans="1:21" s="119" customFormat="1" ht="12.75">
      <c r="A897" s="221"/>
      <c r="B897" s="221"/>
      <c r="C897" s="221"/>
      <c r="D897" s="222"/>
      <c r="E897" s="221"/>
      <c r="F897" s="221"/>
      <c r="G897" s="221"/>
      <c r="H897" s="221"/>
      <c r="I897" s="221"/>
      <c r="J897" s="221"/>
      <c r="K897" s="221"/>
      <c r="L897" s="221"/>
      <c r="M897" s="221"/>
      <c r="N897" s="221"/>
      <c r="O897" s="221"/>
      <c r="P897" s="221"/>
      <c r="Q897" s="221"/>
      <c r="R897" s="221"/>
      <c r="S897" s="221"/>
      <c r="T897" s="221"/>
      <c r="U897" s="221"/>
    </row>
    <row r="898" spans="1:21" s="119" customFormat="1" ht="12.75">
      <c r="A898" s="221"/>
      <c r="B898" s="221"/>
      <c r="C898" s="221"/>
      <c r="D898" s="222"/>
      <c r="E898" s="221"/>
      <c r="F898" s="221"/>
      <c r="G898" s="221"/>
      <c r="H898" s="221"/>
      <c r="I898" s="221"/>
      <c r="J898" s="221"/>
      <c r="K898" s="221"/>
      <c r="L898" s="221"/>
      <c r="M898" s="221"/>
      <c r="N898" s="221"/>
      <c r="O898" s="221"/>
      <c r="P898" s="221"/>
      <c r="Q898" s="221"/>
      <c r="R898" s="221"/>
      <c r="S898" s="221"/>
      <c r="T898" s="221"/>
      <c r="U898" s="221"/>
    </row>
    <row r="899" spans="1:21" s="119" customFormat="1" ht="12.75">
      <c r="A899" s="221"/>
      <c r="B899" s="221"/>
      <c r="C899" s="221"/>
      <c r="D899" s="222"/>
      <c r="E899" s="221"/>
      <c r="F899" s="221"/>
      <c r="G899" s="221"/>
      <c r="H899" s="221"/>
      <c r="I899" s="221"/>
      <c r="J899" s="221"/>
      <c r="K899" s="221"/>
      <c r="L899" s="221"/>
      <c r="M899" s="221"/>
      <c r="N899" s="221"/>
      <c r="O899" s="221"/>
      <c r="P899" s="221"/>
      <c r="Q899" s="221"/>
      <c r="R899" s="221"/>
      <c r="S899" s="221"/>
      <c r="T899" s="221"/>
      <c r="U899" s="221"/>
    </row>
    <row r="900" spans="1:21" s="119" customFormat="1" ht="12.75">
      <c r="A900" s="221"/>
      <c r="B900" s="221"/>
      <c r="C900" s="221"/>
      <c r="D900" s="222"/>
      <c r="E900" s="221"/>
      <c r="F900" s="221"/>
      <c r="G900" s="221"/>
      <c r="H900" s="221"/>
      <c r="I900" s="221"/>
      <c r="J900" s="221"/>
      <c r="K900" s="221"/>
      <c r="L900" s="221"/>
      <c r="M900" s="221"/>
      <c r="N900" s="221"/>
      <c r="O900" s="221"/>
      <c r="P900" s="221"/>
      <c r="Q900" s="221"/>
      <c r="R900" s="221"/>
      <c r="S900" s="221"/>
      <c r="T900" s="221"/>
      <c r="U900" s="221"/>
    </row>
    <row r="901" spans="1:21" s="119" customFormat="1" ht="12.75">
      <c r="A901" s="221"/>
      <c r="B901" s="221"/>
      <c r="C901" s="221"/>
      <c r="D901" s="222"/>
      <c r="E901" s="221"/>
      <c r="F901" s="221"/>
      <c r="G901" s="221"/>
      <c r="H901" s="221"/>
      <c r="I901" s="221"/>
      <c r="J901" s="221"/>
      <c r="K901" s="221"/>
      <c r="L901" s="221"/>
      <c r="M901" s="221"/>
      <c r="N901" s="221"/>
      <c r="O901" s="221"/>
      <c r="P901" s="221"/>
      <c r="Q901" s="221"/>
      <c r="R901" s="221"/>
      <c r="S901" s="221"/>
      <c r="T901" s="221"/>
      <c r="U901" s="221"/>
    </row>
    <row r="902" spans="1:21" s="119" customFormat="1" ht="12.75">
      <c r="A902" s="221"/>
      <c r="B902" s="221"/>
      <c r="C902" s="221"/>
      <c r="D902" s="222"/>
      <c r="E902" s="221"/>
      <c r="F902" s="221"/>
      <c r="G902" s="221"/>
      <c r="H902" s="221"/>
      <c r="I902" s="221"/>
      <c r="J902" s="221"/>
      <c r="K902" s="221"/>
      <c r="L902" s="221"/>
      <c r="M902" s="221"/>
      <c r="N902" s="221"/>
      <c r="O902" s="221"/>
      <c r="P902" s="221"/>
      <c r="Q902" s="221"/>
      <c r="R902" s="221"/>
      <c r="S902" s="221"/>
      <c r="T902" s="221"/>
      <c r="U902" s="221"/>
    </row>
    <row r="903" spans="1:21" s="119" customFormat="1" ht="12.75">
      <c r="A903" s="221"/>
      <c r="B903" s="221"/>
      <c r="C903" s="221"/>
      <c r="D903" s="222"/>
      <c r="E903" s="221"/>
      <c r="F903" s="221"/>
      <c r="G903" s="221"/>
      <c r="H903" s="221"/>
      <c r="I903" s="221"/>
      <c r="J903" s="221"/>
      <c r="K903" s="221"/>
      <c r="L903" s="221"/>
      <c r="M903" s="221"/>
      <c r="N903" s="221"/>
      <c r="O903" s="221"/>
      <c r="P903" s="221"/>
      <c r="Q903" s="221"/>
      <c r="R903" s="221"/>
      <c r="S903" s="221"/>
      <c r="T903" s="221"/>
      <c r="U903" s="221"/>
    </row>
    <row r="904" spans="1:21" s="119" customFormat="1" ht="12.75">
      <c r="A904" s="221"/>
      <c r="B904" s="221"/>
      <c r="C904" s="221"/>
      <c r="D904" s="222"/>
      <c r="E904" s="221"/>
      <c r="F904" s="221"/>
      <c r="G904" s="221"/>
      <c r="H904" s="221"/>
      <c r="I904" s="221"/>
      <c r="J904" s="221"/>
      <c r="K904" s="221"/>
      <c r="L904" s="221"/>
      <c r="M904" s="221"/>
      <c r="N904" s="221"/>
      <c r="O904" s="221"/>
      <c r="P904" s="221"/>
      <c r="Q904" s="221"/>
      <c r="R904" s="221"/>
      <c r="S904" s="221"/>
      <c r="T904" s="221"/>
      <c r="U904" s="221"/>
    </row>
    <row r="905" spans="1:21" s="119" customFormat="1" ht="12.75">
      <c r="A905" s="221"/>
      <c r="B905" s="221"/>
      <c r="C905" s="221"/>
      <c r="D905" s="222"/>
      <c r="E905" s="221"/>
      <c r="F905" s="221"/>
      <c r="G905" s="221"/>
      <c r="H905" s="221"/>
      <c r="I905" s="221"/>
      <c r="J905" s="221"/>
      <c r="K905" s="221"/>
      <c r="L905" s="221"/>
      <c r="M905" s="221"/>
      <c r="N905" s="221"/>
      <c r="O905" s="221"/>
      <c r="P905" s="221"/>
      <c r="Q905" s="221"/>
      <c r="R905" s="221"/>
      <c r="S905" s="221"/>
      <c r="T905" s="221"/>
      <c r="U905" s="221"/>
    </row>
    <row r="906" spans="1:21" s="119" customFormat="1" ht="12.75">
      <c r="A906" s="221"/>
      <c r="B906" s="221"/>
      <c r="C906" s="221"/>
      <c r="D906" s="222"/>
      <c r="E906" s="221"/>
      <c r="F906" s="221"/>
      <c r="G906" s="221"/>
      <c r="H906" s="221"/>
      <c r="I906" s="221"/>
      <c r="J906" s="221"/>
      <c r="K906" s="221"/>
      <c r="L906" s="221"/>
      <c r="M906" s="221"/>
      <c r="N906" s="221"/>
      <c r="O906" s="221"/>
      <c r="P906" s="221"/>
      <c r="Q906" s="221"/>
      <c r="R906" s="221"/>
      <c r="S906" s="221"/>
      <c r="T906" s="221"/>
      <c r="U906" s="221"/>
    </row>
    <row r="907" spans="1:21" s="119" customFormat="1" ht="12.75">
      <c r="A907" s="221"/>
      <c r="B907" s="221"/>
      <c r="C907" s="221"/>
      <c r="D907" s="222"/>
      <c r="E907" s="221"/>
      <c r="F907" s="221"/>
      <c r="G907" s="221"/>
      <c r="H907" s="221"/>
      <c r="I907" s="221"/>
      <c r="J907" s="221"/>
      <c r="K907" s="221"/>
      <c r="L907" s="221"/>
      <c r="M907" s="221"/>
      <c r="N907" s="221"/>
      <c r="O907" s="221"/>
      <c r="P907" s="221"/>
      <c r="Q907" s="221"/>
      <c r="R907" s="221"/>
      <c r="S907" s="221"/>
      <c r="T907" s="221"/>
      <c r="U907" s="221"/>
    </row>
    <row r="908" spans="1:21" s="119" customFormat="1" ht="12.75">
      <c r="A908" s="221"/>
      <c r="B908" s="221"/>
      <c r="C908" s="221"/>
      <c r="D908" s="222"/>
      <c r="E908" s="221"/>
      <c r="F908" s="221"/>
      <c r="G908" s="221"/>
      <c r="H908" s="221"/>
      <c r="I908" s="221"/>
      <c r="J908" s="221"/>
      <c r="K908" s="221"/>
      <c r="L908" s="221"/>
      <c r="M908" s="221"/>
      <c r="N908" s="221"/>
      <c r="O908" s="221"/>
      <c r="P908" s="221"/>
      <c r="Q908" s="221"/>
      <c r="R908" s="221"/>
      <c r="S908" s="221"/>
      <c r="T908" s="221"/>
      <c r="U908" s="221"/>
    </row>
    <row r="909" spans="1:21" s="119" customFormat="1" ht="12.75">
      <c r="A909" s="221"/>
      <c r="B909" s="221"/>
      <c r="C909" s="221"/>
      <c r="D909" s="222"/>
      <c r="E909" s="221"/>
      <c r="F909" s="221"/>
      <c r="G909" s="221"/>
      <c r="H909" s="221"/>
      <c r="I909" s="221"/>
      <c r="J909" s="221"/>
      <c r="K909" s="221"/>
      <c r="L909" s="221"/>
      <c r="M909" s="221"/>
      <c r="N909" s="221"/>
      <c r="O909" s="221"/>
      <c r="P909" s="221"/>
      <c r="Q909" s="221"/>
      <c r="R909" s="221"/>
      <c r="S909" s="221"/>
      <c r="T909" s="221"/>
      <c r="U909" s="221"/>
    </row>
    <row r="910" spans="1:21" s="119" customFormat="1" ht="12.75">
      <c r="A910" s="221"/>
      <c r="B910" s="221"/>
      <c r="C910" s="221"/>
      <c r="D910" s="222"/>
      <c r="E910" s="221"/>
      <c r="F910" s="221"/>
      <c r="G910" s="221"/>
      <c r="H910" s="221"/>
      <c r="I910" s="221"/>
      <c r="J910" s="221"/>
      <c r="K910" s="221"/>
      <c r="L910" s="221"/>
      <c r="M910" s="221"/>
      <c r="N910" s="221"/>
      <c r="O910" s="221"/>
      <c r="P910" s="221"/>
      <c r="Q910" s="221"/>
      <c r="R910" s="221"/>
      <c r="S910" s="221"/>
      <c r="T910" s="221"/>
      <c r="U910" s="221"/>
    </row>
    <row r="911" spans="1:21" s="119" customFormat="1" ht="12.75">
      <c r="A911" s="221"/>
      <c r="B911" s="221"/>
      <c r="C911" s="221"/>
      <c r="D911" s="222"/>
      <c r="E911" s="221"/>
      <c r="F911" s="221"/>
      <c r="G911" s="221"/>
      <c r="H911" s="221"/>
      <c r="I911" s="221"/>
      <c r="J911" s="221"/>
      <c r="K911" s="221"/>
      <c r="L911" s="221"/>
      <c r="M911" s="221"/>
      <c r="N911" s="221"/>
      <c r="O911" s="221"/>
      <c r="P911" s="221"/>
      <c r="Q911" s="221"/>
      <c r="R911" s="221"/>
      <c r="S911" s="221"/>
      <c r="T911" s="221"/>
      <c r="U911" s="221"/>
    </row>
    <row r="912" spans="1:21" s="119" customFormat="1" ht="12.75">
      <c r="A912" s="221"/>
      <c r="B912" s="221"/>
      <c r="C912" s="221"/>
      <c r="D912" s="222"/>
      <c r="E912" s="221"/>
      <c r="F912" s="221"/>
      <c r="G912" s="221"/>
      <c r="H912" s="221"/>
      <c r="I912" s="221"/>
      <c r="J912" s="221"/>
      <c r="K912" s="221"/>
      <c r="L912" s="221"/>
      <c r="M912" s="221"/>
      <c r="N912" s="221"/>
      <c r="O912" s="221"/>
      <c r="P912" s="221"/>
      <c r="Q912" s="221"/>
      <c r="R912" s="221"/>
      <c r="S912" s="221"/>
      <c r="T912" s="221"/>
      <c r="U912" s="221"/>
    </row>
    <row r="913" spans="1:21" s="119" customFormat="1" ht="12.75">
      <c r="A913" s="221"/>
      <c r="B913" s="221"/>
      <c r="C913" s="221"/>
      <c r="D913" s="222"/>
      <c r="E913" s="221"/>
      <c r="F913" s="221"/>
      <c r="G913" s="221"/>
      <c r="H913" s="221"/>
      <c r="I913" s="221"/>
      <c r="J913" s="221"/>
      <c r="K913" s="221"/>
      <c r="L913" s="221"/>
      <c r="M913" s="221"/>
      <c r="N913" s="221"/>
      <c r="O913" s="221"/>
      <c r="P913" s="221"/>
      <c r="Q913" s="221"/>
      <c r="R913" s="221"/>
      <c r="S913" s="221"/>
      <c r="T913" s="221"/>
      <c r="U913" s="221"/>
    </row>
    <row r="914" spans="1:21" s="119" customFormat="1" ht="12.75">
      <c r="A914" s="221"/>
      <c r="B914" s="221"/>
      <c r="C914" s="221"/>
      <c r="D914" s="222"/>
      <c r="E914" s="221"/>
      <c r="F914" s="221"/>
      <c r="G914" s="221"/>
      <c r="H914" s="221"/>
      <c r="I914" s="221"/>
      <c r="J914" s="221"/>
      <c r="K914" s="221"/>
      <c r="L914" s="221"/>
      <c r="M914" s="221"/>
      <c r="N914" s="221"/>
      <c r="O914" s="221"/>
      <c r="P914" s="221"/>
      <c r="Q914" s="221"/>
      <c r="R914" s="221"/>
      <c r="S914" s="221"/>
      <c r="T914" s="221"/>
      <c r="U914" s="221"/>
    </row>
    <row r="915" spans="1:21" s="119" customFormat="1" ht="12.75">
      <c r="A915" s="221"/>
      <c r="B915" s="221"/>
      <c r="C915" s="221"/>
      <c r="D915" s="222"/>
      <c r="E915" s="221"/>
      <c r="F915" s="221"/>
      <c r="G915" s="221"/>
      <c r="H915" s="221"/>
      <c r="I915" s="221"/>
      <c r="J915" s="221"/>
      <c r="K915" s="221"/>
      <c r="L915" s="221"/>
      <c r="M915" s="221"/>
      <c r="N915" s="221"/>
      <c r="O915" s="221"/>
      <c r="P915" s="221"/>
      <c r="Q915" s="221"/>
      <c r="R915" s="221"/>
      <c r="S915" s="221"/>
      <c r="T915" s="221"/>
      <c r="U915" s="221"/>
    </row>
  </sheetData>
  <sheetProtection/>
  <mergeCells count="205">
    <mergeCell ref="C15:H15"/>
    <mergeCell ref="A16:A22"/>
    <mergeCell ref="B16:B22"/>
    <mergeCell ref="A1:J1"/>
    <mergeCell ref="P2:Q2"/>
    <mergeCell ref="A3:Q3"/>
    <mergeCell ref="A5:A6"/>
    <mergeCell ref="B5:B6"/>
    <mergeCell ref="C5:C6"/>
    <mergeCell ref="E5:Q5"/>
    <mergeCell ref="A38:A43"/>
    <mergeCell ref="B38:B43"/>
    <mergeCell ref="A8:A15"/>
    <mergeCell ref="B8:B15"/>
    <mergeCell ref="A23:A31"/>
    <mergeCell ref="B23:B31"/>
    <mergeCell ref="A32:A37"/>
    <mergeCell ref="B32:B37"/>
    <mergeCell ref="C14:L14"/>
    <mergeCell ref="A74:A79"/>
    <mergeCell ref="B74:B79"/>
    <mergeCell ref="A44:A49"/>
    <mergeCell ref="B44:B49"/>
    <mergeCell ref="A50:A55"/>
    <mergeCell ref="B50:B55"/>
    <mergeCell ref="A56:A61"/>
    <mergeCell ref="B56:B61"/>
    <mergeCell ref="A62:A67"/>
    <mergeCell ref="B62:B67"/>
    <mergeCell ref="A68:A73"/>
    <mergeCell ref="B68:B73"/>
    <mergeCell ref="B117:B124"/>
    <mergeCell ref="A80:A85"/>
    <mergeCell ref="B80:B85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50:A155"/>
    <mergeCell ref="B150:B155"/>
    <mergeCell ref="A131:A136"/>
    <mergeCell ref="B131:B136"/>
    <mergeCell ref="A111:A116"/>
    <mergeCell ref="B111:B116"/>
    <mergeCell ref="C161:L161"/>
    <mergeCell ref="C124:J124"/>
    <mergeCell ref="A125:A130"/>
    <mergeCell ref="B125:B130"/>
    <mergeCell ref="C130:J130"/>
    <mergeCell ref="A117:A124"/>
    <mergeCell ref="A162:A167"/>
    <mergeCell ref="B162:B167"/>
    <mergeCell ref="C155:L155"/>
    <mergeCell ref="A137:A143"/>
    <mergeCell ref="B137:B143"/>
    <mergeCell ref="A156:A161"/>
    <mergeCell ref="B156:B161"/>
    <mergeCell ref="C143:J143"/>
    <mergeCell ref="A144:A149"/>
    <mergeCell ref="B144:B149"/>
    <mergeCell ref="A168:A173"/>
    <mergeCell ref="B168:B173"/>
    <mergeCell ref="A186:A194"/>
    <mergeCell ref="B186:B194"/>
    <mergeCell ref="A174:A179"/>
    <mergeCell ref="B174:B179"/>
    <mergeCell ref="A180:A185"/>
    <mergeCell ref="B180:B185"/>
    <mergeCell ref="A195:A203"/>
    <mergeCell ref="B195:B203"/>
    <mergeCell ref="A204:A210"/>
    <mergeCell ref="B204:B210"/>
    <mergeCell ref="A217:A222"/>
    <mergeCell ref="B217:B222"/>
    <mergeCell ref="A268:A273"/>
    <mergeCell ref="B268:B273"/>
    <mergeCell ref="A211:A216"/>
    <mergeCell ref="B211:B216"/>
    <mergeCell ref="A274:A279"/>
    <mergeCell ref="B274:B279"/>
    <mergeCell ref="A235:A240"/>
    <mergeCell ref="B235:B240"/>
    <mergeCell ref="A247:A254"/>
    <mergeCell ref="B247:B254"/>
    <mergeCell ref="B229:B234"/>
    <mergeCell ref="A262:A267"/>
    <mergeCell ref="B262:B267"/>
    <mergeCell ref="A255:A261"/>
    <mergeCell ref="B255:B261"/>
    <mergeCell ref="A241:A246"/>
    <mergeCell ref="B241:B246"/>
    <mergeCell ref="K2:L2"/>
    <mergeCell ref="A280:A285"/>
    <mergeCell ref="B280:B285"/>
    <mergeCell ref="A286:A291"/>
    <mergeCell ref="B286:B291"/>
    <mergeCell ref="A292:A297"/>
    <mergeCell ref="B292:B297"/>
    <mergeCell ref="A223:A228"/>
    <mergeCell ref="B223:B228"/>
    <mergeCell ref="A229:A234"/>
    <mergeCell ref="A443:A447"/>
    <mergeCell ref="B443:B447"/>
    <mergeCell ref="A502:A507"/>
    <mergeCell ref="B502:B507"/>
    <mergeCell ref="A495:A501"/>
    <mergeCell ref="B495:B501"/>
    <mergeCell ref="A459:A464"/>
    <mergeCell ref="A412:A418"/>
    <mergeCell ref="B412:B418"/>
    <mergeCell ref="A419:A423"/>
    <mergeCell ref="B419:B423"/>
    <mergeCell ref="C436:D436"/>
    <mergeCell ref="A437:A442"/>
    <mergeCell ref="B437:B442"/>
    <mergeCell ref="A583:A588"/>
    <mergeCell ref="B583:B588"/>
    <mergeCell ref="B305:B310"/>
    <mergeCell ref="A327:A332"/>
    <mergeCell ref="B327:B332"/>
    <mergeCell ref="A345:A350"/>
    <mergeCell ref="B345:B350"/>
    <mergeCell ref="A363:A368"/>
    <mergeCell ref="B363:B368"/>
    <mergeCell ref="A382:A387"/>
    <mergeCell ref="A565:A570"/>
    <mergeCell ref="B565:B570"/>
    <mergeCell ref="A571:A576"/>
    <mergeCell ref="B571:B576"/>
    <mergeCell ref="A577:A582"/>
    <mergeCell ref="B577:B582"/>
    <mergeCell ref="A538:A545"/>
    <mergeCell ref="B538:B545"/>
    <mergeCell ref="A559:A564"/>
    <mergeCell ref="B559:B564"/>
    <mergeCell ref="A546:A552"/>
    <mergeCell ref="B546:B552"/>
    <mergeCell ref="A553:A558"/>
    <mergeCell ref="B553:B558"/>
    <mergeCell ref="A520:A525"/>
    <mergeCell ref="B520:B525"/>
    <mergeCell ref="A526:A531"/>
    <mergeCell ref="B526:B531"/>
    <mergeCell ref="A532:A537"/>
    <mergeCell ref="B532:B537"/>
    <mergeCell ref="A508:A513"/>
    <mergeCell ref="B508:B513"/>
    <mergeCell ref="A514:A519"/>
    <mergeCell ref="B514:B519"/>
    <mergeCell ref="A471:A476"/>
    <mergeCell ref="B471:B476"/>
    <mergeCell ref="A477:A485"/>
    <mergeCell ref="B477:B485"/>
    <mergeCell ref="A486:A494"/>
    <mergeCell ref="B486:B494"/>
    <mergeCell ref="B459:B464"/>
    <mergeCell ref="A448:A452"/>
    <mergeCell ref="B448:B452"/>
    <mergeCell ref="A465:A470"/>
    <mergeCell ref="B465:B470"/>
    <mergeCell ref="A394:A399"/>
    <mergeCell ref="B394:B399"/>
    <mergeCell ref="A406:A411"/>
    <mergeCell ref="B406:B411"/>
    <mergeCell ref="A453:A458"/>
    <mergeCell ref="A430:A436"/>
    <mergeCell ref="B430:B436"/>
    <mergeCell ref="G300:I300"/>
    <mergeCell ref="A351:A356"/>
    <mergeCell ref="B351:B356"/>
    <mergeCell ref="A357:A362"/>
    <mergeCell ref="B357:B362"/>
    <mergeCell ref="B382:B387"/>
    <mergeCell ref="A400:A405"/>
    <mergeCell ref="B400:B405"/>
    <mergeCell ref="A590:I590"/>
    <mergeCell ref="A591:I591"/>
    <mergeCell ref="A333:A338"/>
    <mergeCell ref="B333:B338"/>
    <mergeCell ref="A339:A344"/>
    <mergeCell ref="B339:B344"/>
    <mergeCell ref="A375:A380"/>
    <mergeCell ref="B453:B458"/>
    <mergeCell ref="A424:A429"/>
    <mergeCell ref="B424:B429"/>
    <mergeCell ref="A302:A303"/>
    <mergeCell ref="B302:B303"/>
    <mergeCell ref="C302:C303"/>
    <mergeCell ref="A369:A374"/>
    <mergeCell ref="B369:B374"/>
    <mergeCell ref="A300:B300"/>
    <mergeCell ref="E302:I302"/>
    <mergeCell ref="A305:A310"/>
    <mergeCell ref="A589:I589"/>
    <mergeCell ref="A311:A317"/>
    <mergeCell ref="B311:B317"/>
    <mergeCell ref="A318:A326"/>
    <mergeCell ref="B318:B326"/>
    <mergeCell ref="B375:B380"/>
    <mergeCell ref="A388:A393"/>
    <mergeCell ref="B388:B393"/>
  </mergeCells>
  <printOptions/>
  <pageMargins left="0.2362204724409449" right="0.2362204724409449" top="0.7480314960629921" bottom="0.7480314960629921" header="0.31496062992125984" footer="0.31496062992125984"/>
  <pageSetup fitToHeight="1200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65"/>
  <sheetViews>
    <sheetView zoomScale="82" zoomScaleNormal="82" zoomScalePageLayoutView="0" workbookViewId="0" topLeftCell="A289">
      <selection activeCell="E306" sqref="E306"/>
    </sheetView>
  </sheetViews>
  <sheetFormatPr defaultColWidth="9.00390625" defaultRowHeight="12.75"/>
  <cols>
    <col min="1" max="1" width="7.75390625" style="223" customWidth="1"/>
    <col min="2" max="2" width="46.875" style="223" customWidth="1"/>
    <col min="3" max="3" width="37.00390625" style="223" customWidth="1"/>
    <col min="4" max="4" width="7.75390625" style="250" customWidth="1"/>
    <col min="5" max="5" width="20.75390625" style="223" customWidth="1"/>
    <col min="6" max="6" width="20.25390625" style="223" customWidth="1"/>
    <col min="7" max="7" width="21.00390625" style="223" customWidth="1"/>
    <col min="8" max="8" width="21.375" style="223" customWidth="1"/>
    <col min="9" max="9" width="22.125" style="238" customWidth="1"/>
    <col min="10" max="10" width="17.125" style="221" customWidth="1"/>
    <col min="11" max="11" width="17.00390625" style="221" customWidth="1"/>
    <col min="12" max="12" width="15.25390625" style="221" customWidth="1"/>
    <col min="13" max="13" width="20.75390625" style="221" customWidth="1"/>
    <col min="14" max="27" width="9.125" style="119" customWidth="1"/>
    <col min="28" max="16384" width="9.125" style="53" customWidth="1"/>
  </cols>
  <sheetData>
    <row r="1" spans="1:13" s="119" customFormat="1" ht="21.75" customHeight="1">
      <c r="A1" s="440"/>
      <c r="B1" s="440"/>
      <c r="C1" s="440"/>
      <c r="D1" s="440"/>
      <c r="E1" s="224"/>
      <c r="F1" s="254"/>
      <c r="G1" s="224"/>
      <c r="H1" s="224"/>
      <c r="I1" s="224"/>
      <c r="J1" s="221"/>
      <c r="K1" s="221"/>
      <c r="L1" s="221"/>
      <c r="M1" s="221"/>
    </row>
    <row r="2" spans="1:13" s="98" customFormat="1" ht="18.75">
      <c r="A2" s="239"/>
      <c r="B2" s="239"/>
      <c r="C2" s="239"/>
      <c r="D2" s="239"/>
      <c r="E2" s="226"/>
      <c r="F2" s="226"/>
      <c r="G2" s="226"/>
      <c r="H2" s="419"/>
      <c r="I2" s="419"/>
      <c r="J2" s="240"/>
      <c r="K2" s="230"/>
      <c r="L2" s="240"/>
      <c r="M2" s="240"/>
    </row>
    <row r="3" spans="1:35" ht="12.75">
      <c r="A3" s="413"/>
      <c r="B3" s="413"/>
      <c r="C3" s="221"/>
      <c r="D3" s="222"/>
      <c r="E3" s="221"/>
      <c r="F3" s="221"/>
      <c r="G3" s="415" t="s">
        <v>863</v>
      </c>
      <c r="H3" s="415"/>
      <c r="I3" s="415"/>
      <c r="N3" s="221"/>
      <c r="O3" s="221"/>
      <c r="P3" s="221"/>
      <c r="Q3" s="221"/>
      <c r="R3" s="221"/>
      <c r="S3" s="221"/>
      <c r="T3" s="221"/>
      <c r="U3" s="221"/>
      <c r="AB3" s="119"/>
      <c r="AC3" s="119"/>
      <c r="AD3" s="119"/>
      <c r="AE3" s="119"/>
      <c r="AF3" s="119"/>
      <c r="AG3" s="119"/>
      <c r="AH3" s="119"/>
      <c r="AI3" s="119"/>
    </row>
    <row r="4" spans="1:27" s="36" customFormat="1" ht="15" customHeight="1">
      <c r="A4" s="227"/>
      <c r="B4" s="227"/>
      <c r="C4" s="227"/>
      <c r="D4" s="241"/>
      <c r="E4" s="227"/>
      <c r="F4" s="227"/>
      <c r="G4" s="229"/>
      <c r="H4" s="230"/>
      <c r="I4" s="230"/>
      <c r="J4" s="240"/>
      <c r="K4" s="230"/>
      <c r="L4" s="230"/>
      <c r="M4" s="230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s="36" customFormat="1" ht="81.75" customHeight="1">
      <c r="A5" s="442" t="s">
        <v>179</v>
      </c>
      <c r="B5" s="442" t="s">
        <v>491</v>
      </c>
      <c r="C5" s="442"/>
      <c r="D5" s="260" t="s">
        <v>165</v>
      </c>
      <c r="E5" s="442"/>
      <c r="F5" s="442"/>
      <c r="G5" s="442"/>
      <c r="H5" s="442"/>
      <c r="I5" s="442"/>
      <c r="J5" s="240"/>
      <c r="K5" s="230"/>
      <c r="L5" s="230"/>
      <c r="M5" s="230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s="36" customFormat="1" ht="15">
      <c r="A6" s="442"/>
      <c r="B6" s="442"/>
      <c r="C6" s="442"/>
      <c r="D6" s="258" t="s">
        <v>411</v>
      </c>
      <c r="E6" s="258">
        <v>2021</v>
      </c>
      <c r="F6" s="258">
        <v>2022</v>
      </c>
      <c r="G6" s="258">
        <v>2023</v>
      </c>
      <c r="H6" s="231">
        <v>2024</v>
      </c>
      <c r="I6" s="231">
        <v>2025</v>
      </c>
      <c r="J6" s="242"/>
      <c r="K6" s="242"/>
      <c r="L6" s="243"/>
      <c r="M6" s="230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s="92" customFormat="1" ht="12">
      <c r="A7" s="244">
        <v>1</v>
      </c>
      <c r="B7" s="244">
        <v>2</v>
      </c>
      <c r="C7" s="232">
        <v>3</v>
      </c>
      <c r="D7" s="232">
        <v>4</v>
      </c>
      <c r="E7" s="232">
        <v>13</v>
      </c>
      <c r="F7" s="233">
        <v>14</v>
      </c>
      <c r="G7" s="233">
        <v>15</v>
      </c>
      <c r="H7" s="233">
        <v>16</v>
      </c>
      <c r="I7" s="233">
        <v>17</v>
      </c>
      <c r="J7" s="245"/>
      <c r="K7" s="245"/>
      <c r="L7" s="245"/>
      <c r="M7" s="245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7" s="93" customFormat="1" ht="15">
      <c r="A8" s="437"/>
      <c r="B8" s="426" t="s">
        <v>725</v>
      </c>
      <c r="C8" s="219" t="s">
        <v>205</v>
      </c>
      <c r="D8" s="256"/>
      <c r="E8" s="217">
        <v>738087.7501010102</v>
      </c>
      <c r="F8" s="217">
        <v>911660.8651151515</v>
      </c>
      <c r="G8" s="217">
        <v>983101.7997197575</v>
      </c>
      <c r="H8" s="217">
        <v>1055419.796708548</v>
      </c>
      <c r="I8" s="217">
        <v>1128650.9098268899</v>
      </c>
      <c r="J8" s="246"/>
      <c r="K8" s="247"/>
      <c r="L8" s="247"/>
      <c r="M8" s="247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93" customFormat="1" ht="16.5" customHeight="1">
      <c r="A9" s="438"/>
      <c r="B9" s="427"/>
      <c r="C9" s="219" t="s">
        <v>172</v>
      </c>
      <c r="D9" s="220"/>
      <c r="E9" s="217">
        <v>95295.40000000001</v>
      </c>
      <c r="F9" s="217">
        <v>0</v>
      </c>
      <c r="G9" s="217">
        <v>0</v>
      </c>
      <c r="H9" s="217">
        <v>0</v>
      </c>
      <c r="I9" s="217">
        <v>0</v>
      </c>
      <c r="J9" s="246"/>
      <c r="K9" s="247"/>
      <c r="L9" s="247"/>
      <c r="M9" s="247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93" customFormat="1" ht="15">
      <c r="A10" s="438"/>
      <c r="B10" s="427"/>
      <c r="C10" s="219" t="s">
        <v>173</v>
      </c>
      <c r="D10" s="220"/>
      <c r="E10" s="217">
        <v>542301.3400000001</v>
      </c>
      <c r="F10" s="217">
        <v>910995.7136</v>
      </c>
      <c r="G10" s="217">
        <v>982424.042144</v>
      </c>
      <c r="H10" s="217">
        <v>1054728.92882976</v>
      </c>
      <c r="I10" s="217">
        <v>1127946.4072329504</v>
      </c>
      <c r="J10" s="246"/>
      <c r="K10" s="247"/>
      <c r="L10" s="247"/>
      <c r="M10" s="24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93" customFormat="1" ht="15">
      <c r="A11" s="438"/>
      <c r="B11" s="427"/>
      <c r="C11" s="219" t="s">
        <v>174</v>
      </c>
      <c r="D11" s="220"/>
      <c r="E11" s="217">
        <v>491.01010101010104</v>
      </c>
      <c r="F11" s="217">
        <v>665.1515151515152</v>
      </c>
      <c r="G11" s="217">
        <v>677.7575757575758</v>
      </c>
      <c r="H11" s="217">
        <v>690.8678787878788</v>
      </c>
      <c r="I11" s="217">
        <v>704.502593939394</v>
      </c>
      <c r="J11" s="247"/>
      <c r="K11" s="247"/>
      <c r="L11" s="246"/>
      <c r="M11" s="247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s="93" customFormat="1" ht="33.75" customHeight="1">
      <c r="A12" s="438"/>
      <c r="B12" s="427"/>
      <c r="C12" s="219" t="s">
        <v>810</v>
      </c>
      <c r="D12" s="220"/>
      <c r="E12" s="217">
        <v>100000</v>
      </c>
      <c r="F12" s="217">
        <v>0</v>
      </c>
      <c r="G12" s="217">
        <v>0</v>
      </c>
      <c r="H12" s="217">
        <v>0</v>
      </c>
      <c r="I12" s="217">
        <v>0</v>
      </c>
      <c r="J12" s="246"/>
      <c r="K12" s="247"/>
      <c r="L12" s="246"/>
      <c r="M12" s="24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s="93" customFormat="1" ht="27.75" customHeight="1">
      <c r="A13" s="438"/>
      <c r="B13" s="427"/>
      <c r="C13" s="219" t="s">
        <v>493</v>
      </c>
      <c r="D13" s="220"/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46"/>
      <c r="K13" s="247"/>
      <c r="L13" s="246"/>
      <c r="M13" s="24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s="93" customFormat="1" ht="15">
      <c r="A14" s="422"/>
      <c r="B14" s="426" t="s">
        <v>576</v>
      </c>
      <c r="C14" s="219" t="s">
        <v>205</v>
      </c>
      <c r="D14" s="220" t="s">
        <v>241</v>
      </c>
      <c r="E14" s="217">
        <v>432555.35010101006</v>
      </c>
      <c r="F14" s="217">
        <v>621860.0811151515</v>
      </c>
      <c r="G14" s="217">
        <v>681708.9843597575</v>
      </c>
      <c r="H14" s="217">
        <v>741971.268734148</v>
      </c>
      <c r="I14" s="217">
        <v>802664.4407335138</v>
      </c>
      <c r="J14" s="246"/>
      <c r="K14" s="247"/>
      <c r="L14" s="247"/>
      <c r="M14" s="247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s="93" customFormat="1" ht="16.5" customHeight="1">
      <c r="A15" s="422"/>
      <c r="B15" s="427"/>
      <c r="C15" s="219" t="s">
        <v>172</v>
      </c>
      <c r="D15" s="220"/>
      <c r="E15" s="217">
        <v>85309.6</v>
      </c>
      <c r="F15" s="217">
        <v>0</v>
      </c>
      <c r="G15" s="217">
        <v>0</v>
      </c>
      <c r="H15" s="217">
        <v>0</v>
      </c>
      <c r="I15" s="217">
        <v>0</v>
      </c>
      <c r="J15" s="246"/>
      <c r="K15" s="247"/>
      <c r="L15" s="247"/>
      <c r="M15" s="24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s="93" customFormat="1" ht="15">
      <c r="A16" s="422"/>
      <c r="B16" s="427"/>
      <c r="C16" s="219" t="s">
        <v>173</v>
      </c>
      <c r="D16" s="220"/>
      <c r="E16" s="217">
        <v>246754.74</v>
      </c>
      <c r="F16" s="217">
        <v>621194.9296</v>
      </c>
      <c r="G16" s="217">
        <v>681031.2267839999</v>
      </c>
      <c r="H16" s="217">
        <v>741280.4008553601</v>
      </c>
      <c r="I16" s="217">
        <v>801959.9381395744</v>
      </c>
      <c r="J16" s="246"/>
      <c r="K16" s="247"/>
      <c r="L16" s="247"/>
      <c r="M16" s="247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s="93" customFormat="1" ht="15">
      <c r="A17" s="422"/>
      <c r="B17" s="427"/>
      <c r="C17" s="219" t="s">
        <v>174</v>
      </c>
      <c r="D17" s="220"/>
      <c r="E17" s="217">
        <v>491.01010101010104</v>
      </c>
      <c r="F17" s="217">
        <v>665.1515151515152</v>
      </c>
      <c r="G17" s="217">
        <v>677.7575757575758</v>
      </c>
      <c r="H17" s="217">
        <v>690.8678787878788</v>
      </c>
      <c r="I17" s="217">
        <v>704.502593939394</v>
      </c>
      <c r="J17" s="246"/>
      <c r="K17" s="247"/>
      <c r="L17" s="247"/>
      <c r="M17" s="247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93" customFormat="1" ht="48.75" customHeight="1">
      <c r="A18" s="422"/>
      <c r="B18" s="427"/>
      <c r="C18" s="219" t="s">
        <v>2</v>
      </c>
      <c r="D18" s="220"/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46"/>
      <c r="K18" s="247"/>
      <c r="L18" s="247"/>
      <c r="M18" s="247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93" customFormat="1" ht="30">
      <c r="A19" s="422"/>
      <c r="B19" s="427"/>
      <c r="C19" s="219" t="s">
        <v>810</v>
      </c>
      <c r="D19" s="220"/>
      <c r="E19" s="217">
        <v>100000</v>
      </c>
      <c r="F19" s="217">
        <v>0</v>
      </c>
      <c r="G19" s="217">
        <v>0</v>
      </c>
      <c r="H19" s="217">
        <v>0</v>
      </c>
      <c r="I19" s="217">
        <v>0</v>
      </c>
      <c r="J19" s="247"/>
      <c r="K19" s="247"/>
      <c r="L19" s="247"/>
      <c r="M19" s="247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93" customFormat="1" ht="33.75" customHeight="1">
      <c r="A20" s="422"/>
      <c r="B20" s="428"/>
      <c r="C20" s="219" t="s">
        <v>110</v>
      </c>
      <c r="D20" s="220"/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47"/>
      <c r="K20" s="247"/>
      <c r="L20" s="247"/>
      <c r="M20" s="247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93" customFormat="1" ht="15">
      <c r="A21" s="422"/>
      <c r="B21" s="426" t="s">
        <v>487</v>
      </c>
      <c r="C21" s="219" t="s">
        <v>205</v>
      </c>
      <c r="D21" s="231">
        <v>813</v>
      </c>
      <c r="E21" s="218">
        <v>88866.4</v>
      </c>
      <c r="F21" s="218">
        <v>92421.056</v>
      </c>
      <c r="G21" s="218">
        <v>96117.89824</v>
      </c>
      <c r="H21" s="218">
        <v>99962.6141696</v>
      </c>
      <c r="I21" s="218">
        <v>103961.118736384</v>
      </c>
      <c r="J21" s="246"/>
      <c r="K21" s="247"/>
      <c r="L21" s="247"/>
      <c r="M21" s="24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93" customFormat="1" ht="16.5" customHeight="1">
      <c r="A22" s="422"/>
      <c r="B22" s="427"/>
      <c r="C22" s="219" t="s">
        <v>172</v>
      </c>
      <c r="D22" s="231">
        <v>813</v>
      </c>
      <c r="E22" s="218">
        <v>0</v>
      </c>
      <c r="F22" s="218">
        <v>0</v>
      </c>
      <c r="G22" s="218">
        <v>0</v>
      </c>
      <c r="H22" s="218">
        <v>0</v>
      </c>
      <c r="I22" s="218">
        <v>0</v>
      </c>
      <c r="J22" s="246"/>
      <c r="K22" s="247"/>
      <c r="L22" s="247"/>
      <c r="M22" s="247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93" customFormat="1" ht="33" customHeight="1">
      <c r="A23" s="422"/>
      <c r="B23" s="427"/>
      <c r="C23" s="219" t="s">
        <v>814</v>
      </c>
      <c r="D23" s="248" t="s">
        <v>486</v>
      </c>
      <c r="E23" s="218">
        <v>0</v>
      </c>
      <c r="F23" s="218">
        <v>0</v>
      </c>
      <c r="G23" s="218">
        <v>0</v>
      </c>
      <c r="H23" s="218">
        <v>0</v>
      </c>
      <c r="I23" s="218">
        <v>0</v>
      </c>
      <c r="J23" s="247"/>
      <c r="K23" s="247"/>
      <c r="L23" s="247"/>
      <c r="M23" s="247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93" customFormat="1" ht="15">
      <c r="A24" s="422"/>
      <c r="B24" s="427"/>
      <c r="C24" s="219" t="s">
        <v>173</v>
      </c>
      <c r="D24" s="248" t="s">
        <v>486</v>
      </c>
      <c r="E24" s="218">
        <v>88866.4</v>
      </c>
      <c r="F24" s="218">
        <v>92421.056</v>
      </c>
      <c r="G24" s="218">
        <v>96117.89824</v>
      </c>
      <c r="H24" s="218">
        <v>99962.6141696</v>
      </c>
      <c r="I24" s="218">
        <v>103961.118736384</v>
      </c>
      <c r="J24" s="246"/>
      <c r="K24" s="247"/>
      <c r="L24" s="247"/>
      <c r="M24" s="247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93" customFormat="1" ht="30.75" customHeight="1">
      <c r="A25" s="422"/>
      <c r="B25" s="427"/>
      <c r="C25" s="219" t="s">
        <v>815</v>
      </c>
      <c r="D25" s="248" t="s">
        <v>486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47"/>
      <c r="K25" s="247"/>
      <c r="L25" s="247"/>
      <c r="M25" s="247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93" customFormat="1" ht="15">
      <c r="A26" s="422"/>
      <c r="B26" s="427"/>
      <c r="C26" s="219" t="s">
        <v>174</v>
      </c>
      <c r="D26" s="248" t="s">
        <v>486</v>
      </c>
      <c r="E26" s="218">
        <v>0</v>
      </c>
      <c r="F26" s="218">
        <v>0</v>
      </c>
      <c r="G26" s="218">
        <v>0</v>
      </c>
      <c r="H26" s="218">
        <v>0</v>
      </c>
      <c r="I26" s="218">
        <v>0</v>
      </c>
      <c r="J26" s="247"/>
      <c r="K26" s="247"/>
      <c r="L26" s="247"/>
      <c r="M26" s="247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93" customFormat="1" ht="30" customHeight="1">
      <c r="A27" s="422"/>
      <c r="B27" s="427"/>
      <c r="C27" s="219" t="s">
        <v>815</v>
      </c>
      <c r="D27" s="248" t="s">
        <v>486</v>
      </c>
      <c r="E27" s="218">
        <v>0</v>
      </c>
      <c r="F27" s="218">
        <v>0</v>
      </c>
      <c r="G27" s="218">
        <v>0</v>
      </c>
      <c r="H27" s="218">
        <v>0</v>
      </c>
      <c r="I27" s="218">
        <v>0</v>
      </c>
      <c r="J27" s="247"/>
      <c r="K27" s="247"/>
      <c r="L27" s="247"/>
      <c r="M27" s="247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93" customFormat="1" ht="30" customHeight="1">
      <c r="A28" s="422"/>
      <c r="B28" s="427"/>
      <c r="C28" s="219" t="s">
        <v>810</v>
      </c>
      <c r="D28" s="248"/>
      <c r="E28" s="218">
        <v>0</v>
      </c>
      <c r="F28" s="218">
        <v>0</v>
      </c>
      <c r="G28" s="218">
        <v>0</v>
      </c>
      <c r="H28" s="218">
        <v>0</v>
      </c>
      <c r="I28" s="218">
        <v>0</v>
      </c>
      <c r="J28" s="247"/>
      <c r="K28" s="247"/>
      <c r="L28" s="247"/>
      <c r="M28" s="247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93" customFormat="1" ht="32.25" customHeight="1">
      <c r="A29" s="422"/>
      <c r="B29" s="428"/>
      <c r="C29" s="219" t="s">
        <v>110</v>
      </c>
      <c r="D29" s="220"/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47"/>
      <c r="K29" s="247"/>
      <c r="L29" s="247"/>
      <c r="M29" s="247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93" customFormat="1" ht="15">
      <c r="A30" s="422"/>
      <c r="B30" s="421" t="s">
        <v>582</v>
      </c>
      <c r="C30" s="219" t="s">
        <v>205</v>
      </c>
      <c r="D30" s="256"/>
      <c r="E30" s="218">
        <v>216666</v>
      </c>
      <c r="F30" s="218">
        <v>197379.72800000003</v>
      </c>
      <c r="G30" s="218">
        <v>205274.91712000003</v>
      </c>
      <c r="H30" s="218">
        <v>213485.91380480005</v>
      </c>
      <c r="I30" s="218">
        <v>222025.35035699204</v>
      </c>
      <c r="J30" s="246"/>
      <c r="K30" s="247"/>
      <c r="L30" s="247"/>
      <c r="M30" s="247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93" customFormat="1" ht="15" customHeight="1">
      <c r="A31" s="422"/>
      <c r="B31" s="421"/>
      <c r="C31" s="219" t="s">
        <v>172</v>
      </c>
      <c r="D31" s="220" t="s">
        <v>386</v>
      </c>
      <c r="E31" s="218">
        <v>9985.8</v>
      </c>
      <c r="F31" s="218">
        <v>0</v>
      </c>
      <c r="G31" s="218">
        <v>0</v>
      </c>
      <c r="H31" s="218">
        <v>0</v>
      </c>
      <c r="I31" s="218">
        <v>0</v>
      </c>
      <c r="J31" s="246"/>
      <c r="K31" s="247"/>
      <c r="L31" s="247"/>
      <c r="M31" s="247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93" customFormat="1" ht="15">
      <c r="A32" s="422"/>
      <c r="B32" s="421"/>
      <c r="C32" s="219" t="s">
        <v>173</v>
      </c>
      <c r="D32" s="220" t="s">
        <v>386</v>
      </c>
      <c r="E32" s="218">
        <v>206680.2</v>
      </c>
      <c r="F32" s="218">
        <v>197379.72800000003</v>
      </c>
      <c r="G32" s="218">
        <v>205274.91712000003</v>
      </c>
      <c r="H32" s="218">
        <v>213485.91380480005</v>
      </c>
      <c r="I32" s="218">
        <v>222025.35035699204</v>
      </c>
      <c r="J32" s="247"/>
      <c r="K32" s="247"/>
      <c r="L32" s="247"/>
      <c r="M32" s="247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93" customFormat="1" ht="15">
      <c r="A33" s="422"/>
      <c r="B33" s="421"/>
      <c r="C33" s="219" t="s">
        <v>174</v>
      </c>
      <c r="D33" s="220"/>
      <c r="E33" s="218">
        <v>0</v>
      </c>
      <c r="F33" s="218">
        <v>0</v>
      </c>
      <c r="G33" s="218">
        <v>0</v>
      </c>
      <c r="H33" s="218">
        <v>0</v>
      </c>
      <c r="I33" s="218">
        <v>0</v>
      </c>
      <c r="J33" s="247"/>
      <c r="K33" s="247"/>
      <c r="L33" s="247"/>
      <c r="M33" s="247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93" customFormat="1" ht="30" customHeight="1">
      <c r="A34" s="422"/>
      <c r="B34" s="421"/>
      <c r="C34" s="219" t="s">
        <v>810</v>
      </c>
      <c r="D34" s="220"/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47"/>
      <c r="K34" s="247"/>
      <c r="L34" s="247"/>
      <c r="M34" s="247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93" customFormat="1" ht="30.75" customHeight="1">
      <c r="A35" s="422"/>
      <c r="B35" s="421"/>
      <c r="C35" s="219" t="s">
        <v>110</v>
      </c>
      <c r="D35" s="220"/>
      <c r="E35" s="218">
        <v>0</v>
      </c>
      <c r="F35" s="218">
        <v>0</v>
      </c>
      <c r="G35" s="218">
        <v>0</v>
      </c>
      <c r="H35" s="218">
        <v>0</v>
      </c>
      <c r="I35" s="218">
        <v>0</v>
      </c>
      <c r="J35" s="247"/>
      <c r="K35" s="247"/>
      <c r="L35" s="247"/>
      <c r="M35" s="247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93" customFormat="1" ht="15">
      <c r="A36" s="422"/>
      <c r="B36" s="421" t="s">
        <v>685</v>
      </c>
      <c r="C36" s="219" t="s">
        <v>205</v>
      </c>
      <c r="D36" s="256"/>
      <c r="E36" s="218">
        <v>0</v>
      </c>
      <c r="F36" s="218">
        <v>0</v>
      </c>
      <c r="G36" s="218">
        <v>0</v>
      </c>
      <c r="H36" s="218">
        <v>0</v>
      </c>
      <c r="I36" s="218">
        <v>0</v>
      </c>
      <c r="J36" s="246"/>
      <c r="K36" s="247"/>
      <c r="L36" s="247"/>
      <c r="M36" s="247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93" customFormat="1" ht="15" customHeight="1">
      <c r="A37" s="422"/>
      <c r="B37" s="421"/>
      <c r="C37" s="219" t="s">
        <v>172</v>
      </c>
      <c r="D37" s="220" t="s">
        <v>684</v>
      </c>
      <c r="E37" s="218">
        <v>0</v>
      </c>
      <c r="F37" s="218">
        <v>0</v>
      </c>
      <c r="G37" s="218">
        <v>0</v>
      </c>
      <c r="H37" s="218">
        <v>0</v>
      </c>
      <c r="I37" s="218">
        <v>0</v>
      </c>
      <c r="J37" s="246"/>
      <c r="K37" s="247"/>
      <c r="L37" s="247"/>
      <c r="M37" s="247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93" customFormat="1" ht="15">
      <c r="A38" s="422"/>
      <c r="B38" s="421"/>
      <c r="C38" s="219" t="s">
        <v>173</v>
      </c>
      <c r="D38" s="220"/>
      <c r="E38" s="218">
        <v>0</v>
      </c>
      <c r="F38" s="218">
        <v>0</v>
      </c>
      <c r="G38" s="218">
        <v>0</v>
      </c>
      <c r="H38" s="218">
        <v>0</v>
      </c>
      <c r="I38" s="218">
        <v>0</v>
      </c>
      <c r="J38" s="247"/>
      <c r="K38" s="247"/>
      <c r="L38" s="247"/>
      <c r="M38" s="24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93" customFormat="1" ht="15">
      <c r="A39" s="422"/>
      <c r="B39" s="421"/>
      <c r="C39" s="219" t="s">
        <v>174</v>
      </c>
      <c r="D39" s="220"/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47"/>
      <c r="K39" s="247"/>
      <c r="L39" s="247"/>
      <c r="M39" s="24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s="93" customFormat="1" ht="30">
      <c r="A40" s="422"/>
      <c r="B40" s="421"/>
      <c r="C40" s="219" t="s">
        <v>810</v>
      </c>
      <c r="D40" s="220"/>
      <c r="E40" s="218">
        <v>0</v>
      </c>
      <c r="F40" s="218">
        <v>0</v>
      </c>
      <c r="G40" s="218">
        <v>0</v>
      </c>
      <c r="H40" s="218">
        <v>0</v>
      </c>
      <c r="I40" s="218">
        <v>0</v>
      </c>
      <c r="J40" s="247"/>
      <c r="K40" s="247"/>
      <c r="L40" s="247"/>
      <c r="M40" s="24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s="93" customFormat="1" ht="28.5" customHeight="1">
      <c r="A41" s="422"/>
      <c r="B41" s="421"/>
      <c r="C41" s="219" t="s">
        <v>110</v>
      </c>
      <c r="D41" s="220"/>
      <c r="E41" s="218">
        <v>0</v>
      </c>
      <c r="F41" s="218">
        <v>0</v>
      </c>
      <c r="G41" s="218">
        <v>0</v>
      </c>
      <c r="H41" s="218">
        <v>0</v>
      </c>
      <c r="I41" s="218">
        <v>0</v>
      </c>
      <c r="J41" s="247"/>
      <c r="K41" s="247"/>
      <c r="L41" s="247"/>
      <c r="M41" s="24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9" ht="13.5" customHeight="1" hidden="1">
      <c r="A42" s="437"/>
      <c r="B42" s="426" t="s">
        <v>583</v>
      </c>
      <c r="C42" s="249" t="s">
        <v>205</v>
      </c>
      <c r="D42" s="231">
        <v>813</v>
      </c>
      <c r="E42" s="217">
        <v>0</v>
      </c>
      <c r="F42" s="217">
        <v>0</v>
      </c>
      <c r="G42" s="217">
        <v>0</v>
      </c>
      <c r="H42" s="217">
        <v>8857.179136</v>
      </c>
      <c r="I42" s="217">
        <v>9211.466301440001</v>
      </c>
    </row>
    <row r="43" spans="1:9" ht="15" hidden="1">
      <c r="A43" s="438"/>
      <c r="B43" s="427"/>
      <c r="C43" s="249" t="s">
        <v>172</v>
      </c>
      <c r="D43" s="231">
        <v>813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</row>
    <row r="44" spans="1:9" ht="15" hidden="1">
      <c r="A44" s="438"/>
      <c r="B44" s="427"/>
      <c r="C44" s="249" t="s">
        <v>173</v>
      </c>
      <c r="D44" s="231">
        <v>813</v>
      </c>
      <c r="E44" s="217">
        <v>0</v>
      </c>
      <c r="F44" s="217">
        <v>0</v>
      </c>
      <c r="G44" s="217">
        <v>0</v>
      </c>
      <c r="H44" s="217">
        <v>8857.179136</v>
      </c>
      <c r="I44" s="217">
        <v>9211.466301440001</v>
      </c>
    </row>
    <row r="45" spans="1:9" ht="15" hidden="1">
      <c r="A45" s="438"/>
      <c r="B45" s="427"/>
      <c r="C45" s="249" t="s">
        <v>174</v>
      </c>
      <c r="E45" s="217">
        <v>0</v>
      </c>
      <c r="F45" s="217">
        <v>0</v>
      </c>
      <c r="G45" s="217">
        <v>0</v>
      </c>
      <c r="H45" s="217">
        <v>0</v>
      </c>
      <c r="I45" s="217">
        <v>0</v>
      </c>
    </row>
    <row r="46" spans="1:9" ht="30" hidden="1">
      <c r="A46" s="438"/>
      <c r="B46" s="427"/>
      <c r="C46" s="251" t="s">
        <v>810</v>
      </c>
      <c r="E46" s="217">
        <v>0</v>
      </c>
      <c r="F46" s="217">
        <v>0</v>
      </c>
      <c r="G46" s="217">
        <v>0</v>
      </c>
      <c r="H46" s="217">
        <v>0</v>
      </c>
      <c r="I46" s="217">
        <v>0</v>
      </c>
    </row>
    <row r="47" spans="1:9" ht="9.75" customHeight="1" hidden="1">
      <c r="A47" s="439"/>
      <c r="B47" s="428"/>
      <c r="C47" s="219" t="s">
        <v>110</v>
      </c>
      <c r="E47" s="217">
        <v>0</v>
      </c>
      <c r="F47" s="217">
        <v>0</v>
      </c>
      <c r="G47" s="217">
        <v>0</v>
      </c>
      <c r="H47" s="217">
        <v>0</v>
      </c>
      <c r="I47" s="217">
        <v>0</v>
      </c>
    </row>
    <row r="48" spans="1:10" ht="15">
      <c r="A48" s="422"/>
      <c r="B48" s="421" t="s">
        <v>485</v>
      </c>
      <c r="C48" s="249" t="s">
        <v>205</v>
      </c>
      <c r="D48" s="231">
        <v>816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37"/>
    </row>
    <row r="49" spans="1:10" ht="15">
      <c r="A49" s="422"/>
      <c r="B49" s="421"/>
      <c r="C49" s="249" t="s">
        <v>172</v>
      </c>
      <c r="D49" s="231"/>
      <c r="E49" s="217">
        <v>0</v>
      </c>
      <c r="F49" s="217">
        <v>0</v>
      </c>
      <c r="G49" s="217">
        <v>0</v>
      </c>
      <c r="H49" s="217">
        <v>0</v>
      </c>
      <c r="I49" s="217">
        <v>0</v>
      </c>
      <c r="J49" s="237"/>
    </row>
    <row r="50" spans="1:9" ht="15">
      <c r="A50" s="422"/>
      <c r="B50" s="421"/>
      <c r="C50" s="249" t="s">
        <v>173</v>
      </c>
      <c r="D50" s="231">
        <v>816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</row>
    <row r="51" spans="1:9" ht="15">
      <c r="A51" s="422"/>
      <c r="B51" s="421"/>
      <c r="C51" s="249" t="s">
        <v>174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</row>
    <row r="52" spans="1:9" ht="30">
      <c r="A52" s="422"/>
      <c r="B52" s="421"/>
      <c r="C52" s="251" t="s">
        <v>810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</row>
    <row r="53" spans="1:9" ht="30">
      <c r="A53" s="422"/>
      <c r="B53" s="421"/>
      <c r="C53" s="219" t="s">
        <v>110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</row>
    <row r="54" spans="1:10" ht="15">
      <c r="A54" s="422"/>
      <c r="B54" s="421" t="s">
        <v>496</v>
      </c>
      <c r="C54" s="249" t="s">
        <v>205</v>
      </c>
      <c r="D54" s="231">
        <v>814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37"/>
    </row>
    <row r="55" spans="1:10" ht="15">
      <c r="A55" s="422"/>
      <c r="B55" s="421"/>
      <c r="C55" s="249" t="s">
        <v>172</v>
      </c>
      <c r="D55" s="231"/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37"/>
    </row>
    <row r="56" spans="1:9" ht="15">
      <c r="A56" s="422"/>
      <c r="B56" s="421"/>
      <c r="C56" s="249" t="s">
        <v>173</v>
      </c>
      <c r="D56" s="231">
        <v>814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</row>
    <row r="57" spans="1:9" ht="15">
      <c r="A57" s="422"/>
      <c r="B57" s="421"/>
      <c r="C57" s="249" t="s">
        <v>174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</row>
    <row r="58" spans="1:9" ht="30">
      <c r="A58" s="422"/>
      <c r="B58" s="421"/>
      <c r="C58" s="251" t="s">
        <v>810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</row>
    <row r="59" spans="1:9" ht="30">
      <c r="A59" s="422"/>
      <c r="B59" s="421"/>
      <c r="C59" s="219" t="s">
        <v>110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</row>
    <row r="60" spans="1:27" s="93" customFormat="1" ht="15">
      <c r="A60" s="429" t="s">
        <v>176</v>
      </c>
      <c r="B60" s="421" t="s">
        <v>730</v>
      </c>
      <c r="C60" s="219" t="s">
        <v>205</v>
      </c>
      <c r="D60" s="256">
        <v>812</v>
      </c>
      <c r="E60" s="217">
        <v>40390</v>
      </c>
      <c r="F60" s="217">
        <v>56360.10101010101</v>
      </c>
      <c r="G60" s="217">
        <v>57200.50505050505</v>
      </c>
      <c r="H60" s="217">
        <v>58074.52525252525</v>
      </c>
      <c r="I60" s="217">
        <v>58983.506262626266</v>
      </c>
      <c r="J60" s="246"/>
      <c r="K60" s="247"/>
      <c r="L60" s="246"/>
      <c r="M60" s="246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s="93" customFormat="1" ht="15.75" customHeight="1">
      <c r="A61" s="429"/>
      <c r="B61" s="421"/>
      <c r="C61" s="219" t="s">
        <v>172</v>
      </c>
      <c r="D61" s="256"/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46"/>
      <c r="K61" s="247"/>
      <c r="L61" s="246"/>
      <c r="M61" s="246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s="93" customFormat="1" ht="15">
      <c r="A62" s="429"/>
      <c r="B62" s="421"/>
      <c r="C62" s="219" t="s">
        <v>173</v>
      </c>
      <c r="D62" s="220"/>
      <c r="E62" s="217">
        <v>40000</v>
      </c>
      <c r="F62" s="217">
        <v>55800</v>
      </c>
      <c r="G62" s="217">
        <v>56632</v>
      </c>
      <c r="H62" s="217">
        <v>57497.28</v>
      </c>
      <c r="I62" s="217">
        <v>58397.171200000004</v>
      </c>
      <c r="J62" s="247"/>
      <c r="K62" s="247"/>
      <c r="L62" s="246"/>
      <c r="M62" s="246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s="93" customFormat="1" ht="15">
      <c r="A63" s="429"/>
      <c r="B63" s="421"/>
      <c r="C63" s="219" t="s">
        <v>174</v>
      </c>
      <c r="D63" s="220"/>
      <c r="E63" s="217">
        <v>390</v>
      </c>
      <c r="F63" s="217">
        <v>560.1010101010102</v>
      </c>
      <c r="G63" s="217">
        <v>568.5050505050505</v>
      </c>
      <c r="H63" s="217">
        <v>577.2452525252526</v>
      </c>
      <c r="I63" s="217">
        <v>586.3350626262627</v>
      </c>
      <c r="J63" s="247"/>
      <c r="K63" s="247"/>
      <c r="L63" s="246"/>
      <c r="M63" s="246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s="93" customFormat="1" ht="30">
      <c r="A64" s="429"/>
      <c r="B64" s="421"/>
      <c r="C64" s="219" t="s">
        <v>810</v>
      </c>
      <c r="D64" s="220"/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47"/>
      <c r="K64" s="247"/>
      <c r="L64" s="246"/>
      <c r="M64" s="246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s="93" customFormat="1" ht="30">
      <c r="A65" s="429"/>
      <c r="B65" s="421"/>
      <c r="C65" s="219" t="s">
        <v>110</v>
      </c>
      <c r="D65" s="220"/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46"/>
      <c r="K65" s="247"/>
      <c r="L65" s="246"/>
      <c r="M65" s="246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s="207" customFormat="1" ht="15">
      <c r="A66" s="422" t="s">
        <v>423</v>
      </c>
      <c r="B66" s="421" t="s">
        <v>779</v>
      </c>
      <c r="C66" s="219" t="s">
        <v>205</v>
      </c>
      <c r="D66" s="256">
        <v>812</v>
      </c>
      <c r="E66" s="217">
        <v>19190</v>
      </c>
      <c r="F66" s="217">
        <v>35350</v>
      </c>
      <c r="G66" s="217">
        <v>35350</v>
      </c>
      <c r="H66" s="217">
        <v>35350</v>
      </c>
      <c r="I66" s="217">
        <v>35350</v>
      </c>
      <c r="J66" s="246"/>
      <c r="K66" s="246"/>
      <c r="L66" s="247"/>
      <c r="M66" s="247"/>
      <c r="N66" s="12"/>
      <c r="O66" s="12"/>
      <c r="P66" s="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</row>
    <row r="67" spans="1:27" s="207" customFormat="1" ht="15" customHeight="1">
      <c r="A67" s="422"/>
      <c r="B67" s="421"/>
      <c r="C67" s="219" t="s">
        <v>172</v>
      </c>
      <c r="D67" s="256"/>
      <c r="E67" s="217">
        <v>0</v>
      </c>
      <c r="F67" s="217">
        <v>0</v>
      </c>
      <c r="G67" s="217">
        <v>0</v>
      </c>
      <c r="H67" s="217">
        <v>0</v>
      </c>
      <c r="I67" s="217">
        <v>0</v>
      </c>
      <c r="J67" s="246"/>
      <c r="K67" s="247"/>
      <c r="L67" s="247"/>
      <c r="M67" s="247"/>
      <c r="N67" s="12"/>
      <c r="O67" s="12"/>
      <c r="P67" s="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</row>
    <row r="68" spans="1:27" s="207" customFormat="1" ht="15">
      <c r="A68" s="422"/>
      <c r="B68" s="421"/>
      <c r="C68" s="219" t="s">
        <v>173</v>
      </c>
      <c r="D68" s="220" t="s">
        <v>241</v>
      </c>
      <c r="E68" s="217">
        <v>19000</v>
      </c>
      <c r="F68" s="217">
        <v>35000</v>
      </c>
      <c r="G68" s="217">
        <v>35000</v>
      </c>
      <c r="H68" s="217">
        <v>35000</v>
      </c>
      <c r="I68" s="217">
        <v>35000</v>
      </c>
      <c r="J68" s="246"/>
      <c r="K68" s="247"/>
      <c r="L68" s="247"/>
      <c r="M68" s="247"/>
      <c r="N68" s="12"/>
      <c r="O68" s="12"/>
      <c r="P68" s="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</row>
    <row r="69" spans="1:27" s="207" customFormat="1" ht="15">
      <c r="A69" s="422"/>
      <c r="B69" s="421"/>
      <c r="C69" s="219" t="s">
        <v>174</v>
      </c>
      <c r="D69" s="220"/>
      <c r="E69" s="217">
        <v>190</v>
      </c>
      <c r="F69" s="217">
        <v>350</v>
      </c>
      <c r="G69" s="217">
        <v>350</v>
      </c>
      <c r="H69" s="217">
        <v>350</v>
      </c>
      <c r="I69" s="217">
        <v>350</v>
      </c>
      <c r="J69" s="246"/>
      <c r="K69" s="246"/>
      <c r="L69" s="247"/>
      <c r="M69" s="247"/>
      <c r="N69" s="12"/>
      <c r="O69" s="12"/>
      <c r="P69" s="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</row>
    <row r="70" spans="1:27" s="207" customFormat="1" ht="30">
      <c r="A70" s="422"/>
      <c r="B70" s="421"/>
      <c r="C70" s="219" t="s">
        <v>810</v>
      </c>
      <c r="D70" s="220"/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46"/>
      <c r="K70" s="247"/>
      <c r="L70" s="247"/>
      <c r="M70" s="247"/>
      <c r="N70" s="12"/>
      <c r="O70" s="12"/>
      <c r="P70" s="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</row>
    <row r="71" spans="1:27" s="207" customFormat="1" ht="30">
      <c r="A71" s="422"/>
      <c r="B71" s="421"/>
      <c r="C71" s="219" t="s">
        <v>110</v>
      </c>
      <c r="D71" s="220"/>
      <c r="E71" s="217">
        <v>0</v>
      </c>
      <c r="F71" s="217">
        <v>0</v>
      </c>
      <c r="G71" s="217">
        <v>0</v>
      </c>
      <c r="H71" s="217">
        <v>0</v>
      </c>
      <c r="I71" s="217">
        <v>0</v>
      </c>
      <c r="J71" s="247"/>
      <c r="K71" s="247"/>
      <c r="L71" s="247"/>
      <c r="M71" s="247"/>
      <c r="N71" s="12"/>
      <c r="O71" s="12"/>
      <c r="P71" s="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</row>
    <row r="72" spans="1:27" s="93" customFormat="1" ht="15">
      <c r="A72" s="422" t="s">
        <v>181</v>
      </c>
      <c r="B72" s="421" t="s">
        <v>858</v>
      </c>
      <c r="C72" s="219" t="s">
        <v>205</v>
      </c>
      <c r="D72" s="256">
        <v>812</v>
      </c>
      <c r="E72" s="217">
        <v>20200</v>
      </c>
      <c r="F72" s="217">
        <v>21010.10101010101</v>
      </c>
      <c r="G72" s="217">
        <v>21850.50505050505</v>
      </c>
      <c r="H72" s="217">
        <v>22724.525252525254</v>
      </c>
      <c r="I72" s="217">
        <v>23633.506262626266</v>
      </c>
      <c r="J72" s="246"/>
      <c r="K72" s="247"/>
      <c r="L72" s="247"/>
      <c r="M72" s="247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s="93" customFormat="1" ht="15" customHeight="1">
      <c r="A73" s="422"/>
      <c r="B73" s="421"/>
      <c r="C73" s="219" t="s">
        <v>172</v>
      </c>
      <c r="D73" s="256"/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46"/>
      <c r="K73" s="247"/>
      <c r="L73" s="247"/>
      <c r="M73" s="247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s="93" customFormat="1" ht="15">
      <c r="A74" s="422"/>
      <c r="B74" s="421"/>
      <c r="C74" s="219" t="s">
        <v>173</v>
      </c>
      <c r="D74" s="220" t="s">
        <v>241</v>
      </c>
      <c r="E74" s="217">
        <v>20000</v>
      </c>
      <c r="F74" s="217">
        <v>20800</v>
      </c>
      <c r="G74" s="217">
        <v>21632</v>
      </c>
      <c r="H74" s="217">
        <v>22497.280000000002</v>
      </c>
      <c r="I74" s="217">
        <v>23397.171200000004</v>
      </c>
      <c r="J74" s="247"/>
      <c r="K74" s="247"/>
      <c r="L74" s="247"/>
      <c r="M74" s="247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s="93" customFormat="1" ht="15">
      <c r="A75" s="422"/>
      <c r="B75" s="421"/>
      <c r="C75" s="219" t="s">
        <v>174</v>
      </c>
      <c r="D75" s="220"/>
      <c r="E75" s="217">
        <v>200</v>
      </c>
      <c r="F75" s="217">
        <v>210.1010101010101</v>
      </c>
      <c r="G75" s="217">
        <v>218.5050505050505</v>
      </c>
      <c r="H75" s="217">
        <v>227.24525252525254</v>
      </c>
      <c r="I75" s="217">
        <v>236.33506262626267</v>
      </c>
      <c r="J75" s="247"/>
      <c r="K75" s="247"/>
      <c r="L75" s="247"/>
      <c r="M75" s="247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s="93" customFormat="1" ht="30">
      <c r="A76" s="422"/>
      <c r="B76" s="421"/>
      <c r="C76" s="219" t="s">
        <v>810</v>
      </c>
      <c r="D76" s="220"/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47"/>
      <c r="K76" s="247"/>
      <c r="L76" s="247"/>
      <c r="M76" s="247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s="93" customFormat="1" ht="93.75" customHeight="1">
      <c r="A77" s="422"/>
      <c r="B77" s="421"/>
      <c r="C77" s="219" t="s">
        <v>110</v>
      </c>
      <c r="D77" s="220"/>
      <c r="E77" s="217">
        <v>0</v>
      </c>
      <c r="F77" s="217">
        <v>0</v>
      </c>
      <c r="G77" s="217">
        <v>0</v>
      </c>
      <c r="H77" s="217">
        <v>0</v>
      </c>
      <c r="I77" s="217">
        <v>0</v>
      </c>
      <c r="J77" s="247"/>
      <c r="K77" s="247"/>
      <c r="L77" s="247"/>
      <c r="M77" s="247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s="93" customFormat="1" ht="15">
      <c r="A78" s="422" t="s">
        <v>182</v>
      </c>
      <c r="B78" s="421" t="s">
        <v>857</v>
      </c>
      <c r="C78" s="219" t="s">
        <v>205</v>
      </c>
      <c r="D78" s="220" t="s">
        <v>241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46"/>
      <c r="K78" s="247"/>
      <c r="L78" s="247"/>
      <c r="M78" s="247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s="93" customFormat="1" ht="15" customHeight="1">
      <c r="A79" s="422"/>
      <c r="B79" s="421"/>
      <c r="C79" s="219" t="s">
        <v>172</v>
      </c>
      <c r="D79" s="220"/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46"/>
      <c r="K79" s="247"/>
      <c r="L79" s="247"/>
      <c r="M79" s="247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93" customFormat="1" ht="14.25" customHeight="1">
      <c r="A80" s="422"/>
      <c r="B80" s="421"/>
      <c r="C80" s="219" t="s">
        <v>173</v>
      </c>
      <c r="D80" s="220" t="s">
        <v>241</v>
      </c>
      <c r="E80" s="217">
        <v>0</v>
      </c>
      <c r="F80" s="217">
        <v>0</v>
      </c>
      <c r="G80" s="217">
        <v>0</v>
      </c>
      <c r="H80" s="217">
        <v>0</v>
      </c>
      <c r="I80" s="217">
        <v>0</v>
      </c>
      <c r="J80" s="247"/>
      <c r="K80" s="247"/>
      <c r="L80" s="247"/>
      <c r="M80" s="247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93" customFormat="1" ht="15.75" customHeight="1">
      <c r="A81" s="422"/>
      <c r="B81" s="421"/>
      <c r="C81" s="219" t="s">
        <v>174</v>
      </c>
      <c r="D81" s="220"/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47"/>
      <c r="K81" s="247"/>
      <c r="L81" s="247"/>
      <c r="M81" s="247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93" customFormat="1" ht="30">
      <c r="A82" s="422"/>
      <c r="B82" s="421"/>
      <c r="C82" s="219" t="s">
        <v>810</v>
      </c>
      <c r="D82" s="220"/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47"/>
      <c r="K82" s="247"/>
      <c r="L82" s="247"/>
      <c r="M82" s="247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93" customFormat="1" ht="30" customHeight="1">
      <c r="A83" s="422"/>
      <c r="B83" s="421"/>
      <c r="C83" s="219" t="s">
        <v>110</v>
      </c>
      <c r="D83" s="220"/>
      <c r="E83" s="217">
        <v>0</v>
      </c>
      <c r="F83" s="217">
        <v>0</v>
      </c>
      <c r="G83" s="217">
        <v>0</v>
      </c>
      <c r="H83" s="217">
        <v>0</v>
      </c>
      <c r="I83" s="217">
        <v>0</v>
      </c>
      <c r="J83" s="247"/>
      <c r="K83" s="247"/>
      <c r="L83" s="247"/>
      <c r="M83" s="247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93" customFormat="1" ht="15" customHeight="1" hidden="1">
      <c r="A84" s="258"/>
      <c r="B84" s="257"/>
      <c r="C84" s="219"/>
      <c r="D84" s="220"/>
      <c r="E84" s="217"/>
      <c r="F84" s="217">
        <v>0</v>
      </c>
      <c r="G84" s="217">
        <v>0</v>
      </c>
      <c r="H84" s="234"/>
      <c r="I84" s="234"/>
      <c r="J84" s="247"/>
      <c r="K84" s="247"/>
      <c r="L84" s="247"/>
      <c r="M84" s="247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93" customFormat="1" ht="14.25" customHeight="1">
      <c r="A85" s="429" t="s">
        <v>266</v>
      </c>
      <c r="B85" s="421" t="s">
        <v>854</v>
      </c>
      <c r="C85" s="219" t="s">
        <v>205</v>
      </c>
      <c r="D85" s="256">
        <v>812</v>
      </c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46"/>
      <c r="K85" s="247"/>
      <c r="L85" s="247"/>
      <c r="M85" s="247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93" customFormat="1" ht="18" customHeight="1">
      <c r="A86" s="429"/>
      <c r="B86" s="421"/>
      <c r="C86" s="219" t="s">
        <v>172</v>
      </c>
      <c r="D86" s="256"/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46"/>
      <c r="K86" s="247"/>
      <c r="L86" s="247"/>
      <c r="M86" s="247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93" customFormat="1" ht="15">
      <c r="A87" s="429"/>
      <c r="B87" s="421"/>
      <c r="C87" s="219" t="s">
        <v>173</v>
      </c>
      <c r="D87" s="220" t="s">
        <v>241</v>
      </c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47"/>
      <c r="K87" s="247"/>
      <c r="L87" s="247"/>
      <c r="M87" s="247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93" customFormat="1" ht="15">
      <c r="A88" s="429"/>
      <c r="B88" s="421"/>
      <c r="C88" s="219" t="s">
        <v>174</v>
      </c>
      <c r="D88" s="220"/>
      <c r="E88" s="217">
        <v>0</v>
      </c>
      <c r="F88" s="217">
        <v>0</v>
      </c>
      <c r="G88" s="217">
        <v>0</v>
      </c>
      <c r="H88" s="217">
        <v>0</v>
      </c>
      <c r="I88" s="217">
        <v>0</v>
      </c>
      <c r="J88" s="247"/>
      <c r="K88" s="247"/>
      <c r="L88" s="247"/>
      <c r="M88" s="247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93" customFormat="1" ht="30">
      <c r="A89" s="429"/>
      <c r="B89" s="421"/>
      <c r="C89" s="219" t="s">
        <v>810</v>
      </c>
      <c r="D89" s="220"/>
      <c r="E89" s="217">
        <v>0</v>
      </c>
      <c r="F89" s="217">
        <v>0</v>
      </c>
      <c r="G89" s="217">
        <v>0</v>
      </c>
      <c r="H89" s="217">
        <v>0</v>
      </c>
      <c r="I89" s="217">
        <v>0</v>
      </c>
      <c r="J89" s="247"/>
      <c r="K89" s="247"/>
      <c r="L89" s="247"/>
      <c r="M89" s="247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93" customFormat="1" ht="33" customHeight="1">
      <c r="A90" s="429"/>
      <c r="B90" s="421"/>
      <c r="C90" s="219" t="s">
        <v>110</v>
      </c>
      <c r="D90" s="220"/>
      <c r="E90" s="217">
        <v>0</v>
      </c>
      <c r="F90" s="217">
        <v>0</v>
      </c>
      <c r="G90" s="217">
        <v>0</v>
      </c>
      <c r="H90" s="217">
        <v>0</v>
      </c>
      <c r="I90" s="217">
        <v>0</v>
      </c>
      <c r="J90" s="247"/>
      <c r="K90" s="247"/>
      <c r="L90" s="247"/>
      <c r="M90" s="247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s="93" customFormat="1" ht="14.25" customHeight="1">
      <c r="A91" s="429" t="s">
        <v>214</v>
      </c>
      <c r="B91" s="421" t="s">
        <v>460</v>
      </c>
      <c r="C91" s="219" t="s">
        <v>205</v>
      </c>
      <c r="D91" s="256">
        <v>812</v>
      </c>
      <c r="E91" s="217">
        <v>0</v>
      </c>
      <c r="F91" s="217">
        <v>0</v>
      </c>
      <c r="G91" s="217">
        <v>0</v>
      </c>
      <c r="H91" s="217">
        <v>0</v>
      </c>
      <c r="I91" s="217">
        <v>0</v>
      </c>
      <c r="J91" s="246"/>
      <c r="K91" s="247"/>
      <c r="L91" s="247"/>
      <c r="M91" s="247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s="93" customFormat="1" ht="18" customHeight="1">
      <c r="A92" s="429"/>
      <c r="B92" s="421"/>
      <c r="C92" s="219" t="s">
        <v>172</v>
      </c>
      <c r="D92" s="256"/>
      <c r="E92" s="217">
        <v>0</v>
      </c>
      <c r="F92" s="217">
        <v>0</v>
      </c>
      <c r="G92" s="217">
        <v>0</v>
      </c>
      <c r="H92" s="217">
        <v>0</v>
      </c>
      <c r="I92" s="217">
        <v>0</v>
      </c>
      <c r="J92" s="246"/>
      <c r="K92" s="247"/>
      <c r="L92" s="247"/>
      <c r="M92" s="247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s="93" customFormat="1" ht="15">
      <c r="A93" s="429"/>
      <c r="B93" s="421"/>
      <c r="C93" s="219" t="s">
        <v>173</v>
      </c>
      <c r="D93" s="220" t="s">
        <v>241</v>
      </c>
      <c r="E93" s="217">
        <v>0</v>
      </c>
      <c r="F93" s="217">
        <v>0</v>
      </c>
      <c r="G93" s="217">
        <v>0</v>
      </c>
      <c r="H93" s="217">
        <v>0</v>
      </c>
      <c r="I93" s="217">
        <v>0</v>
      </c>
      <c r="J93" s="247"/>
      <c r="K93" s="247"/>
      <c r="L93" s="247"/>
      <c r="M93" s="247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s="93" customFormat="1" ht="15">
      <c r="A94" s="429"/>
      <c r="B94" s="421"/>
      <c r="C94" s="219" t="s">
        <v>174</v>
      </c>
      <c r="D94" s="220"/>
      <c r="E94" s="217">
        <v>0</v>
      </c>
      <c r="F94" s="217">
        <v>0</v>
      </c>
      <c r="G94" s="217">
        <v>0</v>
      </c>
      <c r="H94" s="217">
        <v>0</v>
      </c>
      <c r="I94" s="217">
        <v>0</v>
      </c>
      <c r="J94" s="247"/>
      <c r="K94" s="247"/>
      <c r="L94" s="247"/>
      <c r="M94" s="247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s="93" customFormat="1" ht="30">
      <c r="A95" s="429"/>
      <c r="B95" s="421"/>
      <c r="C95" s="219" t="s">
        <v>810</v>
      </c>
      <c r="D95" s="220"/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47"/>
      <c r="K95" s="247"/>
      <c r="L95" s="247"/>
      <c r="M95" s="247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s="93" customFormat="1" ht="33" customHeight="1">
      <c r="A96" s="429"/>
      <c r="B96" s="421"/>
      <c r="C96" s="219" t="s">
        <v>110</v>
      </c>
      <c r="D96" s="220"/>
      <c r="E96" s="217">
        <v>0</v>
      </c>
      <c r="F96" s="217">
        <v>0</v>
      </c>
      <c r="G96" s="217">
        <v>0</v>
      </c>
      <c r="H96" s="217">
        <v>0</v>
      </c>
      <c r="I96" s="217">
        <v>0</v>
      </c>
      <c r="J96" s="247"/>
      <c r="K96" s="247"/>
      <c r="L96" s="247"/>
      <c r="M96" s="247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s="93" customFormat="1" ht="15">
      <c r="A97" s="434" t="s">
        <v>216</v>
      </c>
      <c r="B97" s="421" t="s">
        <v>488</v>
      </c>
      <c r="C97" s="219" t="s">
        <v>205</v>
      </c>
      <c r="D97" s="220">
        <v>812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46"/>
      <c r="K97" s="247"/>
      <c r="L97" s="247"/>
      <c r="M97" s="247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s="93" customFormat="1" ht="16.5" customHeight="1">
      <c r="A98" s="435"/>
      <c r="B98" s="421"/>
      <c r="C98" s="219" t="s">
        <v>172</v>
      </c>
      <c r="D98" s="220"/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46"/>
      <c r="K98" s="247"/>
      <c r="L98" s="247"/>
      <c r="M98" s="247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s="93" customFormat="1" ht="16.5" customHeight="1">
      <c r="A99" s="435"/>
      <c r="B99" s="421"/>
      <c r="C99" s="219" t="s">
        <v>173</v>
      </c>
      <c r="D99" s="220" t="s">
        <v>241</v>
      </c>
      <c r="E99" s="217">
        <v>0</v>
      </c>
      <c r="F99" s="217">
        <v>0</v>
      </c>
      <c r="G99" s="217">
        <v>0</v>
      </c>
      <c r="H99" s="217">
        <v>0</v>
      </c>
      <c r="I99" s="217">
        <v>0</v>
      </c>
      <c r="J99" s="247"/>
      <c r="K99" s="247"/>
      <c r="L99" s="247"/>
      <c r="M99" s="247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s="93" customFormat="1" ht="16.5" customHeight="1">
      <c r="A100" s="435"/>
      <c r="B100" s="421"/>
      <c r="C100" s="219" t="s">
        <v>174</v>
      </c>
      <c r="D100" s="220"/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47"/>
      <c r="K100" s="247"/>
      <c r="L100" s="247"/>
      <c r="M100" s="247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s="93" customFormat="1" ht="28.5" customHeight="1">
      <c r="A101" s="435"/>
      <c r="B101" s="421"/>
      <c r="C101" s="219" t="s">
        <v>810</v>
      </c>
      <c r="D101" s="220"/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47"/>
      <c r="K101" s="247"/>
      <c r="L101" s="247"/>
      <c r="M101" s="247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s="93" customFormat="1" ht="31.5" customHeight="1">
      <c r="A102" s="436"/>
      <c r="B102" s="421"/>
      <c r="C102" s="219" t="s">
        <v>110</v>
      </c>
      <c r="D102" s="220"/>
      <c r="E102" s="217">
        <v>0</v>
      </c>
      <c r="F102" s="217">
        <v>0</v>
      </c>
      <c r="G102" s="217">
        <v>0</v>
      </c>
      <c r="H102" s="217">
        <v>0</v>
      </c>
      <c r="I102" s="217">
        <v>0</v>
      </c>
      <c r="J102" s="247"/>
      <c r="K102" s="247"/>
      <c r="L102" s="247"/>
      <c r="M102" s="247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s="93" customFormat="1" ht="23.25" customHeight="1">
      <c r="A103" s="429" t="s">
        <v>272</v>
      </c>
      <c r="B103" s="421" t="s">
        <v>856</v>
      </c>
      <c r="C103" s="219" t="s">
        <v>205</v>
      </c>
      <c r="D103" s="256">
        <v>812</v>
      </c>
      <c r="E103" s="217">
        <v>1000</v>
      </c>
      <c r="F103" s="217">
        <v>0</v>
      </c>
      <c r="G103" s="217">
        <v>0</v>
      </c>
      <c r="H103" s="217">
        <v>0</v>
      </c>
      <c r="I103" s="217">
        <v>0</v>
      </c>
      <c r="J103" s="246"/>
      <c r="K103" s="247"/>
      <c r="L103" s="247"/>
      <c r="M103" s="247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s="93" customFormat="1" ht="27.75" customHeight="1">
      <c r="A104" s="429"/>
      <c r="B104" s="421"/>
      <c r="C104" s="219" t="s">
        <v>172</v>
      </c>
      <c r="D104" s="256"/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46"/>
      <c r="K104" s="247"/>
      <c r="L104" s="247"/>
      <c r="M104" s="247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s="93" customFormat="1" ht="28.5" customHeight="1">
      <c r="A105" s="429"/>
      <c r="B105" s="421"/>
      <c r="C105" s="219" t="s">
        <v>173</v>
      </c>
      <c r="D105" s="220" t="s">
        <v>241</v>
      </c>
      <c r="E105" s="217">
        <v>1000</v>
      </c>
      <c r="F105" s="217">
        <v>0</v>
      </c>
      <c r="G105" s="217">
        <v>0</v>
      </c>
      <c r="H105" s="217">
        <v>0</v>
      </c>
      <c r="I105" s="217">
        <v>0</v>
      </c>
      <c r="J105" s="247"/>
      <c r="K105" s="247"/>
      <c r="L105" s="247"/>
      <c r="M105" s="247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s="93" customFormat="1" ht="26.25" customHeight="1">
      <c r="A106" s="429"/>
      <c r="B106" s="421"/>
      <c r="C106" s="219" t="s">
        <v>174</v>
      </c>
      <c r="D106" s="220"/>
      <c r="E106" s="217">
        <v>0</v>
      </c>
      <c r="F106" s="217">
        <v>0</v>
      </c>
      <c r="G106" s="217">
        <v>0</v>
      </c>
      <c r="H106" s="217">
        <v>0</v>
      </c>
      <c r="I106" s="217">
        <v>0</v>
      </c>
      <c r="J106" s="247"/>
      <c r="K106" s="247"/>
      <c r="L106" s="247"/>
      <c r="M106" s="247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s="93" customFormat="1" ht="30">
      <c r="A107" s="429"/>
      <c r="B107" s="421"/>
      <c r="C107" s="219" t="s">
        <v>810</v>
      </c>
      <c r="D107" s="220"/>
      <c r="E107" s="217">
        <v>0</v>
      </c>
      <c r="F107" s="217">
        <v>0</v>
      </c>
      <c r="G107" s="217">
        <v>0</v>
      </c>
      <c r="H107" s="217">
        <v>0</v>
      </c>
      <c r="I107" s="217">
        <v>0</v>
      </c>
      <c r="J107" s="247"/>
      <c r="K107" s="247"/>
      <c r="L107" s="247"/>
      <c r="M107" s="247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s="93" customFormat="1" ht="33" customHeight="1">
      <c r="A108" s="429"/>
      <c r="B108" s="421"/>
      <c r="C108" s="219" t="s">
        <v>110</v>
      </c>
      <c r="D108" s="220"/>
      <c r="E108" s="217">
        <v>0</v>
      </c>
      <c r="F108" s="217">
        <v>0</v>
      </c>
      <c r="G108" s="217">
        <v>0</v>
      </c>
      <c r="H108" s="217">
        <v>0</v>
      </c>
      <c r="I108" s="217">
        <v>0</v>
      </c>
      <c r="J108" s="247"/>
      <c r="K108" s="247"/>
      <c r="L108" s="247"/>
      <c r="M108" s="247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s="93" customFormat="1" ht="15">
      <c r="A109" s="422" t="s">
        <v>268</v>
      </c>
      <c r="B109" s="421" t="s">
        <v>855</v>
      </c>
      <c r="C109" s="219" t="s">
        <v>205</v>
      </c>
      <c r="D109" s="220" t="s">
        <v>241</v>
      </c>
      <c r="E109" s="217">
        <v>0</v>
      </c>
      <c r="F109" s="217">
        <v>0</v>
      </c>
      <c r="G109" s="217">
        <v>0</v>
      </c>
      <c r="H109" s="217">
        <v>0</v>
      </c>
      <c r="I109" s="217">
        <v>0</v>
      </c>
      <c r="J109" s="246"/>
      <c r="K109" s="247"/>
      <c r="L109" s="247"/>
      <c r="M109" s="247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s="93" customFormat="1" ht="15" customHeight="1">
      <c r="A110" s="422"/>
      <c r="B110" s="421"/>
      <c r="C110" s="219" t="s">
        <v>172</v>
      </c>
      <c r="D110" s="220"/>
      <c r="E110" s="217">
        <v>0</v>
      </c>
      <c r="F110" s="217">
        <v>0</v>
      </c>
      <c r="G110" s="217">
        <v>0</v>
      </c>
      <c r="H110" s="217">
        <v>0</v>
      </c>
      <c r="I110" s="217">
        <v>0</v>
      </c>
      <c r="J110" s="246"/>
      <c r="K110" s="247"/>
      <c r="L110" s="247"/>
      <c r="M110" s="247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s="93" customFormat="1" ht="14.25" customHeight="1">
      <c r="A111" s="422"/>
      <c r="B111" s="421"/>
      <c r="C111" s="219" t="s">
        <v>173</v>
      </c>
      <c r="D111" s="220" t="s">
        <v>241</v>
      </c>
      <c r="E111" s="217">
        <v>0</v>
      </c>
      <c r="F111" s="217">
        <v>0</v>
      </c>
      <c r="G111" s="217">
        <v>0</v>
      </c>
      <c r="H111" s="217">
        <v>0</v>
      </c>
      <c r="I111" s="217">
        <v>0</v>
      </c>
      <c r="J111" s="247"/>
      <c r="K111" s="247"/>
      <c r="L111" s="247"/>
      <c r="M111" s="247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s="93" customFormat="1" ht="15.75" customHeight="1">
      <c r="A112" s="422"/>
      <c r="B112" s="421"/>
      <c r="C112" s="219" t="s">
        <v>174</v>
      </c>
      <c r="D112" s="220"/>
      <c r="E112" s="217">
        <v>0</v>
      </c>
      <c r="F112" s="217">
        <v>0</v>
      </c>
      <c r="G112" s="217">
        <v>0</v>
      </c>
      <c r="H112" s="217">
        <v>0</v>
      </c>
      <c r="I112" s="217">
        <v>0</v>
      </c>
      <c r="J112" s="247"/>
      <c r="K112" s="247"/>
      <c r="L112" s="247"/>
      <c r="M112" s="247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s="93" customFormat="1" ht="30">
      <c r="A113" s="422"/>
      <c r="B113" s="421"/>
      <c r="C113" s="219" t="s">
        <v>810</v>
      </c>
      <c r="D113" s="220"/>
      <c r="E113" s="217">
        <v>0</v>
      </c>
      <c r="F113" s="217">
        <v>0</v>
      </c>
      <c r="G113" s="217">
        <v>0</v>
      </c>
      <c r="H113" s="217">
        <v>0</v>
      </c>
      <c r="I113" s="217">
        <v>0</v>
      </c>
      <c r="J113" s="247"/>
      <c r="K113" s="247"/>
      <c r="L113" s="247"/>
      <c r="M113" s="247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s="93" customFormat="1" ht="30" customHeight="1">
      <c r="A114" s="422"/>
      <c r="B114" s="421"/>
      <c r="C114" s="219" t="s">
        <v>110</v>
      </c>
      <c r="D114" s="220"/>
      <c r="E114" s="217">
        <v>0</v>
      </c>
      <c r="F114" s="217">
        <v>0</v>
      </c>
      <c r="G114" s="217">
        <v>0</v>
      </c>
      <c r="H114" s="217">
        <v>0</v>
      </c>
      <c r="I114" s="217">
        <v>0</v>
      </c>
      <c r="J114" s="247"/>
      <c r="K114" s="247"/>
      <c r="L114" s="247"/>
      <c r="M114" s="247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s="93" customFormat="1" ht="15">
      <c r="A115" s="422" t="s">
        <v>183</v>
      </c>
      <c r="B115" s="421" t="s">
        <v>731</v>
      </c>
      <c r="C115" s="219" t="s">
        <v>205</v>
      </c>
      <c r="D115" s="220" t="s">
        <v>241</v>
      </c>
      <c r="E115" s="217" t="s">
        <v>860</v>
      </c>
      <c r="F115" s="217">
        <v>350000</v>
      </c>
      <c r="G115" s="217">
        <v>400000</v>
      </c>
      <c r="H115" s="217">
        <v>450000</v>
      </c>
      <c r="I115" s="217">
        <v>500000</v>
      </c>
      <c r="J115" s="246"/>
      <c r="K115" s="247"/>
      <c r="L115" s="247"/>
      <c r="M115" s="247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93" customFormat="1" ht="16.5" customHeight="1">
      <c r="A116" s="422"/>
      <c r="B116" s="421"/>
      <c r="C116" s="219" t="s">
        <v>172</v>
      </c>
      <c r="D116" s="220" t="s">
        <v>241</v>
      </c>
      <c r="E116" s="217">
        <v>85309.6</v>
      </c>
      <c r="F116" s="217">
        <v>0</v>
      </c>
      <c r="G116" s="217">
        <v>0</v>
      </c>
      <c r="H116" s="217">
        <v>0</v>
      </c>
      <c r="I116" s="217">
        <v>0</v>
      </c>
      <c r="J116" s="246"/>
      <c r="K116" s="247"/>
      <c r="L116" s="247"/>
      <c r="M116" s="247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s="93" customFormat="1" ht="15">
      <c r="A117" s="422"/>
      <c r="B117" s="421"/>
      <c r="C117" s="219" t="s">
        <v>173</v>
      </c>
      <c r="D117" s="220" t="s">
        <v>241</v>
      </c>
      <c r="E117" s="217">
        <v>0</v>
      </c>
      <c r="F117" s="217">
        <v>350000</v>
      </c>
      <c r="G117" s="217">
        <v>400000</v>
      </c>
      <c r="H117" s="217">
        <v>450000</v>
      </c>
      <c r="I117" s="217">
        <v>500000</v>
      </c>
      <c r="J117" s="246"/>
      <c r="K117" s="247"/>
      <c r="L117" s="247"/>
      <c r="M117" s="247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s="93" customFormat="1" ht="15">
      <c r="A118" s="422"/>
      <c r="B118" s="421"/>
      <c r="C118" s="219" t="s">
        <v>173</v>
      </c>
      <c r="D118" s="220" t="s">
        <v>495</v>
      </c>
      <c r="E118" s="217">
        <v>0</v>
      </c>
      <c r="F118" s="217">
        <v>0</v>
      </c>
      <c r="G118" s="217">
        <v>0</v>
      </c>
      <c r="H118" s="217">
        <v>0</v>
      </c>
      <c r="I118" s="217">
        <v>0</v>
      </c>
      <c r="J118" s="247"/>
      <c r="K118" s="247"/>
      <c r="L118" s="247"/>
      <c r="M118" s="247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s="93" customFormat="1" ht="15">
      <c r="A119" s="422"/>
      <c r="B119" s="421"/>
      <c r="C119" s="219" t="s">
        <v>173</v>
      </c>
      <c r="D119" s="220" t="s">
        <v>484</v>
      </c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47"/>
      <c r="K119" s="247"/>
      <c r="L119" s="247"/>
      <c r="M119" s="247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s="93" customFormat="1" ht="15">
      <c r="A120" s="422"/>
      <c r="B120" s="421"/>
      <c r="C120" s="219" t="s">
        <v>174</v>
      </c>
      <c r="D120" s="220"/>
      <c r="E120" s="217">
        <v>0</v>
      </c>
      <c r="F120" s="217">
        <v>0</v>
      </c>
      <c r="G120" s="217">
        <v>0</v>
      </c>
      <c r="H120" s="217">
        <v>0</v>
      </c>
      <c r="I120" s="217">
        <v>0</v>
      </c>
      <c r="J120" s="247"/>
      <c r="K120" s="247"/>
      <c r="L120" s="247"/>
      <c r="M120" s="247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s="93" customFormat="1" ht="30">
      <c r="A121" s="422"/>
      <c r="B121" s="421"/>
      <c r="C121" s="219" t="s">
        <v>810</v>
      </c>
      <c r="D121" s="220"/>
      <c r="E121" s="217">
        <v>0</v>
      </c>
      <c r="F121" s="217">
        <v>0</v>
      </c>
      <c r="G121" s="217">
        <v>0</v>
      </c>
      <c r="H121" s="217">
        <v>0</v>
      </c>
      <c r="I121" s="217">
        <v>0</v>
      </c>
      <c r="J121" s="247"/>
      <c r="K121" s="247"/>
      <c r="L121" s="247"/>
      <c r="M121" s="247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s="208" customFormat="1" ht="15">
      <c r="A122" s="422" t="s">
        <v>732</v>
      </c>
      <c r="B122" s="421" t="s">
        <v>261</v>
      </c>
      <c r="C122" s="219" t="s">
        <v>205</v>
      </c>
      <c r="D122" s="220" t="s">
        <v>241</v>
      </c>
      <c r="E122" s="217" t="s">
        <v>860</v>
      </c>
      <c r="F122" s="217">
        <v>0</v>
      </c>
      <c r="G122" s="217">
        <v>400000</v>
      </c>
      <c r="H122" s="217">
        <v>450000</v>
      </c>
      <c r="I122" s="217">
        <v>500000</v>
      </c>
      <c r="J122" s="246"/>
      <c r="K122" s="247"/>
      <c r="L122" s="247"/>
      <c r="M122" s="247"/>
      <c r="N122" s="12"/>
      <c r="O122" s="12"/>
      <c r="P122" s="12"/>
      <c r="Q122" s="247"/>
      <c r="R122" s="247"/>
      <c r="S122" s="247"/>
      <c r="T122" s="247"/>
      <c r="U122" s="247"/>
      <c r="V122" s="247"/>
      <c r="W122" s="247"/>
      <c r="X122" s="247"/>
      <c r="Y122" s="247"/>
      <c r="Z122" s="247"/>
      <c r="AA122" s="247"/>
    </row>
    <row r="123" spans="1:27" s="208" customFormat="1" ht="15" customHeight="1">
      <c r="A123" s="422"/>
      <c r="B123" s="421"/>
      <c r="C123" s="219" t="s">
        <v>172</v>
      </c>
      <c r="D123" s="220" t="s">
        <v>241</v>
      </c>
      <c r="E123" s="217">
        <v>85309.6</v>
      </c>
      <c r="F123" s="217">
        <v>0</v>
      </c>
      <c r="G123" s="217">
        <v>0</v>
      </c>
      <c r="H123" s="217">
        <v>0</v>
      </c>
      <c r="I123" s="217">
        <v>0</v>
      </c>
      <c r="J123" s="247"/>
      <c r="K123" s="247"/>
      <c r="L123" s="247"/>
      <c r="M123" s="247"/>
      <c r="N123" s="12"/>
      <c r="O123" s="12"/>
      <c r="P123" s="12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</row>
    <row r="124" spans="1:27" s="215" customFormat="1" ht="15">
      <c r="A124" s="422"/>
      <c r="B124" s="421"/>
      <c r="C124" s="219" t="s">
        <v>173</v>
      </c>
      <c r="D124" s="220" t="s">
        <v>241</v>
      </c>
      <c r="E124" s="217">
        <v>0</v>
      </c>
      <c r="F124" s="217">
        <v>0</v>
      </c>
      <c r="G124" s="217">
        <v>400000</v>
      </c>
      <c r="H124" s="217">
        <v>450000</v>
      </c>
      <c r="I124" s="217">
        <v>500000</v>
      </c>
      <c r="J124" s="246"/>
      <c r="K124" s="247"/>
      <c r="L124" s="247"/>
      <c r="M124" s="247"/>
      <c r="N124" s="12"/>
      <c r="O124" s="12"/>
      <c r="P124" s="12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</row>
    <row r="125" spans="1:27" s="208" customFormat="1" ht="15">
      <c r="A125" s="422"/>
      <c r="B125" s="421"/>
      <c r="C125" s="219" t="s">
        <v>174</v>
      </c>
      <c r="D125" s="220"/>
      <c r="E125" s="217">
        <v>0</v>
      </c>
      <c r="F125" s="217">
        <v>0</v>
      </c>
      <c r="G125" s="217">
        <v>0</v>
      </c>
      <c r="H125" s="217">
        <v>0</v>
      </c>
      <c r="I125" s="217">
        <v>0</v>
      </c>
      <c r="J125" s="247"/>
      <c r="K125" s="247"/>
      <c r="L125" s="247"/>
      <c r="M125" s="247"/>
      <c r="N125" s="12"/>
      <c r="O125" s="12"/>
      <c r="P125" s="12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</row>
    <row r="126" spans="1:27" s="208" customFormat="1" ht="30">
      <c r="A126" s="422"/>
      <c r="B126" s="421"/>
      <c r="C126" s="219" t="s">
        <v>810</v>
      </c>
      <c r="D126" s="220"/>
      <c r="E126" s="217">
        <v>0</v>
      </c>
      <c r="F126" s="217">
        <v>0</v>
      </c>
      <c r="G126" s="217">
        <v>0</v>
      </c>
      <c r="H126" s="217">
        <v>0</v>
      </c>
      <c r="I126" s="217">
        <v>0</v>
      </c>
      <c r="J126" s="247"/>
      <c r="K126" s="247"/>
      <c r="L126" s="247"/>
      <c r="M126" s="247"/>
      <c r="N126" s="12"/>
      <c r="O126" s="12"/>
      <c r="P126" s="12"/>
      <c r="Q126" s="247"/>
      <c r="R126" s="247"/>
      <c r="S126" s="247"/>
      <c r="T126" s="247"/>
      <c r="U126" s="247"/>
      <c r="V126" s="247"/>
      <c r="W126" s="247"/>
      <c r="X126" s="247"/>
      <c r="Y126" s="247"/>
      <c r="Z126" s="247"/>
      <c r="AA126" s="247"/>
    </row>
    <row r="127" spans="1:27" s="93" customFormat="1" ht="15">
      <c r="A127" s="422" t="s">
        <v>733</v>
      </c>
      <c r="B127" s="421" t="s">
        <v>263</v>
      </c>
      <c r="C127" s="219" t="s">
        <v>205</v>
      </c>
      <c r="D127" s="220" t="s">
        <v>241</v>
      </c>
      <c r="E127" s="217">
        <v>0</v>
      </c>
      <c r="F127" s="217">
        <v>0</v>
      </c>
      <c r="G127" s="217">
        <v>0</v>
      </c>
      <c r="H127" s="217">
        <v>0</v>
      </c>
      <c r="I127" s="217">
        <v>0</v>
      </c>
      <c r="J127" s="247"/>
      <c r="K127" s="247"/>
      <c r="L127" s="247"/>
      <c r="M127" s="247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93" customFormat="1" ht="15" customHeight="1">
      <c r="A128" s="422"/>
      <c r="B128" s="421"/>
      <c r="C128" s="219" t="s">
        <v>172</v>
      </c>
      <c r="D128" s="220" t="s">
        <v>241</v>
      </c>
      <c r="E128" s="217">
        <v>0</v>
      </c>
      <c r="F128" s="217">
        <v>0</v>
      </c>
      <c r="G128" s="217">
        <v>0</v>
      </c>
      <c r="H128" s="217">
        <v>0</v>
      </c>
      <c r="I128" s="217">
        <v>0</v>
      </c>
      <c r="J128" s="247"/>
      <c r="K128" s="247"/>
      <c r="L128" s="247"/>
      <c r="M128" s="247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s="93" customFormat="1" ht="15">
      <c r="A129" s="422"/>
      <c r="B129" s="421"/>
      <c r="C129" s="219" t="s">
        <v>173</v>
      </c>
      <c r="D129" s="220" t="s">
        <v>241</v>
      </c>
      <c r="E129" s="217">
        <v>0</v>
      </c>
      <c r="F129" s="217">
        <v>0</v>
      </c>
      <c r="G129" s="217">
        <v>0</v>
      </c>
      <c r="H129" s="217">
        <v>0</v>
      </c>
      <c r="I129" s="217">
        <v>0</v>
      </c>
      <c r="J129" s="247"/>
      <c r="K129" s="247"/>
      <c r="L129" s="247"/>
      <c r="M129" s="247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s="93" customFormat="1" ht="15">
      <c r="A130" s="422"/>
      <c r="B130" s="421"/>
      <c r="C130" s="219" t="s">
        <v>174</v>
      </c>
      <c r="D130" s="220"/>
      <c r="E130" s="217">
        <v>0</v>
      </c>
      <c r="F130" s="217">
        <v>0</v>
      </c>
      <c r="G130" s="217">
        <v>0</v>
      </c>
      <c r="H130" s="217">
        <v>0</v>
      </c>
      <c r="I130" s="217">
        <v>0</v>
      </c>
      <c r="J130" s="247"/>
      <c r="K130" s="247"/>
      <c r="L130" s="247"/>
      <c r="M130" s="247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s="93" customFormat="1" ht="30">
      <c r="A131" s="422"/>
      <c r="B131" s="421"/>
      <c r="C131" s="219" t="s">
        <v>810</v>
      </c>
      <c r="D131" s="220"/>
      <c r="E131" s="217">
        <v>0</v>
      </c>
      <c r="F131" s="217">
        <v>0</v>
      </c>
      <c r="G131" s="217">
        <v>0</v>
      </c>
      <c r="H131" s="217">
        <v>0</v>
      </c>
      <c r="I131" s="217">
        <v>0</v>
      </c>
      <c r="J131" s="247"/>
      <c r="K131" s="247"/>
      <c r="L131" s="247"/>
      <c r="M131" s="247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s="93" customFormat="1" ht="30">
      <c r="A132" s="422"/>
      <c r="B132" s="421"/>
      <c r="C132" s="219" t="s">
        <v>110</v>
      </c>
      <c r="D132" s="220"/>
      <c r="E132" s="217">
        <v>0</v>
      </c>
      <c r="F132" s="217">
        <v>0</v>
      </c>
      <c r="G132" s="217">
        <v>0</v>
      </c>
      <c r="H132" s="217">
        <v>0</v>
      </c>
      <c r="I132" s="217">
        <v>0</v>
      </c>
      <c r="J132" s="247"/>
      <c r="K132" s="247"/>
      <c r="L132" s="247"/>
      <c r="M132" s="247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s="93" customFormat="1" ht="15">
      <c r="A133" s="422" t="s">
        <v>734</v>
      </c>
      <c r="B133" s="421" t="s">
        <v>497</v>
      </c>
      <c r="C133" s="219" t="s">
        <v>205</v>
      </c>
      <c r="D133" s="220" t="s">
        <v>241</v>
      </c>
      <c r="E133" s="217" t="s">
        <v>861</v>
      </c>
      <c r="F133" s="217">
        <v>0</v>
      </c>
      <c r="G133" s="217">
        <v>0</v>
      </c>
      <c r="H133" s="217">
        <v>0</v>
      </c>
      <c r="I133" s="217">
        <v>0</v>
      </c>
      <c r="J133" s="246"/>
      <c r="K133" s="247"/>
      <c r="L133" s="247"/>
      <c r="M133" s="247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s="93" customFormat="1" ht="15" customHeight="1">
      <c r="A134" s="422"/>
      <c r="B134" s="421"/>
      <c r="C134" s="219" t="s">
        <v>172</v>
      </c>
      <c r="D134" s="220" t="s">
        <v>241</v>
      </c>
      <c r="E134" s="217">
        <v>0</v>
      </c>
      <c r="F134" s="217">
        <v>0</v>
      </c>
      <c r="G134" s="217">
        <v>0</v>
      </c>
      <c r="H134" s="217">
        <v>0</v>
      </c>
      <c r="I134" s="217">
        <v>0</v>
      </c>
      <c r="J134" s="246"/>
      <c r="K134" s="247"/>
      <c r="L134" s="247"/>
      <c r="M134" s="247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s="93" customFormat="1" ht="15">
      <c r="A135" s="422"/>
      <c r="B135" s="421"/>
      <c r="C135" s="219" t="s">
        <v>173</v>
      </c>
      <c r="D135" s="220" t="s">
        <v>241</v>
      </c>
      <c r="E135" s="217">
        <v>0</v>
      </c>
      <c r="F135" s="217">
        <v>0</v>
      </c>
      <c r="G135" s="217">
        <v>0</v>
      </c>
      <c r="H135" s="217">
        <v>0</v>
      </c>
      <c r="I135" s="217">
        <v>0</v>
      </c>
      <c r="J135" s="247"/>
      <c r="K135" s="246"/>
      <c r="L135" s="247"/>
      <c r="M135" s="247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s="93" customFormat="1" ht="15">
      <c r="A136" s="422"/>
      <c r="B136" s="421"/>
      <c r="C136" s="219" t="s">
        <v>173</v>
      </c>
      <c r="D136" s="220" t="s">
        <v>495</v>
      </c>
      <c r="E136" s="217">
        <v>0</v>
      </c>
      <c r="F136" s="217">
        <v>0</v>
      </c>
      <c r="G136" s="217">
        <v>0</v>
      </c>
      <c r="H136" s="217">
        <v>0</v>
      </c>
      <c r="I136" s="217">
        <v>0</v>
      </c>
      <c r="J136" s="247"/>
      <c r="K136" s="246"/>
      <c r="L136" s="247"/>
      <c r="M136" s="247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s="93" customFormat="1" ht="15">
      <c r="A137" s="422"/>
      <c r="B137" s="421"/>
      <c r="C137" s="219" t="s">
        <v>174</v>
      </c>
      <c r="D137" s="220"/>
      <c r="E137" s="217">
        <v>0</v>
      </c>
      <c r="F137" s="217">
        <v>0</v>
      </c>
      <c r="G137" s="217">
        <v>0</v>
      </c>
      <c r="H137" s="217">
        <v>0</v>
      </c>
      <c r="I137" s="217">
        <v>0</v>
      </c>
      <c r="J137" s="247"/>
      <c r="K137" s="247"/>
      <c r="L137" s="247"/>
      <c r="M137" s="247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s="93" customFormat="1" ht="30">
      <c r="A138" s="422"/>
      <c r="B138" s="421"/>
      <c r="C138" s="219" t="s">
        <v>810</v>
      </c>
      <c r="D138" s="220"/>
      <c r="E138" s="217">
        <v>0</v>
      </c>
      <c r="F138" s="217">
        <v>0</v>
      </c>
      <c r="G138" s="217">
        <v>0</v>
      </c>
      <c r="H138" s="217">
        <v>0</v>
      </c>
      <c r="I138" s="217">
        <v>0</v>
      </c>
      <c r="J138" s="247"/>
      <c r="K138" s="247"/>
      <c r="L138" s="247"/>
      <c r="M138" s="247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s="93" customFormat="1" ht="15">
      <c r="A139" s="422"/>
      <c r="B139" s="421"/>
      <c r="C139" s="430" t="s">
        <v>830</v>
      </c>
      <c r="D139" s="430"/>
      <c r="E139" s="235"/>
      <c r="F139" s="235"/>
      <c r="G139" s="235"/>
      <c r="H139" s="235"/>
      <c r="I139" s="235"/>
      <c r="J139" s="247"/>
      <c r="K139" s="247"/>
      <c r="L139" s="247"/>
      <c r="M139" s="247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s="93" customFormat="1" ht="13.5" customHeight="1">
      <c r="A140" s="431" t="s">
        <v>473</v>
      </c>
      <c r="B140" s="421" t="s">
        <v>474</v>
      </c>
      <c r="C140" s="219" t="s">
        <v>205</v>
      </c>
      <c r="D140" s="259"/>
      <c r="E140" s="217">
        <v>0</v>
      </c>
      <c r="F140" s="217">
        <v>0</v>
      </c>
      <c r="G140" s="236">
        <v>0</v>
      </c>
      <c r="H140" s="236">
        <v>0</v>
      </c>
      <c r="I140" s="236">
        <v>0</v>
      </c>
      <c r="J140" s="247"/>
      <c r="K140" s="247"/>
      <c r="L140" s="247"/>
      <c r="M140" s="247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s="93" customFormat="1" ht="30">
      <c r="A141" s="432"/>
      <c r="B141" s="421"/>
      <c r="C141" s="219" t="s">
        <v>172</v>
      </c>
      <c r="D141" s="220"/>
      <c r="E141" s="236">
        <v>0</v>
      </c>
      <c r="F141" s="236">
        <v>0</v>
      </c>
      <c r="G141" s="236">
        <v>0</v>
      </c>
      <c r="H141" s="236">
        <v>0</v>
      </c>
      <c r="I141" s="236">
        <v>0</v>
      </c>
      <c r="J141" s="247"/>
      <c r="K141" s="247"/>
      <c r="L141" s="247"/>
      <c r="M141" s="247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s="93" customFormat="1" ht="15">
      <c r="A142" s="432"/>
      <c r="B142" s="421"/>
      <c r="C142" s="219" t="s">
        <v>173</v>
      </c>
      <c r="D142" s="220" t="s">
        <v>241</v>
      </c>
      <c r="E142" s="236">
        <v>0</v>
      </c>
      <c r="F142" s="217">
        <v>0</v>
      </c>
      <c r="G142" s="236">
        <v>0</v>
      </c>
      <c r="H142" s="236">
        <v>0</v>
      </c>
      <c r="I142" s="236">
        <v>0</v>
      </c>
      <c r="J142" s="247"/>
      <c r="K142" s="247"/>
      <c r="L142" s="247"/>
      <c r="M142" s="247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s="93" customFormat="1" ht="15">
      <c r="A143" s="432"/>
      <c r="B143" s="421"/>
      <c r="C143" s="219" t="s">
        <v>173</v>
      </c>
      <c r="D143" s="220" t="s">
        <v>484</v>
      </c>
      <c r="E143" s="236">
        <v>0</v>
      </c>
      <c r="F143" s="217">
        <v>0</v>
      </c>
      <c r="G143" s="236">
        <v>0</v>
      </c>
      <c r="H143" s="236">
        <v>0</v>
      </c>
      <c r="I143" s="236">
        <v>0</v>
      </c>
      <c r="J143" s="247"/>
      <c r="K143" s="247"/>
      <c r="L143" s="247"/>
      <c r="M143" s="247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s="93" customFormat="1" ht="15">
      <c r="A144" s="432"/>
      <c r="B144" s="421"/>
      <c r="C144" s="219" t="s">
        <v>174</v>
      </c>
      <c r="D144" s="220"/>
      <c r="E144" s="236">
        <v>0</v>
      </c>
      <c r="F144" s="236">
        <v>0</v>
      </c>
      <c r="G144" s="236">
        <v>0</v>
      </c>
      <c r="H144" s="236">
        <v>0</v>
      </c>
      <c r="I144" s="236">
        <v>0</v>
      </c>
      <c r="J144" s="247"/>
      <c r="K144" s="247"/>
      <c r="L144" s="247"/>
      <c r="M144" s="247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s="93" customFormat="1" ht="30.75" customHeight="1">
      <c r="A145" s="433"/>
      <c r="B145" s="421"/>
      <c r="C145" s="219" t="s">
        <v>810</v>
      </c>
      <c r="D145" s="259"/>
      <c r="E145" s="236">
        <v>0</v>
      </c>
      <c r="F145" s="236">
        <v>0</v>
      </c>
      <c r="G145" s="236">
        <v>0</v>
      </c>
      <c r="H145" s="236">
        <v>0</v>
      </c>
      <c r="I145" s="236">
        <v>0</v>
      </c>
      <c r="J145" s="247"/>
      <c r="K145" s="247"/>
      <c r="L145" s="247"/>
      <c r="M145" s="247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s="93" customFormat="1" ht="15">
      <c r="A146" s="429" t="s">
        <v>220</v>
      </c>
      <c r="B146" s="421" t="s">
        <v>490</v>
      </c>
      <c r="C146" s="219" t="s">
        <v>205</v>
      </c>
      <c r="D146" s="256">
        <v>812</v>
      </c>
      <c r="E146" s="217" t="s">
        <v>862</v>
      </c>
      <c r="F146" s="217" t="s">
        <v>862</v>
      </c>
      <c r="G146" s="217">
        <v>0</v>
      </c>
      <c r="H146" s="217">
        <v>0</v>
      </c>
      <c r="I146" s="217">
        <v>0</v>
      </c>
      <c r="J146" s="246"/>
      <c r="K146" s="247"/>
      <c r="L146" s="247"/>
      <c r="M146" s="247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s="93" customFormat="1" ht="15.75" customHeight="1">
      <c r="A147" s="429"/>
      <c r="B147" s="421"/>
      <c r="C147" s="219" t="s">
        <v>172</v>
      </c>
      <c r="D147" s="256"/>
      <c r="E147" s="217">
        <v>0</v>
      </c>
      <c r="F147" s="217">
        <v>0</v>
      </c>
      <c r="G147" s="217">
        <v>0</v>
      </c>
      <c r="H147" s="217">
        <v>0</v>
      </c>
      <c r="I147" s="217">
        <v>0</v>
      </c>
      <c r="J147" s="246"/>
      <c r="K147" s="247"/>
      <c r="L147" s="247"/>
      <c r="M147" s="247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s="93" customFormat="1" ht="15">
      <c r="A148" s="429"/>
      <c r="B148" s="421"/>
      <c r="C148" s="219" t="s">
        <v>173</v>
      </c>
      <c r="D148" s="220" t="s">
        <v>241</v>
      </c>
      <c r="E148" s="217">
        <v>0</v>
      </c>
      <c r="F148" s="217">
        <v>0</v>
      </c>
      <c r="G148" s="217">
        <v>0</v>
      </c>
      <c r="H148" s="217">
        <v>0</v>
      </c>
      <c r="I148" s="217">
        <v>0</v>
      </c>
      <c r="J148" s="247"/>
      <c r="K148" s="247"/>
      <c r="L148" s="247"/>
      <c r="M148" s="247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s="93" customFormat="1" ht="15">
      <c r="A149" s="429"/>
      <c r="B149" s="421"/>
      <c r="C149" s="219" t="s">
        <v>174</v>
      </c>
      <c r="D149" s="220"/>
      <c r="E149" s="217">
        <v>0</v>
      </c>
      <c r="F149" s="217">
        <v>0</v>
      </c>
      <c r="G149" s="217">
        <v>0</v>
      </c>
      <c r="H149" s="217">
        <v>0</v>
      </c>
      <c r="I149" s="217">
        <v>0</v>
      </c>
      <c r="J149" s="247"/>
      <c r="K149" s="247"/>
      <c r="L149" s="247"/>
      <c r="M149" s="247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s="93" customFormat="1" ht="30">
      <c r="A150" s="429"/>
      <c r="B150" s="421"/>
      <c r="C150" s="219" t="s">
        <v>810</v>
      </c>
      <c r="D150" s="220" t="s">
        <v>241</v>
      </c>
      <c r="E150" s="217">
        <v>0</v>
      </c>
      <c r="F150" s="217">
        <v>0</v>
      </c>
      <c r="G150" s="217">
        <v>0</v>
      </c>
      <c r="H150" s="217">
        <v>0</v>
      </c>
      <c r="I150" s="217">
        <v>0</v>
      </c>
      <c r="J150" s="247"/>
      <c r="K150" s="247"/>
      <c r="L150" s="247"/>
      <c r="M150" s="247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s="93" customFormat="1" ht="15">
      <c r="A151" s="429" t="s">
        <v>736</v>
      </c>
      <c r="B151" s="421" t="s">
        <v>745</v>
      </c>
      <c r="C151" s="219" t="s">
        <v>205</v>
      </c>
      <c r="D151" s="256">
        <v>812</v>
      </c>
      <c r="E151" s="217" t="s">
        <v>862</v>
      </c>
      <c r="F151" s="217">
        <v>0</v>
      </c>
      <c r="G151" s="217">
        <v>0</v>
      </c>
      <c r="H151" s="217">
        <v>0</v>
      </c>
      <c r="I151" s="217">
        <v>0</v>
      </c>
      <c r="J151" s="252"/>
      <c r="K151" s="247"/>
      <c r="L151" s="247"/>
      <c r="M151" s="247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s="93" customFormat="1" ht="16.5" customHeight="1">
      <c r="A152" s="429"/>
      <c r="B152" s="421"/>
      <c r="C152" s="219" t="s">
        <v>172</v>
      </c>
      <c r="D152" s="256"/>
      <c r="E152" s="217">
        <v>0</v>
      </c>
      <c r="F152" s="217">
        <v>0</v>
      </c>
      <c r="G152" s="217">
        <v>0</v>
      </c>
      <c r="H152" s="217">
        <v>0</v>
      </c>
      <c r="I152" s="217">
        <v>0</v>
      </c>
      <c r="J152" s="246"/>
      <c r="K152" s="247"/>
      <c r="L152" s="247"/>
      <c r="M152" s="247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s="93" customFormat="1" ht="15">
      <c r="A153" s="429"/>
      <c r="B153" s="421"/>
      <c r="C153" s="219" t="s">
        <v>173</v>
      </c>
      <c r="D153" s="220" t="s">
        <v>241</v>
      </c>
      <c r="E153" s="217">
        <v>0</v>
      </c>
      <c r="F153" s="217">
        <v>0</v>
      </c>
      <c r="G153" s="217">
        <v>0</v>
      </c>
      <c r="H153" s="217">
        <v>0</v>
      </c>
      <c r="I153" s="217">
        <v>0</v>
      </c>
      <c r="J153" s="247"/>
      <c r="K153" s="247"/>
      <c r="L153" s="247"/>
      <c r="M153" s="247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s="93" customFormat="1" ht="15">
      <c r="A154" s="429"/>
      <c r="B154" s="421"/>
      <c r="C154" s="219" t="s">
        <v>174</v>
      </c>
      <c r="D154" s="220"/>
      <c r="E154" s="217">
        <v>0</v>
      </c>
      <c r="F154" s="217">
        <v>0</v>
      </c>
      <c r="G154" s="217">
        <v>0</v>
      </c>
      <c r="H154" s="217">
        <v>0</v>
      </c>
      <c r="I154" s="217">
        <v>0</v>
      </c>
      <c r="J154" s="246"/>
      <c r="K154" s="247"/>
      <c r="L154" s="247"/>
      <c r="M154" s="247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s="93" customFormat="1" ht="33" customHeight="1">
      <c r="A155" s="429"/>
      <c r="B155" s="421"/>
      <c r="C155" s="219" t="s">
        <v>493</v>
      </c>
      <c r="D155" s="220" t="s">
        <v>241</v>
      </c>
      <c r="E155" s="217">
        <v>0</v>
      </c>
      <c r="F155" s="217">
        <v>0</v>
      </c>
      <c r="G155" s="217">
        <v>0</v>
      </c>
      <c r="H155" s="217">
        <v>0</v>
      </c>
      <c r="I155" s="217">
        <v>0</v>
      </c>
      <c r="J155" s="247"/>
      <c r="K155" s="247"/>
      <c r="L155" s="247"/>
      <c r="M155" s="247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s="93" customFormat="1" ht="15">
      <c r="A156" s="429" t="s">
        <v>222</v>
      </c>
      <c r="B156" s="421" t="s">
        <v>811</v>
      </c>
      <c r="C156" s="219" t="s">
        <v>205</v>
      </c>
      <c r="D156" s="256">
        <v>812</v>
      </c>
      <c r="E156" s="217">
        <v>0</v>
      </c>
      <c r="F156" s="217">
        <v>0</v>
      </c>
      <c r="G156" s="217">
        <v>0</v>
      </c>
      <c r="H156" s="217">
        <v>0</v>
      </c>
      <c r="I156" s="217">
        <v>0</v>
      </c>
      <c r="J156" s="246"/>
      <c r="K156" s="247"/>
      <c r="L156" s="247"/>
      <c r="M156" s="247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s="93" customFormat="1" ht="16.5" customHeight="1">
      <c r="A157" s="429"/>
      <c r="B157" s="421"/>
      <c r="C157" s="219" t="s">
        <v>172</v>
      </c>
      <c r="D157" s="256"/>
      <c r="E157" s="217">
        <v>0</v>
      </c>
      <c r="F157" s="217">
        <v>0</v>
      </c>
      <c r="G157" s="217">
        <v>0</v>
      </c>
      <c r="H157" s="217">
        <v>0</v>
      </c>
      <c r="I157" s="217">
        <v>0</v>
      </c>
      <c r="J157" s="246"/>
      <c r="K157" s="247"/>
      <c r="L157" s="247"/>
      <c r="M157" s="247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93" customFormat="1" ht="15">
      <c r="A158" s="429"/>
      <c r="B158" s="421"/>
      <c r="C158" s="219" t="s">
        <v>173</v>
      </c>
      <c r="D158" s="220" t="s">
        <v>241</v>
      </c>
      <c r="E158" s="217">
        <v>0</v>
      </c>
      <c r="F158" s="217">
        <v>0</v>
      </c>
      <c r="G158" s="217">
        <v>0</v>
      </c>
      <c r="H158" s="217">
        <v>0</v>
      </c>
      <c r="I158" s="217">
        <v>0</v>
      </c>
      <c r="J158" s="247"/>
      <c r="K158" s="247"/>
      <c r="L158" s="247"/>
      <c r="M158" s="247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s="93" customFormat="1" ht="15">
      <c r="A159" s="429"/>
      <c r="B159" s="421"/>
      <c r="C159" s="219" t="s">
        <v>174</v>
      </c>
      <c r="D159" s="220"/>
      <c r="E159" s="217">
        <v>0</v>
      </c>
      <c r="F159" s="217">
        <v>0</v>
      </c>
      <c r="G159" s="217">
        <v>0</v>
      </c>
      <c r="H159" s="217">
        <v>0</v>
      </c>
      <c r="I159" s="217">
        <v>0</v>
      </c>
      <c r="J159" s="247"/>
      <c r="K159" s="247"/>
      <c r="L159" s="247"/>
      <c r="M159" s="247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s="93" customFormat="1" ht="30">
      <c r="A160" s="429"/>
      <c r="B160" s="421"/>
      <c r="C160" s="219" t="s">
        <v>810</v>
      </c>
      <c r="D160" s="220" t="s">
        <v>241</v>
      </c>
      <c r="E160" s="217">
        <v>0</v>
      </c>
      <c r="F160" s="217">
        <v>0</v>
      </c>
      <c r="G160" s="217">
        <v>0</v>
      </c>
      <c r="H160" s="217">
        <v>0</v>
      </c>
      <c r="I160" s="217">
        <v>0</v>
      </c>
      <c r="J160" s="247"/>
      <c r="K160" s="247"/>
      <c r="L160" s="247"/>
      <c r="M160" s="247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s="93" customFormat="1" ht="30">
      <c r="A161" s="429"/>
      <c r="B161" s="421"/>
      <c r="C161" s="219" t="s">
        <v>110</v>
      </c>
      <c r="D161" s="220"/>
      <c r="E161" s="217">
        <v>0</v>
      </c>
      <c r="F161" s="217">
        <v>0</v>
      </c>
      <c r="G161" s="217">
        <v>0</v>
      </c>
      <c r="H161" s="217">
        <v>0</v>
      </c>
      <c r="I161" s="217">
        <v>0</v>
      </c>
      <c r="J161" s="247"/>
      <c r="K161" s="247"/>
      <c r="L161" s="247"/>
      <c r="M161" s="247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s="93" customFormat="1" ht="15">
      <c r="A162" s="429" t="s">
        <v>747</v>
      </c>
      <c r="B162" s="421" t="s">
        <v>812</v>
      </c>
      <c r="C162" s="219" t="s">
        <v>205</v>
      </c>
      <c r="D162" s="256">
        <v>812</v>
      </c>
      <c r="E162" s="217">
        <v>0</v>
      </c>
      <c r="F162" s="217">
        <v>0</v>
      </c>
      <c r="G162" s="217">
        <v>0</v>
      </c>
      <c r="H162" s="217">
        <v>0</v>
      </c>
      <c r="I162" s="217">
        <v>0</v>
      </c>
      <c r="J162" s="246"/>
      <c r="K162" s="247"/>
      <c r="L162" s="247"/>
      <c r="M162" s="247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s="93" customFormat="1" ht="16.5" customHeight="1">
      <c r="A163" s="429"/>
      <c r="B163" s="421"/>
      <c r="C163" s="219" t="s">
        <v>172</v>
      </c>
      <c r="D163" s="256"/>
      <c r="E163" s="217">
        <v>0</v>
      </c>
      <c r="F163" s="217">
        <v>0</v>
      </c>
      <c r="G163" s="217">
        <v>0</v>
      </c>
      <c r="H163" s="217">
        <v>0</v>
      </c>
      <c r="I163" s="217">
        <v>0</v>
      </c>
      <c r="J163" s="246"/>
      <c r="K163" s="247"/>
      <c r="L163" s="247"/>
      <c r="M163" s="247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s="93" customFormat="1" ht="15">
      <c r="A164" s="429"/>
      <c r="B164" s="421"/>
      <c r="C164" s="219" t="s">
        <v>173</v>
      </c>
      <c r="D164" s="220" t="s">
        <v>241</v>
      </c>
      <c r="E164" s="217">
        <v>0</v>
      </c>
      <c r="F164" s="217">
        <v>0</v>
      </c>
      <c r="G164" s="217">
        <v>0</v>
      </c>
      <c r="H164" s="217">
        <v>0</v>
      </c>
      <c r="I164" s="217">
        <v>0</v>
      </c>
      <c r="J164" s="247"/>
      <c r="K164" s="247"/>
      <c r="L164" s="247"/>
      <c r="M164" s="247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s="93" customFormat="1" ht="15">
      <c r="A165" s="429"/>
      <c r="B165" s="421"/>
      <c r="C165" s="219" t="s">
        <v>174</v>
      </c>
      <c r="D165" s="220"/>
      <c r="E165" s="217">
        <v>0</v>
      </c>
      <c r="F165" s="217">
        <v>0</v>
      </c>
      <c r="G165" s="217">
        <v>0</v>
      </c>
      <c r="H165" s="217">
        <v>0</v>
      </c>
      <c r="I165" s="217">
        <v>0</v>
      </c>
      <c r="J165" s="247"/>
      <c r="K165" s="247"/>
      <c r="L165" s="247"/>
      <c r="M165" s="247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s="93" customFormat="1" ht="30">
      <c r="A166" s="429"/>
      <c r="B166" s="421"/>
      <c r="C166" s="219" t="s">
        <v>810</v>
      </c>
      <c r="D166" s="220" t="s">
        <v>241</v>
      </c>
      <c r="E166" s="217">
        <v>0</v>
      </c>
      <c r="F166" s="217">
        <v>0</v>
      </c>
      <c r="G166" s="217">
        <v>0</v>
      </c>
      <c r="H166" s="217">
        <v>0</v>
      </c>
      <c r="I166" s="217">
        <v>0</v>
      </c>
      <c r="J166" s="247"/>
      <c r="K166" s="247"/>
      <c r="L166" s="247"/>
      <c r="M166" s="247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s="93" customFormat="1" ht="30">
      <c r="A167" s="429"/>
      <c r="B167" s="421"/>
      <c r="C167" s="219" t="s">
        <v>110</v>
      </c>
      <c r="D167" s="220"/>
      <c r="E167" s="217">
        <v>0</v>
      </c>
      <c r="F167" s="217">
        <v>0</v>
      </c>
      <c r="G167" s="217">
        <v>0</v>
      </c>
      <c r="H167" s="217">
        <v>0</v>
      </c>
      <c r="I167" s="217">
        <v>0</v>
      </c>
      <c r="J167" s="247"/>
      <c r="K167" s="247"/>
      <c r="L167" s="247"/>
      <c r="M167" s="247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s="93" customFormat="1" ht="15">
      <c r="A168" s="422" t="s">
        <v>233</v>
      </c>
      <c r="B168" s="421" t="s">
        <v>767</v>
      </c>
      <c r="C168" s="219" t="s">
        <v>205</v>
      </c>
      <c r="D168" s="256">
        <v>812</v>
      </c>
      <c r="E168" s="218">
        <v>10101.0101010101</v>
      </c>
      <c r="F168" s="218">
        <v>10505.050505050505</v>
      </c>
      <c r="G168" s="218">
        <v>10925.252525252525</v>
      </c>
      <c r="H168" s="218">
        <v>11362.262626262627</v>
      </c>
      <c r="I168" s="218">
        <v>11816.753131313133</v>
      </c>
      <c r="J168" s="246"/>
      <c r="K168" s="247"/>
      <c r="L168" s="247"/>
      <c r="M168" s="247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s="93" customFormat="1" ht="15" customHeight="1">
      <c r="A169" s="422"/>
      <c r="B169" s="421"/>
      <c r="C169" s="219" t="s">
        <v>172</v>
      </c>
      <c r="D169" s="256"/>
      <c r="E169" s="218">
        <v>0</v>
      </c>
      <c r="F169" s="218">
        <v>0</v>
      </c>
      <c r="G169" s="218">
        <v>0</v>
      </c>
      <c r="H169" s="218">
        <v>0</v>
      </c>
      <c r="I169" s="218">
        <v>0</v>
      </c>
      <c r="J169" s="246"/>
      <c r="K169" s="246"/>
      <c r="L169" s="246"/>
      <c r="M169" s="247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s="93" customFormat="1" ht="15">
      <c r="A170" s="422"/>
      <c r="B170" s="421"/>
      <c r="C170" s="219" t="s">
        <v>173</v>
      </c>
      <c r="D170" s="220" t="s">
        <v>241</v>
      </c>
      <c r="E170" s="218">
        <v>10000</v>
      </c>
      <c r="F170" s="218">
        <v>10400</v>
      </c>
      <c r="G170" s="218">
        <v>10816</v>
      </c>
      <c r="H170" s="218">
        <v>11248.640000000001</v>
      </c>
      <c r="I170" s="218">
        <v>11698.585600000002</v>
      </c>
      <c r="J170" s="246"/>
      <c r="K170" s="246"/>
      <c r="L170" s="246"/>
      <c r="M170" s="247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s="93" customFormat="1" ht="15">
      <c r="A171" s="422"/>
      <c r="B171" s="421"/>
      <c r="C171" s="219" t="s">
        <v>174</v>
      </c>
      <c r="D171" s="220"/>
      <c r="E171" s="218">
        <v>101.01010101010101</v>
      </c>
      <c r="F171" s="218">
        <v>105.05050505050505</v>
      </c>
      <c r="G171" s="218">
        <v>109.25252525252525</v>
      </c>
      <c r="H171" s="218">
        <v>113.62262626262627</v>
      </c>
      <c r="I171" s="218">
        <v>118.16753131313133</v>
      </c>
      <c r="J171" s="246"/>
      <c r="K171" s="246"/>
      <c r="L171" s="246"/>
      <c r="M171" s="247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s="93" customFormat="1" ht="30">
      <c r="A172" s="422"/>
      <c r="B172" s="421"/>
      <c r="C172" s="219" t="s">
        <v>810</v>
      </c>
      <c r="D172" s="220"/>
      <c r="E172" s="218">
        <v>0</v>
      </c>
      <c r="F172" s="218">
        <v>0</v>
      </c>
      <c r="G172" s="218">
        <v>0</v>
      </c>
      <c r="H172" s="218">
        <v>0</v>
      </c>
      <c r="I172" s="218">
        <v>0</v>
      </c>
      <c r="J172" s="247"/>
      <c r="K172" s="247"/>
      <c r="L172" s="247"/>
      <c r="M172" s="247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s="93" customFormat="1" ht="30">
      <c r="A173" s="422"/>
      <c r="B173" s="421"/>
      <c r="C173" s="219" t="s">
        <v>110</v>
      </c>
      <c r="D173" s="220"/>
      <c r="E173" s="218">
        <v>0</v>
      </c>
      <c r="F173" s="218">
        <v>0</v>
      </c>
      <c r="G173" s="218">
        <v>0</v>
      </c>
      <c r="H173" s="218">
        <v>0</v>
      </c>
      <c r="I173" s="218">
        <v>0</v>
      </c>
      <c r="J173" s="247"/>
      <c r="K173" s="247"/>
      <c r="L173" s="247"/>
      <c r="M173" s="247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s="93" customFormat="1" ht="15">
      <c r="A174" s="420" t="s">
        <v>209</v>
      </c>
      <c r="B174" s="421" t="s">
        <v>360</v>
      </c>
      <c r="C174" s="219" t="s">
        <v>205</v>
      </c>
      <c r="D174" s="220" t="s">
        <v>241</v>
      </c>
      <c r="E174" s="218">
        <v>10101.0101010101</v>
      </c>
      <c r="F174" s="218">
        <v>10505.050505050505</v>
      </c>
      <c r="G174" s="218">
        <v>10925.252525252525</v>
      </c>
      <c r="H174" s="218">
        <v>11362.262626262627</v>
      </c>
      <c r="I174" s="218">
        <v>11816.753131313133</v>
      </c>
      <c r="J174" s="246"/>
      <c r="K174" s="247"/>
      <c r="L174" s="247"/>
      <c r="M174" s="247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s="93" customFormat="1" ht="15.75" customHeight="1">
      <c r="A175" s="420"/>
      <c r="B175" s="421"/>
      <c r="C175" s="219" t="s">
        <v>172</v>
      </c>
      <c r="D175" s="220"/>
      <c r="E175" s="218">
        <v>0</v>
      </c>
      <c r="F175" s="218">
        <v>0</v>
      </c>
      <c r="G175" s="218">
        <v>0</v>
      </c>
      <c r="H175" s="218">
        <v>0</v>
      </c>
      <c r="I175" s="218">
        <v>0</v>
      </c>
      <c r="J175" s="246"/>
      <c r="K175" s="247"/>
      <c r="L175" s="247"/>
      <c r="M175" s="247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s="93" customFormat="1" ht="15">
      <c r="A176" s="420"/>
      <c r="B176" s="421"/>
      <c r="C176" s="219" t="s">
        <v>173</v>
      </c>
      <c r="D176" s="220" t="s">
        <v>241</v>
      </c>
      <c r="E176" s="218">
        <v>10000</v>
      </c>
      <c r="F176" s="218">
        <v>10400</v>
      </c>
      <c r="G176" s="218">
        <v>10816</v>
      </c>
      <c r="H176" s="218">
        <v>11248.640000000001</v>
      </c>
      <c r="I176" s="218">
        <v>11698.585600000002</v>
      </c>
      <c r="J176" s="247"/>
      <c r="K176" s="247"/>
      <c r="L176" s="247"/>
      <c r="M176" s="247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s="93" customFormat="1" ht="15">
      <c r="A177" s="420"/>
      <c r="B177" s="421"/>
      <c r="C177" s="219" t="s">
        <v>174</v>
      </c>
      <c r="D177" s="220"/>
      <c r="E177" s="218">
        <v>101.01010101010101</v>
      </c>
      <c r="F177" s="218">
        <v>105.05050505050505</v>
      </c>
      <c r="G177" s="218">
        <v>109.25252525252525</v>
      </c>
      <c r="H177" s="218">
        <v>113.62262626262627</v>
      </c>
      <c r="I177" s="218">
        <v>118.16753131313133</v>
      </c>
      <c r="J177" s="247"/>
      <c r="K177" s="247"/>
      <c r="L177" s="247"/>
      <c r="M177" s="247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s="93" customFormat="1" ht="30">
      <c r="A178" s="420"/>
      <c r="B178" s="421"/>
      <c r="C178" s="219" t="s">
        <v>810</v>
      </c>
      <c r="D178" s="220"/>
      <c r="E178" s="218">
        <v>0</v>
      </c>
      <c r="F178" s="218">
        <v>0</v>
      </c>
      <c r="G178" s="218">
        <v>0</v>
      </c>
      <c r="H178" s="218">
        <v>0</v>
      </c>
      <c r="I178" s="218">
        <v>0</v>
      </c>
      <c r="J178" s="247"/>
      <c r="K178" s="247"/>
      <c r="L178" s="247"/>
      <c r="M178" s="247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93" customFormat="1" ht="30">
      <c r="A179" s="420"/>
      <c r="B179" s="421"/>
      <c r="C179" s="219" t="s">
        <v>110</v>
      </c>
      <c r="D179" s="220"/>
      <c r="E179" s="218">
        <v>0</v>
      </c>
      <c r="F179" s="218">
        <v>0</v>
      </c>
      <c r="G179" s="218">
        <v>0</v>
      </c>
      <c r="H179" s="218">
        <v>0</v>
      </c>
      <c r="I179" s="218">
        <v>0</v>
      </c>
      <c r="J179" s="247"/>
      <c r="K179" s="247"/>
      <c r="L179" s="247"/>
      <c r="M179" s="247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s="93" customFormat="1" ht="15.75" customHeight="1">
      <c r="A180" s="422" t="s">
        <v>234</v>
      </c>
      <c r="B180" s="426" t="s">
        <v>768</v>
      </c>
      <c r="C180" s="219" t="s">
        <v>205</v>
      </c>
      <c r="D180" s="256">
        <v>813</v>
      </c>
      <c r="E180" s="218">
        <v>80992.4</v>
      </c>
      <c r="F180" s="218">
        <v>84232.09599999999</v>
      </c>
      <c r="G180" s="218">
        <v>87601.37984</v>
      </c>
      <c r="H180" s="218">
        <v>91105.43503359999</v>
      </c>
      <c r="I180" s="218">
        <v>94749.652434944</v>
      </c>
      <c r="J180" s="246"/>
      <c r="K180" s="246"/>
      <c r="L180" s="246"/>
      <c r="M180" s="246"/>
      <c r="N180" s="211"/>
      <c r="O180" s="211"/>
      <c r="P180" s="2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s="93" customFormat="1" ht="15.75" customHeight="1">
      <c r="A181" s="422"/>
      <c r="B181" s="427"/>
      <c r="C181" s="219" t="s">
        <v>172</v>
      </c>
      <c r="D181" s="256">
        <v>813</v>
      </c>
      <c r="E181" s="218">
        <v>0</v>
      </c>
      <c r="F181" s="218">
        <v>0</v>
      </c>
      <c r="G181" s="218">
        <v>0</v>
      </c>
      <c r="H181" s="218">
        <v>0</v>
      </c>
      <c r="I181" s="218">
        <v>0</v>
      </c>
      <c r="J181" s="246"/>
      <c r="K181" s="246"/>
      <c r="L181" s="246"/>
      <c r="M181" s="246"/>
      <c r="N181" s="211"/>
      <c r="O181" s="211"/>
      <c r="P181" s="2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s="93" customFormat="1" ht="30" customHeight="1">
      <c r="A182" s="422"/>
      <c r="B182" s="427"/>
      <c r="C182" s="219" t="s">
        <v>816</v>
      </c>
      <c r="D182" s="253">
        <v>813</v>
      </c>
      <c r="E182" s="218">
        <v>0</v>
      </c>
      <c r="F182" s="218">
        <v>0</v>
      </c>
      <c r="G182" s="218">
        <v>0</v>
      </c>
      <c r="H182" s="218">
        <v>0</v>
      </c>
      <c r="I182" s="218">
        <v>0</v>
      </c>
      <c r="J182" s="246"/>
      <c r="K182" s="246"/>
      <c r="L182" s="246"/>
      <c r="M182" s="246"/>
      <c r="N182" s="211"/>
      <c r="O182" s="211"/>
      <c r="P182" s="2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s="93" customFormat="1" ht="15">
      <c r="A183" s="422"/>
      <c r="B183" s="427"/>
      <c r="C183" s="219" t="s">
        <v>173</v>
      </c>
      <c r="D183" s="253">
        <v>813</v>
      </c>
      <c r="E183" s="218">
        <v>80992.4</v>
      </c>
      <c r="F183" s="218">
        <v>84232.09599999999</v>
      </c>
      <c r="G183" s="218">
        <v>87601.37984</v>
      </c>
      <c r="H183" s="218">
        <v>91105.43503359999</v>
      </c>
      <c r="I183" s="218">
        <v>94749.652434944</v>
      </c>
      <c r="J183" s="246"/>
      <c r="K183" s="246"/>
      <c r="L183" s="246"/>
      <c r="M183" s="246"/>
      <c r="N183" s="211"/>
      <c r="O183" s="211"/>
      <c r="P183" s="2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s="93" customFormat="1" ht="30">
      <c r="A184" s="422"/>
      <c r="B184" s="427"/>
      <c r="C184" s="219" t="s">
        <v>817</v>
      </c>
      <c r="D184" s="253">
        <v>813</v>
      </c>
      <c r="E184" s="218">
        <v>0</v>
      </c>
      <c r="F184" s="218">
        <v>0</v>
      </c>
      <c r="G184" s="218">
        <v>0</v>
      </c>
      <c r="H184" s="218">
        <v>0</v>
      </c>
      <c r="I184" s="218">
        <v>0</v>
      </c>
      <c r="J184" s="246"/>
      <c r="K184" s="246"/>
      <c r="L184" s="246"/>
      <c r="M184" s="246"/>
      <c r="N184" s="211"/>
      <c r="O184" s="211"/>
      <c r="P184" s="2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s="93" customFormat="1" ht="15">
      <c r="A185" s="422"/>
      <c r="B185" s="427"/>
      <c r="C185" s="219" t="s">
        <v>174</v>
      </c>
      <c r="D185" s="253">
        <v>813</v>
      </c>
      <c r="E185" s="218">
        <v>0</v>
      </c>
      <c r="F185" s="218">
        <v>0</v>
      </c>
      <c r="G185" s="218">
        <v>0</v>
      </c>
      <c r="H185" s="218">
        <v>0</v>
      </c>
      <c r="I185" s="218">
        <v>0</v>
      </c>
      <c r="J185" s="246"/>
      <c r="K185" s="246"/>
      <c r="L185" s="246"/>
      <c r="M185" s="246"/>
      <c r="N185" s="211"/>
      <c r="O185" s="211"/>
      <c r="P185" s="2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s="93" customFormat="1" ht="30">
      <c r="A186" s="422"/>
      <c r="B186" s="427"/>
      <c r="C186" s="219" t="s">
        <v>817</v>
      </c>
      <c r="D186" s="253">
        <v>813</v>
      </c>
      <c r="E186" s="218">
        <v>0</v>
      </c>
      <c r="F186" s="218">
        <v>0</v>
      </c>
      <c r="G186" s="218">
        <v>0</v>
      </c>
      <c r="H186" s="218">
        <v>0</v>
      </c>
      <c r="I186" s="218">
        <v>0</v>
      </c>
      <c r="J186" s="246"/>
      <c r="K186" s="246"/>
      <c r="L186" s="246"/>
      <c r="M186" s="246"/>
      <c r="N186" s="211"/>
      <c r="O186" s="211"/>
      <c r="P186" s="2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s="93" customFormat="1" ht="30">
      <c r="A187" s="422"/>
      <c r="B187" s="427"/>
      <c r="C187" s="219" t="s">
        <v>810</v>
      </c>
      <c r="D187" s="253"/>
      <c r="E187" s="218">
        <v>0</v>
      </c>
      <c r="F187" s="218">
        <v>0</v>
      </c>
      <c r="G187" s="218">
        <v>0</v>
      </c>
      <c r="H187" s="218">
        <v>0</v>
      </c>
      <c r="I187" s="218">
        <v>0</v>
      </c>
      <c r="J187" s="246"/>
      <c r="K187" s="246"/>
      <c r="L187" s="246"/>
      <c r="M187" s="246"/>
      <c r="N187" s="211"/>
      <c r="O187" s="211"/>
      <c r="P187" s="2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s="93" customFormat="1" ht="30">
      <c r="A188" s="422"/>
      <c r="B188" s="428"/>
      <c r="C188" s="219" t="s">
        <v>110</v>
      </c>
      <c r="D188" s="253"/>
      <c r="E188" s="218">
        <v>0</v>
      </c>
      <c r="F188" s="218">
        <v>0</v>
      </c>
      <c r="G188" s="218">
        <v>0</v>
      </c>
      <c r="H188" s="218">
        <v>0</v>
      </c>
      <c r="I188" s="218">
        <v>0</v>
      </c>
      <c r="J188" s="246"/>
      <c r="K188" s="246"/>
      <c r="L188" s="246"/>
      <c r="M188" s="246"/>
      <c r="N188" s="211"/>
      <c r="O188" s="211"/>
      <c r="P188" s="2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s="93" customFormat="1" ht="15">
      <c r="A189" s="422" t="s">
        <v>211</v>
      </c>
      <c r="B189" s="426" t="s">
        <v>782</v>
      </c>
      <c r="C189" s="219" t="s">
        <v>205</v>
      </c>
      <c r="D189" s="253">
        <v>813</v>
      </c>
      <c r="E189" s="218">
        <v>80992.4</v>
      </c>
      <c r="F189" s="218">
        <v>84232.09599999999</v>
      </c>
      <c r="G189" s="218">
        <v>87601.37984</v>
      </c>
      <c r="H189" s="218">
        <v>91105.43503359999</v>
      </c>
      <c r="I189" s="218">
        <v>94749.652434944</v>
      </c>
      <c r="J189" s="246"/>
      <c r="K189" s="247"/>
      <c r="L189" s="247"/>
      <c r="M189" s="247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s="93" customFormat="1" ht="15" customHeight="1">
      <c r="A190" s="422"/>
      <c r="B190" s="427"/>
      <c r="C190" s="219" t="s">
        <v>172</v>
      </c>
      <c r="D190" s="253">
        <v>813</v>
      </c>
      <c r="E190" s="218">
        <v>0</v>
      </c>
      <c r="F190" s="218">
        <v>0</v>
      </c>
      <c r="G190" s="218">
        <v>0</v>
      </c>
      <c r="H190" s="218">
        <v>0</v>
      </c>
      <c r="I190" s="218">
        <v>0</v>
      </c>
      <c r="J190" s="246"/>
      <c r="K190" s="247"/>
      <c r="L190" s="247"/>
      <c r="M190" s="247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s="93" customFormat="1" ht="32.25" customHeight="1">
      <c r="A191" s="422"/>
      <c r="B191" s="427"/>
      <c r="C191" s="219" t="s">
        <v>816</v>
      </c>
      <c r="D191" s="253">
        <v>813</v>
      </c>
      <c r="E191" s="218">
        <v>0</v>
      </c>
      <c r="F191" s="218">
        <v>0</v>
      </c>
      <c r="G191" s="218">
        <v>0</v>
      </c>
      <c r="H191" s="218">
        <v>0</v>
      </c>
      <c r="I191" s="218">
        <v>0</v>
      </c>
      <c r="J191" s="247"/>
      <c r="K191" s="247"/>
      <c r="L191" s="247"/>
      <c r="M191" s="247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s="93" customFormat="1" ht="15">
      <c r="A192" s="422"/>
      <c r="B192" s="427"/>
      <c r="C192" s="219" t="s">
        <v>173</v>
      </c>
      <c r="D192" s="253">
        <v>813</v>
      </c>
      <c r="E192" s="218">
        <v>80992.4</v>
      </c>
      <c r="F192" s="218">
        <v>84232.09599999999</v>
      </c>
      <c r="G192" s="218">
        <v>87601.37984</v>
      </c>
      <c r="H192" s="218">
        <v>91105.43503359999</v>
      </c>
      <c r="I192" s="218">
        <v>94749.652434944</v>
      </c>
      <c r="J192" s="247"/>
      <c r="K192" s="247"/>
      <c r="L192" s="247"/>
      <c r="M192" s="247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s="93" customFormat="1" ht="30">
      <c r="A193" s="422"/>
      <c r="B193" s="427"/>
      <c r="C193" s="219" t="s">
        <v>817</v>
      </c>
      <c r="D193" s="253">
        <v>813</v>
      </c>
      <c r="E193" s="218">
        <v>0</v>
      </c>
      <c r="F193" s="218">
        <v>0</v>
      </c>
      <c r="G193" s="218">
        <v>0</v>
      </c>
      <c r="H193" s="218">
        <v>0</v>
      </c>
      <c r="I193" s="218">
        <v>0</v>
      </c>
      <c r="J193" s="247"/>
      <c r="K193" s="247"/>
      <c r="L193" s="247"/>
      <c r="M193" s="247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s="93" customFormat="1" ht="15">
      <c r="A194" s="422"/>
      <c r="B194" s="427"/>
      <c r="C194" s="219" t="s">
        <v>174</v>
      </c>
      <c r="D194" s="253">
        <v>813</v>
      </c>
      <c r="E194" s="218">
        <v>0</v>
      </c>
      <c r="F194" s="218">
        <v>0</v>
      </c>
      <c r="G194" s="218">
        <v>0</v>
      </c>
      <c r="H194" s="218">
        <v>0</v>
      </c>
      <c r="I194" s="218">
        <v>0</v>
      </c>
      <c r="J194" s="247"/>
      <c r="K194" s="247"/>
      <c r="L194" s="247"/>
      <c r="M194" s="247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s="93" customFormat="1" ht="30">
      <c r="A195" s="422"/>
      <c r="B195" s="427"/>
      <c r="C195" s="219" t="s">
        <v>817</v>
      </c>
      <c r="D195" s="253">
        <v>813</v>
      </c>
      <c r="E195" s="218">
        <v>0</v>
      </c>
      <c r="F195" s="218">
        <v>0</v>
      </c>
      <c r="G195" s="218">
        <v>0</v>
      </c>
      <c r="H195" s="218">
        <v>0</v>
      </c>
      <c r="I195" s="218">
        <v>0</v>
      </c>
      <c r="J195" s="247"/>
      <c r="K195" s="247"/>
      <c r="L195" s="247"/>
      <c r="M195" s="247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s="93" customFormat="1" ht="30">
      <c r="A196" s="422"/>
      <c r="B196" s="427"/>
      <c r="C196" s="219" t="s">
        <v>810</v>
      </c>
      <c r="D196" s="253">
        <v>813</v>
      </c>
      <c r="E196" s="218">
        <v>0</v>
      </c>
      <c r="F196" s="218">
        <v>0</v>
      </c>
      <c r="G196" s="218">
        <v>0</v>
      </c>
      <c r="H196" s="218">
        <v>0</v>
      </c>
      <c r="I196" s="218">
        <v>0</v>
      </c>
      <c r="J196" s="247"/>
      <c r="K196" s="247"/>
      <c r="L196" s="247"/>
      <c r="M196" s="247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s="93" customFormat="1" ht="30">
      <c r="A197" s="422"/>
      <c r="B197" s="428"/>
      <c r="C197" s="219" t="s">
        <v>110</v>
      </c>
      <c r="D197" s="220"/>
      <c r="E197" s="218">
        <v>0</v>
      </c>
      <c r="F197" s="218">
        <v>0</v>
      </c>
      <c r="G197" s="218">
        <v>0</v>
      </c>
      <c r="H197" s="218">
        <v>0</v>
      </c>
      <c r="I197" s="218">
        <v>0</v>
      </c>
      <c r="J197" s="247"/>
      <c r="K197" s="247"/>
      <c r="L197" s="247"/>
      <c r="M197" s="247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s="209" customFormat="1" ht="20.25" customHeight="1">
      <c r="A198" s="422" t="s">
        <v>299</v>
      </c>
      <c r="B198" s="421" t="s">
        <v>769</v>
      </c>
      <c r="C198" s="249" t="s">
        <v>205</v>
      </c>
      <c r="D198" s="250"/>
      <c r="E198" s="217">
        <v>144874</v>
      </c>
      <c r="F198" s="217">
        <v>47038.96</v>
      </c>
      <c r="G198" s="217">
        <v>49309.0184</v>
      </c>
      <c r="H198" s="217">
        <v>51689.304136</v>
      </c>
      <c r="I198" s="217">
        <v>54185.197551440004</v>
      </c>
      <c r="J198" s="237"/>
      <c r="K198" s="221"/>
      <c r="L198" s="237"/>
      <c r="M198" s="221"/>
      <c r="N198" s="119"/>
      <c r="O198" s="119"/>
      <c r="P198" s="119"/>
      <c r="Q198" s="216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</row>
    <row r="199" spans="1:27" s="209" customFormat="1" ht="20.25" customHeight="1">
      <c r="A199" s="422"/>
      <c r="B199" s="421"/>
      <c r="C199" s="249" t="s">
        <v>172</v>
      </c>
      <c r="D199" s="231"/>
      <c r="E199" s="217">
        <v>0</v>
      </c>
      <c r="F199" s="217">
        <v>0</v>
      </c>
      <c r="G199" s="217">
        <v>0</v>
      </c>
      <c r="H199" s="217">
        <v>0</v>
      </c>
      <c r="I199" s="217">
        <v>0</v>
      </c>
      <c r="J199" s="237"/>
      <c r="K199" s="221"/>
      <c r="L199" s="221"/>
      <c r="M199" s="221"/>
      <c r="N199" s="119"/>
      <c r="O199" s="119"/>
      <c r="P199" s="119"/>
      <c r="Q199" s="216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</row>
    <row r="200" spans="1:27" s="209" customFormat="1" ht="23.25" customHeight="1">
      <c r="A200" s="422"/>
      <c r="B200" s="421"/>
      <c r="C200" s="249" t="s">
        <v>173</v>
      </c>
      <c r="D200" s="250">
        <v>812</v>
      </c>
      <c r="E200" s="217">
        <v>37000</v>
      </c>
      <c r="F200" s="217">
        <v>38850</v>
      </c>
      <c r="G200" s="217">
        <v>40792.5</v>
      </c>
      <c r="H200" s="217">
        <v>42832.125</v>
      </c>
      <c r="I200" s="217">
        <v>44973.731250000004</v>
      </c>
      <c r="J200" s="221"/>
      <c r="K200" s="221"/>
      <c r="L200" s="221"/>
      <c r="M200" s="221"/>
      <c r="N200" s="119"/>
      <c r="O200" s="119"/>
      <c r="P200" s="119"/>
      <c r="Q200" s="216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</row>
    <row r="201" spans="1:27" s="209" customFormat="1" ht="16.5" customHeight="1">
      <c r="A201" s="422"/>
      <c r="B201" s="421"/>
      <c r="C201" s="249" t="s">
        <v>173</v>
      </c>
      <c r="D201" s="250">
        <v>813</v>
      </c>
      <c r="E201" s="217">
        <v>7874</v>
      </c>
      <c r="F201" s="217">
        <v>8188.96</v>
      </c>
      <c r="G201" s="217">
        <v>8516.5184</v>
      </c>
      <c r="H201" s="217">
        <v>8857.179136</v>
      </c>
      <c r="I201" s="217">
        <v>9211.466301440001</v>
      </c>
      <c r="J201" s="221"/>
      <c r="K201" s="221"/>
      <c r="L201" s="221"/>
      <c r="M201" s="221"/>
      <c r="N201" s="119"/>
      <c r="O201" s="119"/>
      <c r="P201" s="119"/>
      <c r="Q201" s="216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</row>
    <row r="202" spans="1:27" s="209" customFormat="1" ht="20.25" customHeight="1">
      <c r="A202" s="422"/>
      <c r="B202" s="421"/>
      <c r="C202" s="249" t="s">
        <v>174</v>
      </c>
      <c r="D202" s="250"/>
      <c r="E202" s="217">
        <v>0</v>
      </c>
      <c r="F202" s="217">
        <v>0</v>
      </c>
      <c r="G202" s="217">
        <v>0</v>
      </c>
      <c r="H202" s="217">
        <v>0</v>
      </c>
      <c r="I202" s="217">
        <v>0</v>
      </c>
      <c r="J202" s="221"/>
      <c r="K202" s="221"/>
      <c r="L202" s="221"/>
      <c r="M202" s="221"/>
      <c r="N202" s="119"/>
      <c r="O202" s="119"/>
      <c r="P202" s="119"/>
      <c r="Q202" s="216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</row>
    <row r="203" spans="1:27" s="209" customFormat="1" ht="27" customHeight="1">
      <c r="A203" s="422"/>
      <c r="B203" s="421"/>
      <c r="C203" s="251" t="s">
        <v>810</v>
      </c>
      <c r="D203" s="250"/>
      <c r="E203" s="217">
        <v>100000</v>
      </c>
      <c r="F203" s="217">
        <v>0</v>
      </c>
      <c r="G203" s="217">
        <v>0</v>
      </c>
      <c r="H203" s="217">
        <v>0</v>
      </c>
      <c r="I203" s="217">
        <v>0</v>
      </c>
      <c r="J203" s="221"/>
      <c r="K203" s="221"/>
      <c r="L203" s="221"/>
      <c r="M203" s="221"/>
      <c r="N203" s="119"/>
      <c r="O203" s="119"/>
      <c r="P203" s="119"/>
      <c r="Q203" s="216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</row>
    <row r="204" spans="1:27" s="209" customFormat="1" ht="30">
      <c r="A204" s="422"/>
      <c r="B204" s="421"/>
      <c r="C204" s="219" t="s">
        <v>110</v>
      </c>
      <c r="D204" s="250"/>
      <c r="E204" s="217">
        <v>0</v>
      </c>
      <c r="F204" s="217">
        <v>0</v>
      </c>
      <c r="G204" s="217">
        <v>0</v>
      </c>
      <c r="H204" s="217">
        <v>0</v>
      </c>
      <c r="I204" s="217">
        <v>0</v>
      </c>
      <c r="J204" s="221"/>
      <c r="K204" s="221"/>
      <c r="L204" s="221"/>
      <c r="M204" s="221"/>
      <c r="N204" s="119"/>
      <c r="O204" s="119"/>
      <c r="P204" s="119"/>
      <c r="Q204" s="216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</row>
    <row r="205" spans="1:27" s="209" customFormat="1" ht="15">
      <c r="A205" s="422" t="s">
        <v>253</v>
      </c>
      <c r="B205" s="421" t="s">
        <v>799</v>
      </c>
      <c r="C205" s="249" t="s">
        <v>205</v>
      </c>
      <c r="D205" s="231">
        <v>812</v>
      </c>
      <c r="E205" s="217">
        <v>137000</v>
      </c>
      <c r="F205" s="217">
        <v>38850</v>
      </c>
      <c r="G205" s="217">
        <v>40792.5</v>
      </c>
      <c r="H205" s="217">
        <v>42832.125</v>
      </c>
      <c r="I205" s="217">
        <v>44973.731250000004</v>
      </c>
      <c r="J205" s="221"/>
      <c r="K205" s="221"/>
      <c r="L205" s="221"/>
      <c r="M205" s="221"/>
      <c r="N205" s="119"/>
      <c r="O205" s="119"/>
      <c r="P205" s="119"/>
      <c r="Q205" s="216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</row>
    <row r="206" spans="1:9" ht="15">
      <c r="A206" s="422"/>
      <c r="B206" s="421"/>
      <c r="C206" s="249" t="s">
        <v>172</v>
      </c>
      <c r="E206" s="217">
        <v>0</v>
      </c>
      <c r="F206" s="217">
        <v>0</v>
      </c>
      <c r="G206" s="217">
        <v>0</v>
      </c>
      <c r="H206" s="217">
        <v>0</v>
      </c>
      <c r="I206" s="217">
        <v>0</v>
      </c>
    </row>
    <row r="207" spans="1:9" ht="15">
      <c r="A207" s="422"/>
      <c r="B207" s="421"/>
      <c r="C207" s="249" t="s">
        <v>173</v>
      </c>
      <c r="D207" s="231">
        <v>812</v>
      </c>
      <c r="E207" s="217">
        <v>37000</v>
      </c>
      <c r="F207" s="217">
        <v>38850</v>
      </c>
      <c r="G207" s="217">
        <v>40792.5</v>
      </c>
      <c r="H207" s="217">
        <v>42832.125</v>
      </c>
      <c r="I207" s="217">
        <v>44973.731250000004</v>
      </c>
    </row>
    <row r="208" spans="1:9" ht="15">
      <c r="A208" s="422"/>
      <c r="B208" s="421"/>
      <c r="C208" s="249" t="s">
        <v>174</v>
      </c>
      <c r="E208" s="217">
        <v>0</v>
      </c>
      <c r="F208" s="217">
        <v>0</v>
      </c>
      <c r="G208" s="217">
        <v>0</v>
      </c>
      <c r="H208" s="217">
        <v>0</v>
      </c>
      <c r="I208" s="217">
        <v>0</v>
      </c>
    </row>
    <row r="209" spans="1:9" ht="30">
      <c r="A209" s="422"/>
      <c r="B209" s="421"/>
      <c r="C209" s="251" t="s">
        <v>810</v>
      </c>
      <c r="E209" s="217">
        <v>100000</v>
      </c>
      <c r="F209" s="217">
        <v>0</v>
      </c>
      <c r="G209" s="217">
        <v>0</v>
      </c>
      <c r="H209" s="217">
        <v>0</v>
      </c>
      <c r="I209" s="217">
        <v>0</v>
      </c>
    </row>
    <row r="210" spans="1:9" ht="32.25" customHeight="1">
      <c r="A210" s="422"/>
      <c r="B210" s="421"/>
      <c r="C210" s="251" t="s">
        <v>110</v>
      </c>
      <c r="E210" s="217">
        <v>0</v>
      </c>
      <c r="F210" s="217">
        <v>0</v>
      </c>
      <c r="G210" s="217">
        <v>0</v>
      </c>
      <c r="H210" s="217">
        <v>0</v>
      </c>
      <c r="I210" s="217">
        <v>0</v>
      </c>
    </row>
    <row r="211" spans="1:9" ht="15">
      <c r="A211" s="422" t="s">
        <v>254</v>
      </c>
      <c r="B211" s="421" t="s">
        <v>232</v>
      </c>
      <c r="C211" s="251" t="s">
        <v>205</v>
      </c>
      <c r="D211" s="231">
        <v>812</v>
      </c>
      <c r="E211" s="217">
        <v>0</v>
      </c>
      <c r="F211" s="217">
        <v>0</v>
      </c>
      <c r="G211" s="217">
        <v>0</v>
      </c>
      <c r="H211" s="217">
        <v>0</v>
      </c>
      <c r="I211" s="217">
        <v>0</v>
      </c>
    </row>
    <row r="212" spans="1:9" ht="14.25" customHeight="1">
      <c r="A212" s="422"/>
      <c r="B212" s="421"/>
      <c r="C212" s="251" t="s">
        <v>172</v>
      </c>
      <c r="E212" s="217">
        <v>0</v>
      </c>
      <c r="F212" s="217">
        <v>0</v>
      </c>
      <c r="G212" s="217">
        <v>0</v>
      </c>
      <c r="H212" s="217">
        <v>0</v>
      </c>
      <c r="I212" s="217">
        <v>0</v>
      </c>
    </row>
    <row r="213" spans="1:9" ht="15">
      <c r="A213" s="422"/>
      <c r="B213" s="421"/>
      <c r="C213" s="251" t="s">
        <v>173</v>
      </c>
      <c r="D213" s="231">
        <v>812</v>
      </c>
      <c r="E213" s="217">
        <v>0</v>
      </c>
      <c r="F213" s="217">
        <v>0</v>
      </c>
      <c r="G213" s="217">
        <v>0</v>
      </c>
      <c r="H213" s="217">
        <v>0</v>
      </c>
      <c r="I213" s="217">
        <v>0</v>
      </c>
    </row>
    <row r="214" spans="1:9" ht="15">
      <c r="A214" s="422"/>
      <c r="B214" s="421"/>
      <c r="C214" s="251" t="s">
        <v>174</v>
      </c>
      <c r="E214" s="217">
        <v>0</v>
      </c>
      <c r="F214" s="217">
        <v>0</v>
      </c>
      <c r="G214" s="217">
        <v>0</v>
      </c>
      <c r="H214" s="217">
        <v>0</v>
      </c>
      <c r="I214" s="217">
        <v>0</v>
      </c>
    </row>
    <row r="215" spans="1:9" ht="30">
      <c r="A215" s="422"/>
      <c r="B215" s="421"/>
      <c r="C215" s="251" t="s">
        <v>810</v>
      </c>
      <c r="E215" s="217">
        <v>0</v>
      </c>
      <c r="F215" s="217">
        <v>0</v>
      </c>
      <c r="G215" s="217">
        <v>0</v>
      </c>
      <c r="H215" s="217">
        <v>0</v>
      </c>
      <c r="I215" s="217">
        <v>0</v>
      </c>
    </row>
    <row r="216" spans="1:9" ht="32.25" customHeight="1">
      <c r="A216" s="422"/>
      <c r="B216" s="421"/>
      <c r="C216" s="251" t="s">
        <v>110</v>
      </c>
      <c r="E216" s="217">
        <v>0</v>
      </c>
      <c r="F216" s="217">
        <v>0</v>
      </c>
      <c r="G216" s="217">
        <v>0</v>
      </c>
      <c r="H216" s="217">
        <v>0</v>
      </c>
      <c r="I216" s="217">
        <v>0</v>
      </c>
    </row>
    <row r="217" spans="1:9" ht="15">
      <c r="A217" s="422" t="s">
        <v>359</v>
      </c>
      <c r="B217" s="421" t="s">
        <v>813</v>
      </c>
      <c r="C217" s="249" t="s">
        <v>205</v>
      </c>
      <c r="D217" s="231">
        <v>813</v>
      </c>
      <c r="E217" s="217">
        <v>7874</v>
      </c>
      <c r="F217" s="217">
        <v>8188.96</v>
      </c>
      <c r="G217" s="217">
        <v>8516.5184</v>
      </c>
      <c r="H217" s="217">
        <v>8857.179136</v>
      </c>
      <c r="I217" s="217">
        <v>9211.466301440001</v>
      </c>
    </row>
    <row r="218" spans="1:9" ht="15">
      <c r="A218" s="422"/>
      <c r="B218" s="421"/>
      <c r="C218" s="249" t="s">
        <v>172</v>
      </c>
      <c r="D218" s="231"/>
      <c r="E218" s="217">
        <v>0</v>
      </c>
      <c r="F218" s="217">
        <v>0</v>
      </c>
      <c r="G218" s="217">
        <v>0</v>
      </c>
      <c r="H218" s="217">
        <v>0</v>
      </c>
      <c r="I218" s="217">
        <v>0</v>
      </c>
    </row>
    <row r="219" spans="1:9" ht="15">
      <c r="A219" s="422"/>
      <c r="B219" s="421"/>
      <c r="C219" s="249" t="s">
        <v>173</v>
      </c>
      <c r="D219" s="231">
        <v>813</v>
      </c>
      <c r="E219" s="217">
        <v>7874</v>
      </c>
      <c r="F219" s="217">
        <v>8188.96</v>
      </c>
      <c r="G219" s="217">
        <v>8516.5184</v>
      </c>
      <c r="H219" s="217">
        <v>8857.179136</v>
      </c>
      <c r="I219" s="217">
        <v>9211.466301440001</v>
      </c>
    </row>
    <row r="220" spans="1:9" ht="15">
      <c r="A220" s="422"/>
      <c r="B220" s="421"/>
      <c r="C220" s="249" t="s">
        <v>174</v>
      </c>
      <c r="E220" s="217">
        <v>0</v>
      </c>
      <c r="F220" s="217">
        <v>0</v>
      </c>
      <c r="G220" s="217">
        <v>0</v>
      </c>
      <c r="H220" s="217">
        <v>0</v>
      </c>
      <c r="I220" s="217">
        <v>0</v>
      </c>
    </row>
    <row r="221" spans="1:9" ht="30">
      <c r="A221" s="422"/>
      <c r="B221" s="421"/>
      <c r="C221" s="251" t="s">
        <v>810</v>
      </c>
      <c r="E221" s="217">
        <v>0</v>
      </c>
      <c r="F221" s="217">
        <v>0</v>
      </c>
      <c r="G221" s="217">
        <v>0</v>
      </c>
      <c r="H221" s="217">
        <v>0</v>
      </c>
      <c r="I221" s="217">
        <v>0</v>
      </c>
    </row>
    <row r="222" spans="1:9" ht="44.25" customHeight="1">
      <c r="A222" s="422"/>
      <c r="B222" s="421"/>
      <c r="C222" s="219" t="s">
        <v>110</v>
      </c>
      <c r="E222" s="217">
        <v>0</v>
      </c>
      <c r="F222" s="217">
        <v>0</v>
      </c>
      <c r="G222" s="217">
        <v>0</v>
      </c>
      <c r="H222" s="217">
        <v>0</v>
      </c>
      <c r="I222" s="217">
        <v>0</v>
      </c>
    </row>
    <row r="223" spans="1:9" ht="15">
      <c r="A223" s="422" t="s">
        <v>286</v>
      </c>
      <c r="B223" s="421" t="s">
        <v>831</v>
      </c>
      <c r="C223" s="219" t="s">
        <v>205</v>
      </c>
      <c r="D223" s="256">
        <v>812</v>
      </c>
      <c r="E223" s="218">
        <v>159754.74</v>
      </c>
      <c r="F223" s="218">
        <v>166144.9296</v>
      </c>
      <c r="G223" s="218">
        <v>172790.726784</v>
      </c>
      <c r="H223" s="218">
        <v>179702.35585536002</v>
      </c>
      <c r="I223" s="218">
        <v>186890.4500895744</v>
      </c>
    </row>
    <row r="224" spans="1:9" ht="15.75" customHeight="1">
      <c r="A224" s="422"/>
      <c r="B224" s="421"/>
      <c r="C224" s="219" t="s">
        <v>172</v>
      </c>
      <c r="D224" s="256"/>
      <c r="E224" s="218">
        <v>0</v>
      </c>
      <c r="F224" s="218">
        <v>0</v>
      </c>
      <c r="G224" s="218">
        <v>0</v>
      </c>
      <c r="H224" s="218">
        <v>0</v>
      </c>
      <c r="I224" s="218">
        <v>0</v>
      </c>
    </row>
    <row r="225" spans="1:9" ht="15">
      <c r="A225" s="422"/>
      <c r="B225" s="421"/>
      <c r="C225" s="219" t="s">
        <v>173</v>
      </c>
      <c r="D225" s="220" t="s">
        <v>241</v>
      </c>
      <c r="E225" s="218">
        <v>159754.74</v>
      </c>
      <c r="F225" s="218">
        <v>166144.9296</v>
      </c>
      <c r="G225" s="218">
        <v>172790.726784</v>
      </c>
      <c r="H225" s="218">
        <v>179702.35585536002</v>
      </c>
      <c r="I225" s="218">
        <v>186890.4500895744</v>
      </c>
    </row>
    <row r="226" spans="1:9" ht="15">
      <c r="A226" s="422"/>
      <c r="B226" s="421"/>
      <c r="C226" s="219" t="s">
        <v>174</v>
      </c>
      <c r="D226" s="220"/>
      <c r="E226" s="218">
        <v>0</v>
      </c>
      <c r="F226" s="218">
        <v>0</v>
      </c>
      <c r="G226" s="218">
        <v>0</v>
      </c>
      <c r="H226" s="218">
        <v>0</v>
      </c>
      <c r="I226" s="218">
        <v>0</v>
      </c>
    </row>
    <row r="227" spans="1:9" ht="30">
      <c r="A227" s="422"/>
      <c r="B227" s="421"/>
      <c r="C227" s="219" t="s">
        <v>810</v>
      </c>
      <c r="D227" s="220"/>
      <c r="E227" s="218">
        <v>0</v>
      </c>
      <c r="F227" s="218">
        <v>0</v>
      </c>
      <c r="G227" s="218">
        <v>0</v>
      </c>
      <c r="H227" s="218">
        <v>0</v>
      </c>
      <c r="I227" s="218">
        <v>0</v>
      </c>
    </row>
    <row r="228" spans="1:9" ht="30">
      <c r="A228" s="422"/>
      <c r="B228" s="421"/>
      <c r="C228" s="219" t="s">
        <v>110</v>
      </c>
      <c r="D228" s="220"/>
      <c r="E228" s="218">
        <v>0</v>
      </c>
      <c r="F228" s="218">
        <v>0</v>
      </c>
      <c r="G228" s="218">
        <v>0</v>
      </c>
      <c r="H228" s="218">
        <v>0</v>
      </c>
      <c r="I228" s="218">
        <v>0</v>
      </c>
    </row>
    <row r="229" spans="1:9" ht="15">
      <c r="A229" s="420" t="s">
        <v>249</v>
      </c>
      <c r="B229" s="421" t="s">
        <v>809</v>
      </c>
      <c r="C229" s="219" t="s">
        <v>205</v>
      </c>
      <c r="D229" s="220" t="s">
        <v>241</v>
      </c>
      <c r="E229" s="218">
        <v>159754.74</v>
      </c>
      <c r="F229" s="218">
        <v>166144.9296</v>
      </c>
      <c r="G229" s="218">
        <v>172790.726784</v>
      </c>
      <c r="H229" s="218">
        <v>179702.35585536002</v>
      </c>
      <c r="I229" s="218">
        <v>186890.4500895744</v>
      </c>
    </row>
    <row r="230" spans="1:9" ht="18" customHeight="1">
      <c r="A230" s="420"/>
      <c r="B230" s="421"/>
      <c r="C230" s="219" t="s">
        <v>172</v>
      </c>
      <c r="D230" s="220"/>
      <c r="E230" s="218">
        <v>0</v>
      </c>
      <c r="F230" s="218">
        <v>0</v>
      </c>
      <c r="G230" s="218">
        <v>0</v>
      </c>
      <c r="H230" s="218">
        <v>0</v>
      </c>
      <c r="I230" s="218">
        <v>0</v>
      </c>
    </row>
    <row r="231" spans="1:9" ht="15">
      <c r="A231" s="420"/>
      <c r="B231" s="421"/>
      <c r="C231" s="219" t="s">
        <v>173</v>
      </c>
      <c r="D231" s="220" t="s">
        <v>241</v>
      </c>
      <c r="E231" s="218">
        <v>159754.74</v>
      </c>
      <c r="F231" s="218">
        <v>166144.9296</v>
      </c>
      <c r="G231" s="218">
        <v>172790.726784</v>
      </c>
      <c r="H231" s="218">
        <v>179702.35585536002</v>
      </c>
      <c r="I231" s="218">
        <v>186890.4500895744</v>
      </c>
    </row>
    <row r="232" spans="1:9" ht="15">
      <c r="A232" s="420"/>
      <c r="B232" s="421"/>
      <c r="C232" s="219" t="s">
        <v>174</v>
      </c>
      <c r="D232" s="220"/>
      <c r="E232" s="218">
        <v>0</v>
      </c>
      <c r="F232" s="218">
        <v>0</v>
      </c>
      <c r="G232" s="218">
        <v>0</v>
      </c>
      <c r="H232" s="218">
        <v>0</v>
      </c>
      <c r="I232" s="218">
        <v>0</v>
      </c>
    </row>
    <row r="233" spans="1:9" ht="30">
      <c r="A233" s="420"/>
      <c r="B233" s="421"/>
      <c r="C233" s="219" t="s">
        <v>810</v>
      </c>
      <c r="D233" s="220"/>
      <c r="E233" s="218">
        <v>0</v>
      </c>
      <c r="F233" s="218">
        <v>0</v>
      </c>
      <c r="G233" s="218">
        <v>0</v>
      </c>
      <c r="H233" s="218">
        <v>0</v>
      </c>
      <c r="I233" s="218">
        <v>0</v>
      </c>
    </row>
    <row r="234" spans="1:9" ht="32.25" customHeight="1">
      <c r="A234" s="420"/>
      <c r="B234" s="421"/>
      <c r="C234" s="219" t="s">
        <v>110</v>
      </c>
      <c r="D234" s="220"/>
      <c r="E234" s="218">
        <v>0</v>
      </c>
      <c r="F234" s="218">
        <v>0</v>
      </c>
      <c r="G234" s="218">
        <v>0</v>
      </c>
      <c r="H234" s="218">
        <v>0</v>
      </c>
      <c r="I234" s="218">
        <v>0</v>
      </c>
    </row>
    <row r="235" spans="1:27" s="223" customFormat="1" ht="15">
      <c r="A235" s="420" t="s">
        <v>300</v>
      </c>
      <c r="B235" s="421" t="s">
        <v>859</v>
      </c>
      <c r="C235" s="219" t="s">
        <v>205</v>
      </c>
      <c r="D235" s="220" t="s">
        <v>241</v>
      </c>
      <c r="E235" s="218">
        <v>0</v>
      </c>
      <c r="F235" s="218">
        <v>0</v>
      </c>
      <c r="G235" s="218">
        <v>0</v>
      </c>
      <c r="H235" s="218">
        <v>0</v>
      </c>
      <c r="I235" s="218">
        <v>0</v>
      </c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</row>
    <row r="236" spans="1:27" s="223" customFormat="1" ht="18" customHeight="1">
      <c r="A236" s="420"/>
      <c r="B236" s="421"/>
      <c r="C236" s="219" t="s">
        <v>172</v>
      </c>
      <c r="D236" s="220"/>
      <c r="E236" s="218">
        <v>0</v>
      </c>
      <c r="F236" s="218">
        <v>0</v>
      </c>
      <c r="G236" s="218">
        <v>0</v>
      </c>
      <c r="H236" s="218">
        <v>0</v>
      </c>
      <c r="I236" s="218">
        <v>0</v>
      </c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</row>
    <row r="237" spans="1:27" s="223" customFormat="1" ht="15">
      <c r="A237" s="420"/>
      <c r="B237" s="421"/>
      <c r="C237" s="219" t="s">
        <v>173</v>
      </c>
      <c r="D237" s="220" t="s">
        <v>241</v>
      </c>
      <c r="E237" s="218">
        <v>0</v>
      </c>
      <c r="F237" s="218">
        <v>0</v>
      </c>
      <c r="G237" s="218">
        <v>0</v>
      </c>
      <c r="H237" s="218">
        <v>0</v>
      </c>
      <c r="I237" s="218">
        <v>0</v>
      </c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</row>
    <row r="238" spans="1:27" s="223" customFormat="1" ht="15">
      <c r="A238" s="420"/>
      <c r="B238" s="421"/>
      <c r="C238" s="219" t="s">
        <v>174</v>
      </c>
      <c r="D238" s="220"/>
      <c r="E238" s="218">
        <v>0</v>
      </c>
      <c r="F238" s="218">
        <v>0</v>
      </c>
      <c r="G238" s="218">
        <v>0</v>
      </c>
      <c r="H238" s="218">
        <v>0</v>
      </c>
      <c r="I238" s="218">
        <v>0</v>
      </c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21"/>
    </row>
    <row r="239" spans="1:27" s="223" customFormat="1" ht="30">
      <c r="A239" s="420"/>
      <c r="B239" s="421"/>
      <c r="C239" s="219" t="s">
        <v>810</v>
      </c>
      <c r="D239" s="220"/>
      <c r="E239" s="218">
        <v>0</v>
      </c>
      <c r="F239" s="218">
        <v>0</v>
      </c>
      <c r="G239" s="218">
        <v>0</v>
      </c>
      <c r="H239" s="218">
        <v>0</v>
      </c>
      <c r="I239" s="218">
        <v>0</v>
      </c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</row>
    <row r="240" spans="1:27" s="223" customFormat="1" ht="32.25" customHeight="1">
      <c r="A240" s="420"/>
      <c r="B240" s="421"/>
      <c r="C240" s="219" t="s">
        <v>110</v>
      </c>
      <c r="D240" s="220"/>
      <c r="E240" s="218">
        <v>0</v>
      </c>
      <c r="F240" s="218">
        <v>0</v>
      </c>
      <c r="G240" s="218">
        <v>0</v>
      </c>
      <c r="H240" s="218">
        <v>0</v>
      </c>
      <c r="I240" s="218">
        <v>0</v>
      </c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</row>
    <row r="241" spans="1:27" s="207" customFormat="1" ht="15">
      <c r="A241" s="422" t="s">
        <v>369</v>
      </c>
      <c r="B241" s="421" t="s">
        <v>818</v>
      </c>
      <c r="C241" s="219" t="s">
        <v>205</v>
      </c>
      <c r="D241" s="256"/>
      <c r="E241" s="218">
        <v>216666</v>
      </c>
      <c r="F241" s="218">
        <v>197379.72800000003</v>
      </c>
      <c r="G241" s="218">
        <v>205274.91712000003</v>
      </c>
      <c r="H241" s="218">
        <v>213485.91380480005</v>
      </c>
      <c r="I241" s="218">
        <v>222025.35035699204</v>
      </c>
      <c r="J241" s="246"/>
      <c r="K241" s="246"/>
      <c r="L241" s="246"/>
      <c r="M241" s="246"/>
      <c r="N241" s="12"/>
      <c r="O241" s="12"/>
      <c r="P241" s="12"/>
      <c r="Q241" s="212"/>
      <c r="R241" s="212"/>
      <c r="S241" s="212"/>
      <c r="T241" s="212"/>
      <c r="U241" s="212"/>
      <c r="V241" s="212"/>
      <c r="W241" s="212"/>
      <c r="X241" s="212"/>
      <c r="Y241" s="212"/>
      <c r="Z241" s="212"/>
      <c r="AA241" s="212"/>
    </row>
    <row r="242" spans="1:27" s="207" customFormat="1" ht="15" customHeight="1">
      <c r="A242" s="422"/>
      <c r="B242" s="421"/>
      <c r="C242" s="219" t="s">
        <v>172</v>
      </c>
      <c r="D242" s="220" t="s">
        <v>386</v>
      </c>
      <c r="E242" s="218">
        <v>9985.8</v>
      </c>
      <c r="F242" s="218">
        <v>0</v>
      </c>
      <c r="G242" s="218">
        <v>0</v>
      </c>
      <c r="H242" s="218">
        <v>0</v>
      </c>
      <c r="I242" s="218">
        <v>0</v>
      </c>
      <c r="J242" s="246"/>
      <c r="K242" s="246"/>
      <c r="L242" s="246"/>
      <c r="M242" s="246"/>
      <c r="N242" s="12"/>
      <c r="O242" s="12"/>
      <c r="P242" s="12"/>
      <c r="Q242" s="212"/>
      <c r="R242" s="212"/>
      <c r="S242" s="212"/>
      <c r="T242" s="212"/>
      <c r="U242" s="212"/>
      <c r="V242" s="212"/>
      <c r="W242" s="212"/>
      <c r="X242" s="212"/>
      <c r="Y242" s="212"/>
      <c r="Z242" s="212"/>
      <c r="AA242" s="212"/>
    </row>
    <row r="243" spans="1:27" s="207" customFormat="1" ht="15" customHeight="1">
      <c r="A243" s="422"/>
      <c r="B243" s="421"/>
      <c r="C243" s="219" t="s">
        <v>172</v>
      </c>
      <c r="D243" s="220" t="s">
        <v>684</v>
      </c>
      <c r="E243" s="218">
        <v>0</v>
      </c>
      <c r="F243" s="218">
        <v>0</v>
      </c>
      <c r="G243" s="218">
        <v>0</v>
      </c>
      <c r="H243" s="218">
        <v>0</v>
      </c>
      <c r="I243" s="218">
        <v>0</v>
      </c>
      <c r="J243" s="246"/>
      <c r="K243" s="246"/>
      <c r="L243" s="246"/>
      <c r="M243" s="246"/>
      <c r="N243" s="12"/>
      <c r="O243" s="12"/>
      <c r="P243" s="12"/>
      <c r="Q243" s="212"/>
      <c r="R243" s="212"/>
      <c r="S243" s="212"/>
      <c r="T243" s="212"/>
      <c r="U243" s="212"/>
      <c r="V243" s="212"/>
      <c r="W243" s="212"/>
      <c r="X243" s="212"/>
      <c r="Y243" s="212"/>
      <c r="Z243" s="212"/>
      <c r="AA243" s="212"/>
    </row>
    <row r="244" spans="1:27" s="207" customFormat="1" ht="15" customHeight="1">
      <c r="A244" s="422"/>
      <c r="B244" s="421"/>
      <c r="C244" s="219" t="s">
        <v>173</v>
      </c>
      <c r="D244" s="220" t="s">
        <v>241</v>
      </c>
      <c r="E244" s="218"/>
      <c r="F244" s="218"/>
      <c r="G244" s="218"/>
      <c r="H244" s="218"/>
      <c r="I244" s="218"/>
      <c r="J244" s="246"/>
      <c r="K244" s="246"/>
      <c r="L244" s="246"/>
      <c r="M244" s="246"/>
      <c r="N244" s="12"/>
      <c r="O244" s="12"/>
      <c r="P244" s="12"/>
      <c r="Q244" s="212"/>
      <c r="R244" s="212"/>
      <c r="S244" s="212"/>
      <c r="T244" s="212"/>
      <c r="U244" s="212"/>
      <c r="V244" s="212"/>
      <c r="W244" s="212"/>
      <c r="X244" s="212"/>
      <c r="Y244" s="212"/>
      <c r="Z244" s="212"/>
      <c r="AA244" s="212"/>
    </row>
    <row r="245" spans="1:27" s="207" customFormat="1" ht="15">
      <c r="A245" s="422"/>
      <c r="B245" s="421"/>
      <c r="C245" s="219" t="s">
        <v>173</v>
      </c>
      <c r="D245" s="220" t="s">
        <v>386</v>
      </c>
      <c r="E245" s="218">
        <v>206680.2</v>
      </c>
      <c r="F245" s="218">
        <v>197379.72800000003</v>
      </c>
      <c r="G245" s="218">
        <v>205274.91712000003</v>
      </c>
      <c r="H245" s="218">
        <v>213485.91380480005</v>
      </c>
      <c r="I245" s="218">
        <v>222025.35035699204</v>
      </c>
      <c r="J245" s="246"/>
      <c r="K245" s="246"/>
      <c r="L245" s="246"/>
      <c r="M245" s="246"/>
      <c r="N245" s="12"/>
      <c r="O245" s="12"/>
      <c r="P245" s="12"/>
      <c r="Q245" s="212"/>
      <c r="R245" s="212"/>
      <c r="S245" s="212"/>
      <c r="T245" s="212"/>
      <c r="U245" s="212"/>
      <c r="V245" s="212"/>
      <c r="W245" s="212"/>
      <c r="X245" s="212"/>
      <c r="Y245" s="212"/>
      <c r="Z245" s="212"/>
      <c r="AA245" s="212"/>
    </row>
    <row r="246" spans="1:27" s="207" customFormat="1" ht="15">
      <c r="A246" s="422"/>
      <c r="B246" s="421"/>
      <c r="C246" s="219" t="s">
        <v>174</v>
      </c>
      <c r="D246" s="220"/>
      <c r="E246" s="218">
        <v>0</v>
      </c>
      <c r="F246" s="218">
        <v>0</v>
      </c>
      <c r="G246" s="218">
        <v>0</v>
      </c>
      <c r="H246" s="218">
        <v>0</v>
      </c>
      <c r="I246" s="218">
        <v>0</v>
      </c>
      <c r="J246" s="246"/>
      <c r="K246" s="246"/>
      <c r="L246" s="246"/>
      <c r="M246" s="246"/>
      <c r="N246" s="12"/>
      <c r="O246" s="12"/>
      <c r="P246" s="12"/>
      <c r="Q246" s="212"/>
      <c r="R246" s="212"/>
      <c r="S246" s="212"/>
      <c r="T246" s="212"/>
      <c r="U246" s="212"/>
      <c r="V246" s="212"/>
      <c r="W246" s="212"/>
      <c r="X246" s="212"/>
      <c r="Y246" s="212"/>
      <c r="Z246" s="212"/>
      <c r="AA246" s="212"/>
    </row>
    <row r="247" spans="1:27" s="207" customFormat="1" ht="30">
      <c r="A247" s="422"/>
      <c r="B247" s="421"/>
      <c r="C247" s="219" t="s">
        <v>810</v>
      </c>
      <c r="D247" s="220"/>
      <c r="E247" s="218">
        <v>0</v>
      </c>
      <c r="F247" s="218">
        <v>0</v>
      </c>
      <c r="G247" s="218">
        <v>0</v>
      </c>
      <c r="H247" s="218">
        <v>0</v>
      </c>
      <c r="I247" s="218">
        <v>0</v>
      </c>
      <c r="J247" s="246"/>
      <c r="K247" s="246"/>
      <c r="L247" s="246"/>
      <c r="M247" s="246"/>
      <c r="N247" s="12"/>
      <c r="O247" s="12"/>
      <c r="P247" s="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2"/>
    </row>
    <row r="248" spans="1:27" s="207" customFormat="1" ht="30">
      <c r="A248" s="422"/>
      <c r="B248" s="421"/>
      <c r="C248" s="219" t="s">
        <v>110</v>
      </c>
      <c r="D248" s="220"/>
      <c r="E248" s="218">
        <v>0</v>
      </c>
      <c r="F248" s="218">
        <v>0</v>
      </c>
      <c r="G248" s="218">
        <v>0</v>
      </c>
      <c r="H248" s="218">
        <v>0</v>
      </c>
      <c r="I248" s="218">
        <v>0</v>
      </c>
      <c r="J248" s="246"/>
      <c r="K248" s="246"/>
      <c r="L248" s="246"/>
      <c r="M248" s="246"/>
      <c r="N248" s="12"/>
      <c r="O248" s="12"/>
      <c r="P248" s="12"/>
      <c r="Q248" s="212"/>
      <c r="R248" s="212"/>
      <c r="S248" s="212"/>
      <c r="T248" s="212"/>
      <c r="U248" s="212"/>
      <c r="V248" s="212"/>
      <c r="W248" s="212"/>
      <c r="X248" s="212"/>
      <c r="Y248" s="212"/>
      <c r="Z248" s="212"/>
      <c r="AA248" s="212"/>
    </row>
    <row r="249" spans="1:27" s="207" customFormat="1" ht="13.5" customHeight="1">
      <c r="A249" s="423" t="s">
        <v>784</v>
      </c>
      <c r="B249" s="426" t="s">
        <v>0</v>
      </c>
      <c r="C249" s="219" t="s">
        <v>205</v>
      </c>
      <c r="D249" s="220"/>
      <c r="E249" s="218">
        <v>0</v>
      </c>
      <c r="F249" s="218">
        <v>0</v>
      </c>
      <c r="G249" s="218">
        <v>0</v>
      </c>
      <c r="H249" s="218">
        <v>0</v>
      </c>
      <c r="I249" s="218">
        <v>0</v>
      </c>
      <c r="J249" s="247"/>
      <c r="K249" s="247"/>
      <c r="L249" s="247"/>
      <c r="M249" s="247"/>
      <c r="N249" s="12"/>
      <c r="O249" s="12"/>
      <c r="P249" s="12"/>
      <c r="Q249" s="212"/>
      <c r="R249" s="212"/>
      <c r="S249" s="212"/>
      <c r="T249" s="212"/>
      <c r="U249" s="212"/>
      <c r="V249" s="212"/>
      <c r="W249" s="212"/>
      <c r="X249" s="212"/>
      <c r="Y249" s="212"/>
      <c r="Z249" s="212"/>
      <c r="AA249" s="212"/>
    </row>
    <row r="250" spans="1:27" s="207" customFormat="1" ht="18" customHeight="1">
      <c r="A250" s="424"/>
      <c r="B250" s="427"/>
      <c r="C250" s="219" t="s">
        <v>172</v>
      </c>
      <c r="D250" s="220" t="s">
        <v>386</v>
      </c>
      <c r="E250" s="218">
        <v>0</v>
      </c>
      <c r="F250" s="218">
        <v>0</v>
      </c>
      <c r="G250" s="218">
        <v>0</v>
      </c>
      <c r="H250" s="218">
        <v>0</v>
      </c>
      <c r="I250" s="218">
        <v>0</v>
      </c>
      <c r="J250" s="247"/>
      <c r="K250" s="247"/>
      <c r="L250" s="247"/>
      <c r="M250" s="247"/>
      <c r="N250" s="12"/>
      <c r="O250" s="12"/>
      <c r="P250" s="12"/>
      <c r="Q250" s="212"/>
      <c r="R250" s="212"/>
      <c r="S250" s="212"/>
      <c r="T250" s="212"/>
      <c r="U250" s="212"/>
      <c r="V250" s="212"/>
      <c r="W250" s="212"/>
      <c r="X250" s="212"/>
      <c r="Y250" s="212"/>
      <c r="Z250" s="212"/>
      <c r="AA250" s="212"/>
    </row>
    <row r="251" spans="1:27" s="207" customFormat="1" ht="15">
      <c r="A251" s="424"/>
      <c r="B251" s="427"/>
      <c r="C251" s="219" t="s">
        <v>173</v>
      </c>
      <c r="D251" s="220" t="s">
        <v>241</v>
      </c>
      <c r="E251" s="218">
        <v>0</v>
      </c>
      <c r="F251" s="218">
        <v>0</v>
      </c>
      <c r="G251" s="218">
        <v>0</v>
      </c>
      <c r="H251" s="218">
        <v>0</v>
      </c>
      <c r="I251" s="218">
        <v>0</v>
      </c>
      <c r="J251" s="247"/>
      <c r="K251" s="247"/>
      <c r="L251" s="247"/>
      <c r="M251" s="247"/>
      <c r="N251" s="12"/>
      <c r="O251" s="12"/>
      <c r="P251" s="12"/>
      <c r="Q251" s="212"/>
      <c r="R251" s="212"/>
      <c r="S251" s="212"/>
      <c r="T251" s="212"/>
      <c r="U251" s="212"/>
      <c r="V251" s="212"/>
      <c r="W251" s="212"/>
      <c r="X251" s="212"/>
      <c r="Y251" s="212"/>
      <c r="Z251" s="212"/>
      <c r="AA251" s="212"/>
    </row>
    <row r="252" spans="1:27" s="207" customFormat="1" ht="15">
      <c r="A252" s="424"/>
      <c r="B252" s="427"/>
      <c r="C252" s="219" t="s">
        <v>173</v>
      </c>
      <c r="D252" s="220" t="s">
        <v>386</v>
      </c>
      <c r="E252" s="218">
        <v>0</v>
      </c>
      <c r="F252" s="218">
        <v>0</v>
      </c>
      <c r="G252" s="218">
        <v>0</v>
      </c>
      <c r="H252" s="218">
        <v>0</v>
      </c>
      <c r="I252" s="218">
        <v>0</v>
      </c>
      <c r="J252" s="247"/>
      <c r="K252" s="247"/>
      <c r="L252" s="247"/>
      <c r="M252" s="247"/>
      <c r="N252" s="12"/>
      <c r="O252" s="12"/>
      <c r="P252" s="12"/>
      <c r="Q252" s="212"/>
      <c r="R252" s="212"/>
      <c r="S252" s="212"/>
      <c r="T252" s="212"/>
      <c r="U252" s="212"/>
      <c r="V252" s="212"/>
      <c r="W252" s="212"/>
      <c r="X252" s="212"/>
      <c r="Y252" s="212"/>
      <c r="Z252" s="212"/>
      <c r="AA252" s="212"/>
    </row>
    <row r="253" spans="1:27" s="207" customFormat="1" ht="15">
      <c r="A253" s="424"/>
      <c r="B253" s="427"/>
      <c r="C253" s="219" t="s">
        <v>174</v>
      </c>
      <c r="D253" s="220"/>
      <c r="E253" s="218">
        <v>0</v>
      </c>
      <c r="F253" s="218">
        <v>0</v>
      </c>
      <c r="G253" s="218">
        <v>0</v>
      </c>
      <c r="H253" s="218">
        <v>0</v>
      </c>
      <c r="I253" s="218">
        <v>0</v>
      </c>
      <c r="J253" s="247"/>
      <c r="K253" s="247"/>
      <c r="L253" s="247"/>
      <c r="M253" s="247"/>
      <c r="N253" s="12"/>
      <c r="O253" s="12"/>
      <c r="P253" s="12"/>
      <c r="Q253" s="212"/>
      <c r="R253" s="212"/>
      <c r="S253" s="212"/>
      <c r="T253" s="212"/>
      <c r="U253" s="212"/>
      <c r="V253" s="212"/>
      <c r="W253" s="212"/>
      <c r="X253" s="212"/>
      <c r="Y253" s="212"/>
      <c r="Z253" s="212"/>
      <c r="AA253" s="212"/>
    </row>
    <row r="254" spans="1:27" s="207" customFormat="1" ht="30">
      <c r="A254" s="424"/>
      <c r="B254" s="427"/>
      <c r="C254" s="219" t="s">
        <v>810</v>
      </c>
      <c r="D254" s="220"/>
      <c r="E254" s="218">
        <v>0</v>
      </c>
      <c r="F254" s="218">
        <v>0</v>
      </c>
      <c r="G254" s="218">
        <v>0</v>
      </c>
      <c r="H254" s="218">
        <v>0</v>
      </c>
      <c r="I254" s="218">
        <v>0</v>
      </c>
      <c r="J254" s="247"/>
      <c r="K254" s="247"/>
      <c r="L254" s="247"/>
      <c r="M254" s="247"/>
      <c r="N254" s="12"/>
      <c r="O254" s="12"/>
      <c r="P254" s="12"/>
      <c r="Q254" s="212"/>
      <c r="R254" s="212"/>
      <c r="S254" s="212"/>
      <c r="T254" s="212"/>
      <c r="U254" s="212"/>
      <c r="V254" s="212"/>
      <c r="W254" s="212"/>
      <c r="X254" s="212"/>
      <c r="Y254" s="212"/>
      <c r="Z254" s="212"/>
      <c r="AA254" s="212"/>
    </row>
    <row r="255" spans="1:27" s="207" customFormat="1" ht="72" customHeight="1">
      <c r="A255" s="425"/>
      <c r="B255" s="428"/>
      <c r="C255" s="219" t="s">
        <v>110</v>
      </c>
      <c r="D255" s="220"/>
      <c r="E255" s="218">
        <v>0</v>
      </c>
      <c r="F255" s="218">
        <v>0</v>
      </c>
      <c r="G255" s="218">
        <v>0</v>
      </c>
      <c r="H255" s="218">
        <v>0</v>
      </c>
      <c r="I255" s="218">
        <v>0</v>
      </c>
      <c r="J255" s="247"/>
      <c r="K255" s="247"/>
      <c r="L255" s="247"/>
      <c r="M255" s="247"/>
      <c r="N255" s="12"/>
      <c r="O255" s="12"/>
      <c r="P255" s="12"/>
      <c r="Q255" s="212"/>
      <c r="R255" s="212"/>
      <c r="S255" s="212"/>
      <c r="T255" s="212"/>
      <c r="U255" s="212"/>
      <c r="V255" s="212"/>
      <c r="W255" s="212"/>
      <c r="X255" s="212"/>
      <c r="Y255" s="212"/>
      <c r="Z255" s="212"/>
      <c r="AA255" s="212"/>
    </row>
    <row r="256" spans="1:27" s="93" customFormat="1" ht="15">
      <c r="A256" s="420" t="s">
        <v>371</v>
      </c>
      <c r="B256" s="421" t="s">
        <v>662</v>
      </c>
      <c r="C256" s="219" t="s">
        <v>205</v>
      </c>
      <c r="D256" s="220"/>
      <c r="E256" s="218">
        <v>0</v>
      </c>
      <c r="F256" s="218">
        <v>0</v>
      </c>
      <c r="G256" s="218">
        <v>0</v>
      </c>
      <c r="H256" s="218">
        <v>0</v>
      </c>
      <c r="I256" s="218">
        <v>0</v>
      </c>
      <c r="J256" s="247"/>
      <c r="K256" s="247"/>
      <c r="L256" s="247"/>
      <c r="M256" s="247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s="93" customFormat="1" ht="15.75" customHeight="1">
      <c r="A257" s="420"/>
      <c r="B257" s="421"/>
      <c r="C257" s="219" t="s">
        <v>172</v>
      </c>
      <c r="D257" s="220" t="s">
        <v>386</v>
      </c>
      <c r="E257" s="218">
        <v>0</v>
      </c>
      <c r="F257" s="218">
        <v>0</v>
      </c>
      <c r="G257" s="218">
        <v>0</v>
      </c>
      <c r="H257" s="218">
        <v>0</v>
      </c>
      <c r="I257" s="218">
        <v>0</v>
      </c>
      <c r="J257" s="247"/>
      <c r="K257" s="247"/>
      <c r="L257" s="247"/>
      <c r="M257" s="247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s="93" customFormat="1" ht="15">
      <c r="A258" s="420"/>
      <c r="B258" s="421"/>
      <c r="C258" s="219" t="s">
        <v>173</v>
      </c>
      <c r="D258" s="220" t="s">
        <v>386</v>
      </c>
      <c r="E258" s="218">
        <v>0</v>
      </c>
      <c r="F258" s="218">
        <v>0</v>
      </c>
      <c r="G258" s="218">
        <v>0</v>
      </c>
      <c r="H258" s="218">
        <v>0</v>
      </c>
      <c r="I258" s="218">
        <v>0</v>
      </c>
      <c r="J258" s="247"/>
      <c r="K258" s="247"/>
      <c r="L258" s="247"/>
      <c r="M258" s="247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s="93" customFormat="1" ht="15">
      <c r="A259" s="420"/>
      <c r="B259" s="421"/>
      <c r="C259" s="219" t="s">
        <v>174</v>
      </c>
      <c r="D259" s="220"/>
      <c r="E259" s="218">
        <v>0</v>
      </c>
      <c r="F259" s="218">
        <v>0</v>
      </c>
      <c r="G259" s="218">
        <v>0</v>
      </c>
      <c r="H259" s="218">
        <v>0</v>
      </c>
      <c r="I259" s="218">
        <v>0</v>
      </c>
      <c r="J259" s="247"/>
      <c r="K259" s="247"/>
      <c r="L259" s="247"/>
      <c r="M259" s="247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s="93" customFormat="1" ht="30">
      <c r="A260" s="420"/>
      <c r="B260" s="421"/>
      <c r="C260" s="219" t="s">
        <v>810</v>
      </c>
      <c r="D260" s="220"/>
      <c r="E260" s="218">
        <v>0</v>
      </c>
      <c r="F260" s="218">
        <v>0</v>
      </c>
      <c r="G260" s="218">
        <v>0</v>
      </c>
      <c r="H260" s="218">
        <v>0</v>
      </c>
      <c r="I260" s="218">
        <v>0</v>
      </c>
      <c r="J260" s="247"/>
      <c r="K260" s="247"/>
      <c r="L260" s="247"/>
      <c r="M260" s="247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s="93" customFormat="1" ht="51.75" customHeight="1">
      <c r="A261" s="420"/>
      <c r="B261" s="421"/>
      <c r="C261" s="219" t="s">
        <v>110</v>
      </c>
      <c r="D261" s="220"/>
      <c r="E261" s="218">
        <v>0</v>
      </c>
      <c r="F261" s="218">
        <v>0</v>
      </c>
      <c r="G261" s="218">
        <v>0</v>
      </c>
      <c r="H261" s="218">
        <v>0</v>
      </c>
      <c r="I261" s="218">
        <v>0</v>
      </c>
      <c r="J261" s="247"/>
      <c r="K261" s="247"/>
      <c r="L261" s="247"/>
      <c r="M261" s="247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s="93" customFormat="1" ht="15">
      <c r="A262" s="420" t="s">
        <v>372</v>
      </c>
      <c r="B262" s="421" t="s">
        <v>1</v>
      </c>
      <c r="C262" s="219" t="s">
        <v>205</v>
      </c>
      <c r="D262" s="220"/>
      <c r="E262" s="218">
        <v>199774</v>
      </c>
      <c r="F262" s="218">
        <v>197379.72800000003</v>
      </c>
      <c r="G262" s="218">
        <v>205274.91712000003</v>
      </c>
      <c r="H262" s="218">
        <v>213485.91380480005</v>
      </c>
      <c r="I262" s="218">
        <v>222025.35035699204</v>
      </c>
      <c r="J262" s="247"/>
      <c r="K262" s="247"/>
      <c r="L262" s="247"/>
      <c r="M262" s="247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s="93" customFormat="1" ht="15.75" customHeight="1">
      <c r="A263" s="420"/>
      <c r="B263" s="421"/>
      <c r="C263" s="219" t="s">
        <v>172</v>
      </c>
      <c r="D263" s="220" t="s">
        <v>386</v>
      </c>
      <c r="E263" s="218">
        <v>9985.8</v>
      </c>
      <c r="F263" s="218">
        <v>0</v>
      </c>
      <c r="G263" s="218">
        <v>0</v>
      </c>
      <c r="H263" s="218">
        <v>0</v>
      </c>
      <c r="I263" s="218">
        <v>0</v>
      </c>
      <c r="J263" s="247"/>
      <c r="K263" s="247"/>
      <c r="L263" s="247"/>
      <c r="M263" s="247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s="93" customFormat="1" ht="15">
      <c r="A264" s="420"/>
      <c r="B264" s="421"/>
      <c r="C264" s="219" t="s">
        <v>173</v>
      </c>
      <c r="D264" s="220" t="s">
        <v>386</v>
      </c>
      <c r="E264" s="218">
        <v>189788.2</v>
      </c>
      <c r="F264" s="218">
        <v>197379.72800000003</v>
      </c>
      <c r="G264" s="218">
        <v>205274.91712000003</v>
      </c>
      <c r="H264" s="218">
        <v>213485.91380480005</v>
      </c>
      <c r="I264" s="218">
        <v>222025.35035699204</v>
      </c>
      <c r="J264" s="247"/>
      <c r="K264" s="247"/>
      <c r="L264" s="247"/>
      <c r="M264" s="247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s="93" customFormat="1" ht="15">
      <c r="A265" s="420"/>
      <c r="B265" s="421"/>
      <c r="C265" s="219" t="s">
        <v>174</v>
      </c>
      <c r="D265" s="220"/>
      <c r="E265" s="218">
        <v>0</v>
      </c>
      <c r="F265" s="218">
        <v>0</v>
      </c>
      <c r="G265" s="218">
        <v>0</v>
      </c>
      <c r="H265" s="218">
        <v>0</v>
      </c>
      <c r="I265" s="218">
        <v>0</v>
      </c>
      <c r="J265" s="247"/>
      <c r="K265" s="247"/>
      <c r="L265" s="247"/>
      <c r="M265" s="247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s="93" customFormat="1" ht="30">
      <c r="A266" s="420"/>
      <c r="B266" s="421"/>
      <c r="C266" s="219" t="s">
        <v>810</v>
      </c>
      <c r="D266" s="220"/>
      <c r="E266" s="218">
        <v>0</v>
      </c>
      <c r="F266" s="218">
        <v>0</v>
      </c>
      <c r="G266" s="218">
        <v>0</v>
      </c>
      <c r="H266" s="218">
        <v>0</v>
      </c>
      <c r="I266" s="218">
        <v>0</v>
      </c>
      <c r="J266" s="247"/>
      <c r="K266" s="247"/>
      <c r="L266" s="247"/>
      <c r="M266" s="247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s="93" customFormat="1" ht="40.5" customHeight="1">
      <c r="A267" s="420"/>
      <c r="B267" s="421"/>
      <c r="C267" s="219" t="s">
        <v>110</v>
      </c>
      <c r="D267" s="220"/>
      <c r="E267" s="218">
        <v>0</v>
      </c>
      <c r="F267" s="218">
        <v>0</v>
      </c>
      <c r="G267" s="218">
        <v>0</v>
      </c>
      <c r="H267" s="218">
        <v>0</v>
      </c>
      <c r="I267" s="218">
        <v>0</v>
      </c>
      <c r="J267" s="247"/>
      <c r="K267" s="247"/>
      <c r="L267" s="247"/>
      <c r="M267" s="247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s="93" customFormat="1" ht="15">
      <c r="A268" s="420" t="s">
        <v>544</v>
      </c>
      <c r="B268" s="421" t="s">
        <v>543</v>
      </c>
      <c r="C268" s="219" t="s">
        <v>205</v>
      </c>
      <c r="D268" s="220"/>
      <c r="E268" s="218">
        <v>16892</v>
      </c>
      <c r="F268" s="218">
        <v>0</v>
      </c>
      <c r="G268" s="218">
        <v>0</v>
      </c>
      <c r="H268" s="218">
        <v>0</v>
      </c>
      <c r="I268" s="218">
        <v>0</v>
      </c>
      <c r="J268" s="247"/>
      <c r="K268" s="247"/>
      <c r="L268" s="247"/>
      <c r="M268" s="247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s="93" customFormat="1" ht="15.75" customHeight="1">
      <c r="A269" s="420"/>
      <c r="B269" s="421"/>
      <c r="C269" s="219" t="s">
        <v>172</v>
      </c>
      <c r="D269" s="220" t="s">
        <v>386</v>
      </c>
      <c r="E269" s="218">
        <v>0</v>
      </c>
      <c r="F269" s="218">
        <v>0</v>
      </c>
      <c r="G269" s="218">
        <v>0</v>
      </c>
      <c r="H269" s="218">
        <v>0</v>
      </c>
      <c r="I269" s="218">
        <v>0</v>
      </c>
      <c r="J269" s="247"/>
      <c r="K269" s="247"/>
      <c r="L269" s="247"/>
      <c r="M269" s="247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s="93" customFormat="1" ht="15">
      <c r="A270" s="420"/>
      <c r="B270" s="421"/>
      <c r="C270" s="219" t="s">
        <v>173</v>
      </c>
      <c r="D270" s="220" t="s">
        <v>386</v>
      </c>
      <c r="E270" s="218">
        <v>16892</v>
      </c>
      <c r="F270" s="218">
        <v>0</v>
      </c>
      <c r="G270" s="218">
        <v>0</v>
      </c>
      <c r="H270" s="218">
        <v>0</v>
      </c>
      <c r="I270" s="218">
        <v>0</v>
      </c>
      <c r="J270" s="247"/>
      <c r="K270" s="247"/>
      <c r="L270" s="247"/>
      <c r="M270" s="247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s="93" customFormat="1" ht="15">
      <c r="A271" s="420"/>
      <c r="B271" s="421"/>
      <c r="C271" s="219" t="s">
        <v>174</v>
      </c>
      <c r="D271" s="220"/>
      <c r="E271" s="218">
        <v>0</v>
      </c>
      <c r="F271" s="218">
        <v>0</v>
      </c>
      <c r="G271" s="218">
        <v>0</v>
      </c>
      <c r="H271" s="218">
        <v>0</v>
      </c>
      <c r="I271" s="218">
        <v>0</v>
      </c>
      <c r="J271" s="247"/>
      <c r="K271" s="247"/>
      <c r="L271" s="247"/>
      <c r="M271" s="247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s="93" customFormat="1" ht="30">
      <c r="A272" s="420"/>
      <c r="B272" s="421"/>
      <c r="C272" s="219" t="s">
        <v>810</v>
      </c>
      <c r="D272" s="220"/>
      <c r="E272" s="218">
        <v>0</v>
      </c>
      <c r="F272" s="218">
        <v>0</v>
      </c>
      <c r="G272" s="218">
        <v>0</v>
      </c>
      <c r="H272" s="218">
        <v>0</v>
      </c>
      <c r="I272" s="218">
        <v>0</v>
      </c>
      <c r="J272" s="247"/>
      <c r="K272" s="247"/>
      <c r="L272" s="247"/>
      <c r="M272" s="247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s="93" customFormat="1" ht="30">
      <c r="A273" s="420"/>
      <c r="B273" s="421"/>
      <c r="C273" s="219" t="s">
        <v>110</v>
      </c>
      <c r="D273" s="220"/>
      <c r="E273" s="218">
        <v>0</v>
      </c>
      <c r="F273" s="218">
        <v>0</v>
      </c>
      <c r="G273" s="218">
        <v>0</v>
      </c>
      <c r="H273" s="218">
        <v>0</v>
      </c>
      <c r="I273" s="218">
        <v>0</v>
      </c>
      <c r="J273" s="247"/>
      <c r="K273" s="247"/>
      <c r="L273" s="247"/>
      <c r="M273" s="247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s="93" customFormat="1" ht="15">
      <c r="A274" s="420" t="s">
        <v>681</v>
      </c>
      <c r="B274" s="421" t="s">
        <v>19</v>
      </c>
      <c r="C274" s="219" t="s">
        <v>205</v>
      </c>
      <c r="D274" s="220"/>
      <c r="E274" s="218">
        <v>0</v>
      </c>
      <c r="F274" s="218">
        <v>0</v>
      </c>
      <c r="G274" s="218">
        <v>0</v>
      </c>
      <c r="H274" s="218">
        <v>0</v>
      </c>
      <c r="I274" s="218">
        <v>0</v>
      </c>
      <c r="J274" s="247"/>
      <c r="K274" s="247"/>
      <c r="L274" s="247"/>
      <c r="M274" s="247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s="93" customFormat="1" ht="15.75" customHeight="1">
      <c r="A275" s="420"/>
      <c r="B275" s="421"/>
      <c r="C275" s="219" t="s">
        <v>172</v>
      </c>
      <c r="D275" s="220" t="s">
        <v>684</v>
      </c>
      <c r="E275" s="218">
        <v>0</v>
      </c>
      <c r="F275" s="218">
        <v>0</v>
      </c>
      <c r="G275" s="218">
        <v>0</v>
      </c>
      <c r="H275" s="218">
        <v>0</v>
      </c>
      <c r="I275" s="218">
        <v>0</v>
      </c>
      <c r="J275" s="247"/>
      <c r="K275" s="247"/>
      <c r="L275" s="247"/>
      <c r="M275" s="247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s="93" customFormat="1" ht="15">
      <c r="A276" s="420"/>
      <c r="B276" s="421"/>
      <c r="C276" s="219" t="s">
        <v>173</v>
      </c>
      <c r="D276" s="220"/>
      <c r="E276" s="218">
        <v>0</v>
      </c>
      <c r="F276" s="218">
        <v>0</v>
      </c>
      <c r="G276" s="218">
        <v>0</v>
      </c>
      <c r="H276" s="218">
        <v>0</v>
      </c>
      <c r="I276" s="218">
        <v>0</v>
      </c>
      <c r="J276" s="247"/>
      <c r="K276" s="247"/>
      <c r="L276" s="247"/>
      <c r="M276" s="247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s="93" customFormat="1" ht="15">
      <c r="A277" s="420"/>
      <c r="B277" s="421"/>
      <c r="C277" s="219" t="s">
        <v>174</v>
      </c>
      <c r="D277" s="220"/>
      <c r="E277" s="218">
        <v>0</v>
      </c>
      <c r="F277" s="218">
        <v>0</v>
      </c>
      <c r="G277" s="218">
        <v>0</v>
      </c>
      <c r="H277" s="218">
        <v>0</v>
      </c>
      <c r="I277" s="218">
        <v>0</v>
      </c>
      <c r="J277" s="247"/>
      <c r="K277" s="247"/>
      <c r="L277" s="247"/>
      <c r="M277" s="247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s="93" customFormat="1" ht="30">
      <c r="A278" s="420"/>
      <c r="B278" s="421"/>
      <c r="C278" s="219" t="s">
        <v>810</v>
      </c>
      <c r="D278" s="220"/>
      <c r="E278" s="218">
        <v>0</v>
      </c>
      <c r="F278" s="218">
        <v>0</v>
      </c>
      <c r="G278" s="218">
        <v>0</v>
      </c>
      <c r="H278" s="218">
        <v>0</v>
      </c>
      <c r="I278" s="218">
        <v>0</v>
      </c>
      <c r="J278" s="247"/>
      <c r="K278" s="247"/>
      <c r="L278" s="247"/>
      <c r="M278" s="247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s="93" customFormat="1" ht="63" customHeight="1">
      <c r="A279" s="420"/>
      <c r="B279" s="421"/>
      <c r="C279" s="219" t="s">
        <v>110</v>
      </c>
      <c r="D279" s="220"/>
      <c r="E279" s="218">
        <v>0</v>
      </c>
      <c r="F279" s="218">
        <v>0</v>
      </c>
      <c r="G279" s="218">
        <v>0</v>
      </c>
      <c r="H279" s="218">
        <v>0</v>
      </c>
      <c r="I279" s="218">
        <v>0</v>
      </c>
      <c r="J279" s="247"/>
      <c r="K279" s="247"/>
      <c r="L279" s="247"/>
      <c r="M279" s="247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s="93" customFormat="1" ht="15">
      <c r="A280" s="420" t="s">
        <v>79</v>
      </c>
      <c r="B280" s="421" t="s">
        <v>476</v>
      </c>
      <c r="C280" s="219" t="s">
        <v>205</v>
      </c>
      <c r="D280" s="220"/>
      <c r="E280" s="218">
        <v>0</v>
      </c>
      <c r="F280" s="218">
        <v>0</v>
      </c>
      <c r="G280" s="218">
        <v>0</v>
      </c>
      <c r="H280" s="218">
        <v>0</v>
      </c>
      <c r="I280" s="218">
        <v>0</v>
      </c>
      <c r="J280" s="247"/>
      <c r="K280" s="247"/>
      <c r="L280" s="247"/>
      <c r="M280" s="247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s="93" customFormat="1" ht="15.75" customHeight="1">
      <c r="A281" s="420"/>
      <c r="B281" s="421"/>
      <c r="C281" s="219" t="s">
        <v>172</v>
      </c>
      <c r="D281" s="220" t="s">
        <v>386</v>
      </c>
      <c r="E281" s="218">
        <v>0</v>
      </c>
      <c r="F281" s="218">
        <v>0</v>
      </c>
      <c r="G281" s="218">
        <v>0</v>
      </c>
      <c r="H281" s="218">
        <v>0</v>
      </c>
      <c r="I281" s="218">
        <v>0</v>
      </c>
      <c r="J281" s="247"/>
      <c r="K281" s="247"/>
      <c r="L281" s="247"/>
      <c r="M281" s="247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s="93" customFormat="1" ht="15">
      <c r="A282" s="420"/>
      <c r="B282" s="421"/>
      <c r="C282" s="219" t="s">
        <v>173</v>
      </c>
      <c r="D282" s="220"/>
      <c r="E282" s="218">
        <v>0</v>
      </c>
      <c r="F282" s="218">
        <v>0</v>
      </c>
      <c r="G282" s="218">
        <v>0</v>
      </c>
      <c r="H282" s="218">
        <v>0</v>
      </c>
      <c r="I282" s="218">
        <v>0</v>
      </c>
      <c r="J282" s="247"/>
      <c r="K282" s="247"/>
      <c r="L282" s="247"/>
      <c r="M282" s="247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s="93" customFormat="1" ht="15">
      <c r="A283" s="420"/>
      <c r="B283" s="421"/>
      <c r="C283" s="219" t="s">
        <v>174</v>
      </c>
      <c r="D283" s="220"/>
      <c r="E283" s="218">
        <v>0</v>
      </c>
      <c r="F283" s="218">
        <v>0</v>
      </c>
      <c r="G283" s="218">
        <v>0</v>
      </c>
      <c r="H283" s="218">
        <v>0</v>
      </c>
      <c r="I283" s="218">
        <v>0</v>
      </c>
      <c r="J283" s="247"/>
      <c r="K283" s="247"/>
      <c r="L283" s="247"/>
      <c r="M283" s="247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s="93" customFormat="1" ht="30">
      <c r="A284" s="420"/>
      <c r="B284" s="421"/>
      <c r="C284" s="219" t="s">
        <v>810</v>
      </c>
      <c r="D284" s="220"/>
      <c r="E284" s="218">
        <v>0</v>
      </c>
      <c r="F284" s="218">
        <v>0</v>
      </c>
      <c r="G284" s="218">
        <v>0</v>
      </c>
      <c r="H284" s="218">
        <v>0</v>
      </c>
      <c r="I284" s="218">
        <v>0</v>
      </c>
      <c r="J284" s="247"/>
      <c r="K284" s="247"/>
      <c r="L284" s="247"/>
      <c r="M284" s="247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s="93" customFormat="1" ht="51.75" customHeight="1">
      <c r="A285" s="420"/>
      <c r="B285" s="421"/>
      <c r="C285" s="219" t="s">
        <v>110</v>
      </c>
      <c r="D285" s="220"/>
      <c r="E285" s="218">
        <v>0</v>
      </c>
      <c r="F285" s="218">
        <v>0</v>
      </c>
      <c r="G285" s="218">
        <v>0</v>
      </c>
      <c r="H285" s="218">
        <v>0</v>
      </c>
      <c r="I285" s="218">
        <v>0</v>
      </c>
      <c r="J285" s="247"/>
      <c r="K285" s="247"/>
      <c r="L285" s="247"/>
      <c r="M285" s="247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s="93" customFormat="1" ht="15" customHeight="1">
      <c r="A286" s="420" t="s">
        <v>819</v>
      </c>
      <c r="B286" s="421" t="s">
        <v>492</v>
      </c>
      <c r="C286" s="219" t="s">
        <v>205</v>
      </c>
      <c r="D286" s="220"/>
      <c r="E286" s="218">
        <v>0</v>
      </c>
      <c r="F286" s="218">
        <v>0</v>
      </c>
      <c r="G286" s="218">
        <v>0</v>
      </c>
      <c r="H286" s="218">
        <v>0</v>
      </c>
      <c r="I286" s="218">
        <v>0</v>
      </c>
      <c r="J286" s="247"/>
      <c r="K286" s="247"/>
      <c r="L286" s="247"/>
      <c r="M286" s="247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s="93" customFormat="1" ht="18" customHeight="1">
      <c r="A287" s="420"/>
      <c r="B287" s="421"/>
      <c r="C287" s="219" t="s">
        <v>172</v>
      </c>
      <c r="D287" s="220" t="s">
        <v>684</v>
      </c>
      <c r="E287" s="218">
        <v>0</v>
      </c>
      <c r="F287" s="218">
        <v>0</v>
      </c>
      <c r="G287" s="218">
        <v>0</v>
      </c>
      <c r="H287" s="218">
        <v>0</v>
      </c>
      <c r="I287" s="218">
        <v>0</v>
      </c>
      <c r="J287" s="247"/>
      <c r="K287" s="247"/>
      <c r="L287" s="247"/>
      <c r="M287" s="247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s="93" customFormat="1" ht="15">
      <c r="A288" s="420"/>
      <c r="B288" s="421"/>
      <c r="C288" s="219" t="s">
        <v>173</v>
      </c>
      <c r="D288" s="220"/>
      <c r="E288" s="218">
        <v>0</v>
      </c>
      <c r="F288" s="218">
        <v>0</v>
      </c>
      <c r="G288" s="218">
        <v>0</v>
      </c>
      <c r="H288" s="218">
        <v>0</v>
      </c>
      <c r="I288" s="218">
        <v>0</v>
      </c>
      <c r="J288" s="247"/>
      <c r="K288" s="247"/>
      <c r="L288" s="247"/>
      <c r="M288" s="247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s="93" customFormat="1" ht="15">
      <c r="A289" s="420"/>
      <c r="B289" s="421"/>
      <c r="C289" s="219" t="s">
        <v>174</v>
      </c>
      <c r="D289" s="220"/>
      <c r="E289" s="218">
        <v>0</v>
      </c>
      <c r="F289" s="218">
        <v>0</v>
      </c>
      <c r="G289" s="218">
        <v>0</v>
      </c>
      <c r="H289" s="218">
        <v>0</v>
      </c>
      <c r="I289" s="218">
        <v>0</v>
      </c>
      <c r="J289" s="247"/>
      <c r="K289" s="247"/>
      <c r="L289" s="247"/>
      <c r="M289" s="247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s="93" customFormat="1" ht="30.75" customHeight="1">
      <c r="A290" s="420"/>
      <c r="B290" s="421"/>
      <c r="C290" s="219" t="s">
        <v>810</v>
      </c>
      <c r="D290" s="220"/>
      <c r="E290" s="218">
        <v>0</v>
      </c>
      <c r="F290" s="218">
        <v>0</v>
      </c>
      <c r="G290" s="218">
        <v>0</v>
      </c>
      <c r="H290" s="218">
        <v>0</v>
      </c>
      <c r="I290" s="218">
        <v>0</v>
      </c>
      <c r="J290" s="247"/>
      <c r="K290" s="247"/>
      <c r="L290" s="247"/>
      <c r="M290" s="247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s="93" customFormat="1" ht="66" customHeight="1">
      <c r="A291" s="420"/>
      <c r="B291" s="421"/>
      <c r="C291" s="219" t="s">
        <v>110</v>
      </c>
      <c r="D291" s="220"/>
      <c r="E291" s="218">
        <v>0</v>
      </c>
      <c r="F291" s="218">
        <v>0</v>
      </c>
      <c r="G291" s="218">
        <v>0</v>
      </c>
      <c r="H291" s="218">
        <v>0</v>
      </c>
      <c r="I291" s="218">
        <v>0</v>
      </c>
      <c r="J291" s="247"/>
      <c r="K291" s="247"/>
      <c r="L291" s="247"/>
      <c r="M291" s="247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9" ht="34.5" customHeight="1">
      <c r="A292" s="443" t="s">
        <v>5</v>
      </c>
      <c r="B292" s="443"/>
      <c r="C292" s="443"/>
      <c r="D292" s="443"/>
      <c r="E292" s="443"/>
      <c r="F292" s="443"/>
      <c r="G292" s="443"/>
      <c r="H292" s="443"/>
      <c r="I292" s="443"/>
    </row>
    <row r="293" spans="1:9" ht="34.5" customHeight="1">
      <c r="A293" s="410" t="s">
        <v>6</v>
      </c>
      <c r="B293" s="410"/>
      <c r="C293" s="410"/>
      <c r="D293" s="410"/>
      <c r="E293" s="410"/>
      <c r="F293" s="410"/>
      <c r="G293" s="410"/>
      <c r="H293" s="410"/>
      <c r="I293" s="410"/>
    </row>
    <row r="294" spans="1:9" ht="24.75" customHeight="1">
      <c r="A294" s="414" t="s">
        <v>4</v>
      </c>
      <c r="B294" s="414"/>
      <c r="C294" s="414"/>
      <c r="D294" s="414"/>
      <c r="E294" s="414"/>
      <c r="F294" s="414"/>
      <c r="G294" s="414"/>
      <c r="H294" s="414"/>
      <c r="I294" s="414"/>
    </row>
    <row r="295" spans="1:9" ht="12.75">
      <c r="A295" s="414"/>
      <c r="B295" s="414"/>
      <c r="C295" s="414"/>
      <c r="D295" s="414"/>
      <c r="E295" s="414"/>
      <c r="F295" s="414"/>
      <c r="G295" s="414"/>
      <c r="H295" s="414"/>
      <c r="I295" s="414"/>
    </row>
    <row r="296" spans="1:9" ht="12.75">
      <c r="A296" s="221"/>
      <c r="B296" s="221"/>
      <c r="C296" s="221"/>
      <c r="D296" s="222"/>
      <c r="E296" s="221"/>
      <c r="F296" s="221"/>
      <c r="G296" s="221"/>
      <c r="H296" s="221"/>
      <c r="I296" s="221"/>
    </row>
    <row r="297" spans="1:9" ht="12.75">
      <c r="A297" s="221"/>
      <c r="B297" s="221"/>
      <c r="C297" s="221"/>
      <c r="D297" s="222"/>
      <c r="E297" s="221"/>
      <c r="F297" s="221"/>
      <c r="G297" s="221"/>
      <c r="H297" s="221"/>
      <c r="I297" s="221"/>
    </row>
    <row r="298" spans="1:9" ht="12.75">
      <c r="A298" s="221"/>
      <c r="B298" s="221"/>
      <c r="C298" s="221"/>
      <c r="D298" s="222"/>
      <c r="E298" s="221"/>
      <c r="F298" s="221"/>
      <c r="G298" s="221"/>
      <c r="H298" s="221"/>
      <c r="I298" s="221"/>
    </row>
    <row r="299" spans="1:9" ht="12.75">
      <c r="A299" s="221"/>
      <c r="B299" s="221"/>
      <c r="C299" s="221"/>
      <c r="D299" s="222"/>
      <c r="E299" s="221"/>
      <c r="F299" s="221"/>
      <c r="G299" s="221"/>
      <c r="H299" s="221"/>
      <c r="I299" s="221"/>
    </row>
    <row r="300" spans="1:9" ht="12.75">
      <c r="A300" s="221"/>
      <c r="B300" s="221"/>
      <c r="C300" s="221"/>
      <c r="D300" s="222"/>
      <c r="E300" s="221"/>
      <c r="F300" s="221"/>
      <c r="G300" s="221"/>
      <c r="H300" s="221"/>
      <c r="I300" s="221"/>
    </row>
    <row r="301" spans="1:9" ht="12.75">
      <c r="A301" s="221"/>
      <c r="B301" s="221"/>
      <c r="C301" s="221"/>
      <c r="D301" s="222"/>
      <c r="E301" s="221"/>
      <c r="F301" s="221"/>
      <c r="G301" s="221"/>
      <c r="H301" s="221"/>
      <c r="I301" s="221"/>
    </row>
    <row r="302" spans="1:9" ht="12.75">
      <c r="A302" s="221"/>
      <c r="B302" s="221"/>
      <c r="C302" s="221"/>
      <c r="D302" s="222"/>
      <c r="E302" s="221"/>
      <c r="F302" s="221"/>
      <c r="G302" s="221"/>
      <c r="H302" s="221"/>
      <c r="I302" s="221"/>
    </row>
    <row r="303" spans="1:9" ht="12.75">
      <c r="A303" s="221"/>
      <c r="B303" s="221"/>
      <c r="C303" s="221"/>
      <c r="D303" s="222"/>
      <c r="E303" s="221"/>
      <c r="F303" s="221"/>
      <c r="G303" s="221"/>
      <c r="H303" s="221"/>
      <c r="I303" s="221"/>
    </row>
    <row r="304" spans="1:9" ht="12.75">
      <c r="A304" s="221"/>
      <c r="B304" s="221"/>
      <c r="C304" s="221"/>
      <c r="D304" s="222"/>
      <c r="E304" s="221"/>
      <c r="F304" s="221"/>
      <c r="G304" s="221"/>
      <c r="H304" s="237"/>
      <c r="I304" s="221"/>
    </row>
    <row r="305" spans="1:9" ht="12.75">
      <c r="A305" s="221"/>
      <c r="B305" s="221"/>
      <c r="C305" s="221"/>
      <c r="D305" s="222"/>
      <c r="E305" s="221"/>
      <c r="F305" s="221"/>
      <c r="G305" s="221"/>
      <c r="H305" s="221"/>
      <c r="I305" s="221"/>
    </row>
    <row r="306" spans="1:9" ht="12.75">
      <c r="A306" s="221"/>
      <c r="B306" s="221"/>
      <c r="C306" s="221"/>
      <c r="D306" s="222"/>
      <c r="E306" s="221"/>
      <c r="F306" s="221"/>
      <c r="G306" s="221"/>
      <c r="H306" s="221"/>
      <c r="I306" s="221"/>
    </row>
    <row r="307" spans="1:9" ht="12.75">
      <c r="A307" s="221"/>
      <c r="B307" s="221"/>
      <c r="C307" s="221"/>
      <c r="D307" s="222"/>
      <c r="E307" s="221"/>
      <c r="F307" s="221"/>
      <c r="G307" s="221"/>
      <c r="H307" s="221"/>
      <c r="I307" s="221"/>
    </row>
    <row r="308" spans="1:9" ht="12.75">
      <c r="A308" s="221"/>
      <c r="B308" s="221"/>
      <c r="C308" s="221"/>
      <c r="D308" s="222"/>
      <c r="E308" s="221"/>
      <c r="F308" s="221"/>
      <c r="G308" s="221"/>
      <c r="H308" s="221"/>
      <c r="I308" s="221"/>
    </row>
    <row r="309" spans="1:9" ht="12.75">
      <c r="A309" s="221"/>
      <c r="B309" s="221"/>
      <c r="C309" s="221"/>
      <c r="D309" s="222"/>
      <c r="E309" s="221"/>
      <c r="F309" s="221"/>
      <c r="G309" s="221"/>
      <c r="H309" s="221"/>
      <c r="I309" s="221"/>
    </row>
    <row r="310" spans="1:9" ht="12.75">
      <c r="A310" s="221"/>
      <c r="B310" s="221"/>
      <c r="C310" s="221"/>
      <c r="D310" s="222"/>
      <c r="E310" s="221"/>
      <c r="F310" s="221"/>
      <c r="G310" s="221"/>
      <c r="H310" s="221"/>
      <c r="I310" s="221"/>
    </row>
    <row r="311" spans="1:9" ht="12.75">
      <c r="A311" s="221"/>
      <c r="B311" s="221"/>
      <c r="C311" s="221"/>
      <c r="D311" s="222"/>
      <c r="E311" s="221"/>
      <c r="F311" s="221"/>
      <c r="G311" s="221"/>
      <c r="H311" s="221"/>
      <c r="I311" s="221"/>
    </row>
    <row r="312" spans="1:9" ht="12.75">
      <c r="A312" s="221"/>
      <c r="B312" s="221"/>
      <c r="C312" s="221"/>
      <c r="D312" s="222"/>
      <c r="E312" s="221"/>
      <c r="F312" s="221"/>
      <c r="G312" s="221"/>
      <c r="H312" s="221"/>
      <c r="I312" s="221"/>
    </row>
    <row r="313" spans="1:9" ht="12.75">
      <c r="A313" s="221"/>
      <c r="B313" s="221"/>
      <c r="C313" s="221"/>
      <c r="D313" s="222"/>
      <c r="E313" s="221"/>
      <c r="F313" s="221"/>
      <c r="G313" s="221"/>
      <c r="H313" s="221"/>
      <c r="I313" s="221"/>
    </row>
    <row r="314" spans="1:9" ht="12.75">
      <c r="A314" s="221"/>
      <c r="B314" s="221"/>
      <c r="C314" s="221"/>
      <c r="D314" s="222"/>
      <c r="E314" s="221"/>
      <c r="F314" s="221"/>
      <c r="G314" s="221"/>
      <c r="H314" s="221"/>
      <c r="I314" s="221"/>
    </row>
    <row r="315" spans="1:9" ht="12.75">
      <c r="A315" s="221"/>
      <c r="B315" s="221"/>
      <c r="C315" s="221"/>
      <c r="D315" s="222"/>
      <c r="E315" s="221"/>
      <c r="F315" s="221"/>
      <c r="G315" s="221"/>
      <c r="H315" s="221"/>
      <c r="I315" s="221"/>
    </row>
    <row r="316" spans="1:9" ht="12.75">
      <c r="A316" s="221"/>
      <c r="B316" s="221"/>
      <c r="C316" s="221"/>
      <c r="D316" s="222"/>
      <c r="E316" s="221"/>
      <c r="F316" s="221"/>
      <c r="G316" s="221"/>
      <c r="H316" s="221"/>
      <c r="I316" s="221"/>
    </row>
    <row r="317" spans="1:9" ht="12.75">
      <c r="A317" s="221"/>
      <c r="B317" s="221"/>
      <c r="C317" s="221"/>
      <c r="D317" s="222"/>
      <c r="E317" s="221"/>
      <c r="F317" s="221"/>
      <c r="G317" s="221"/>
      <c r="H317" s="221"/>
      <c r="I317" s="221"/>
    </row>
    <row r="318" spans="1:9" ht="12.75">
      <c r="A318" s="221"/>
      <c r="B318" s="221"/>
      <c r="C318" s="221"/>
      <c r="D318" s="222"/>
      <c r="E318" s="221"/>
      <c r="F318" s="221"/>
      <c r="G318" s="221"/>
      <c r="H318" s="221"/>
      <c r="I318" s="221"/>
    </row>
    <row r="319" spans="1:9" ht="12.75">
      <c r="A319" s="221"/>
      <c r="B319" s="221"/>
      <c r="C319" s="221"/>
      <c r="D319" s="222"/>
      <c r="E319" s="221"/>
      <c r="F319" s="221"/>
      <c r="G319" s="221"/>
      <c r="H319" s="221"/>
      <c r="I319" s="221"/>
    </row>
    <row r="320" spans="1:9" ht="12.75">
      <c r="A320" s="221"/>
      <c r="B320" s="221"/>
      <c r="C320" s="221"/>
      <c r="D320" s="222"/>
      <c r="E320" s="221"/>
      <c r="F320" s="221"/>
      <c r="G320" s="221"/>
      <c r="H320" s="221"/>
      <c r="I320" s="221"/>
    </row>
    <row r="321" spans="1:9" ht="12.75">
      <c r="A321" s="221"/>
      <c r="B321" s="221"/>
      <c r="C321" s="221"/>
      <c r="D321" s="222"/>
      <c r="E321" s="221"/>
      <c r="F321" s="221"/>
      <c r="G321" s="221"/>
      <c r="H321" s="221"/>
      <c r="I321" s="221"/>
    </row>
    <row r="322" spans="1:9" ht="12.75">
      <c r="A322" s="221"/>
      <c r="B322" s="221"/>
      <c r="C322" s="221"/>
      <c r="D322" s="222"/>
      <c r="E322" s="221"/>
      <c r="F322" s="221"/>
      <c r="G322" s="221"/>
      <c r="H322" s="221"/>
      <c r="I322" s="221"/>
    </row>
    <row r="323" spans="1:9" ht="12.75">
      <c r="A323" s="221"/>
      <c r="B323" s="221"/>
      <c r="C323" s="221"/>
      <c r="D323" s="222"/>
      <c r="E323" s="221"/>
      <c r="F323" s="221"/>
      <c r="G323" s="221"/>
      <c r="H323" s="221"/>
      <c r="I323" s="221"/>
    </row>
    <row r="324" spans="1:9" ht="12.75">
      <c r="A324" s="221"/>
      <c r="B324" s="221"/>
      <c r="C324" s="221"/>
      <c r="D324" s="222"/>
      <c r="E324" s="221"/>
      <c r="F324" s="221"/>
      <c r="G324" s="221"/>
      <c r="H324" s="221"/>
      <c r="I324" s="221"/>
    </row>
    <row r="325" spans="1:9" ht="12.75">
      <c r="A325" s="221"/>
      <c r="B325" s="221"/>
      <c r="C325" s="221"/>
      <c r="D325" s="222"/>
      <c r="E325" s="221"/>
      <c r="F325" s="221"/>
      <c r="G325" s="221"/>
      <c r="H325" s="221"/>
      <c r="I325" s="221"/>
    </row>
    <row r="326" spans="1:9" ht="12.75">
      <c r="A326" s="221"/>
      <c r="B326" s="221"/>
      <c r="C326" s="221"/>
      <c r="D326" s="222"/>
      <c r="E326" s="221"/>
      <c r="F326" s="221"/>
      <c r="G326" s="221"/>
      <c r="H326" s="221"/>
      <c r="I326" s="221"/>
    </row>
    <row r="327" spans="1:9" ht="12.75">
      <c r="A327" s="221"/>
      <c r="B327" s="221"/>
      <c r="C327" s="221"/>
      <c r="D327" s="222"/>
      <c r="E327" s="221"/>
      <c r="F327" s="221"/>
      <c r="G327" s="221"/>
      <c r="H327" s="221"/>
      <c r="I327" s="221"/>
    </row>
    <row r="328" spans="1:9" ht="12.75">
      <c r="A328" s="221"/>
      <c r="B328" s="221"/>
      <c r="C328" s="221"/>
      <c r="D328" s="222"/>
      <c r="E328" s="221"/>
      <c r="F328" s="221"/>
      <c r="G328" s="221"/>
      <c r="H328" s="221"/>
      <c r="I328" s="221"/>
    </row>
    <row r="329" spans="1:9" ht="12.75">
      <c r="A329" s="221"/>
      <c r="B329" s="221"/>
      <c r="C329" s="221"/>
      <c r="D329" s="222"/>
      <c r="E329" s="221"/>
      <c r="F329" s="221"/>
      <c r="G329" s="221"/>
      <c r="H329" s="221"/>
      <c r="I329" s="221"/>
    </row>
    <row r="330" spans="1:9" ht="12.75">
      <c r="A330" s="221"/>
      <c r="B330" s="221"/>
      <c r="C330" s="221"/>
      <c r="D330" s="222"/>
      <c r="E330" s="221"/>
      <c r="F330" s="221"/>
      <c r="G330" s="221"/>
      <c r="H330" s="221"/>
      <c r="I330" s="221"/>
    </row>
    <row r="331" spans="1:9" ht="12.75">
      <c r="A331" s="221"/>
      <c r="B331" s="221"/>
      <c r="C331" s="221"/>
      <c r="D331" s="222"/>
      <c r="E331" s="221"/>
      <c r="F331" s="221"/>
      <c r="G331" s="221"/>
      <c r="H331" s="221"/>
      <c r="I331" s="221"/>
    </row>
    <row r="332" spans="1:9" ht="12.75">
      <c r="A332" s="221"/>
      <c r="B332" s="221"/>
      <c r="C332" s="221"/>
      <c r="D332" s="222"/>
      <c r="E332" s="221"/>
      <c r="F332" s="221"/>
      <c r="G332" s="221"/>
      <c r="H332" s="221"/>
      <c r="I332" s="221"/>
    </row>
    <row r="333" spans="1:9" ht="12.75">
      <c r="A333" s="221"/>
      <c r="B333" s="221"/>
      <c r="C333" s="221"/>
      <c r="D333" s="222"/>
      <c r="E333" s="221"/>
      <c r="F333" s="221"/>
      <c r="G333" s="221"/>
      <c r="H333" s="221"/>
      <c r="I333" s="221"/>
    </row>
    <row r="334" spans="1:9" ht="12.75">
      <c r="A334" s="221"/>
      <c r="B334" s="221"/>
      <c r="C334" s="221"/>
      <c r="D334" s="222"/>
      <c r="E334" s="221"/>
      <c r="F334" s="221"/>
      <c r="G334" s="221"/>
      <c r="H334" s="221"/>
      <c r="I334" s="221"/>
    </row>
    <row r="335" spans="1:9" ht="12.75">
      <c r="A335" s="221"/>
      <c r="B335" s="221"/>
      <c r="C335" s="221"/>
      <c r="D335" s="222"/>
      <c r="E335" s="221"/>
      <c r="F335" s="221"/>
      <c r="G335" s="221"/>
      <c r="H335" s="221"/>
      <c r="I335" s="221"/>
    </row>
    <row r="336" spans="1:9" ht="12.75">
      <c r="A336" s="221"/>
      <c r="B336" s="221"/>
      <c r="C336" s="221"/>
      <c r="D336" s="222"/>
      <c r="E336" s="221"/>
      <c r="F336" s="221"/>
      <c r="G336" s="221"/>
      <c r="H336" s="221"/>
      <c r="I336" s="221"/>
    </row>
    <row r="337" spans="1:9" ht="12.75">
      <c r="A337" s="221"/>
      <c r="B337" s="221"/>
      <c r="C337" s="221"/>
      <c r="D337" s="222"/>
      <c r="E337" s="221"/>
      <c r="F337" s="221"/>
      <c r="G337" s="221"/>
      <c r="H337" s="221"/>
      <c r="I337" s="221"/>
    </row>
    <row r="338" spans="1:9" ht="12.75">
      <c r="A338" s="221"/>
      <c r="B338" s="221"/>
      <c r="C338" s="221"/>
      <c r="D338" s="222"/>
      <c r="E338" s="221"/>
      <c r="F338" s="221"/>
      <c r="G338" s="221"/>
      <c r="H338" s="221"/>
      <c r="I338" s="221"/>
    </row>
    <row r="339" spans="1:9" ht="12.75">
      <c r="A339" s="221"/>
      <c r="B339" s="221"/>
      <c r="C339" s="221"/>
      <c r="D339" s="222"/>
      <c r="E339" s="221"/>
      <c r="F339" s="221"/>
      <c r="G339" s="221"/>
      <c r="H339" s="221"/>
      <c r="I339" s="221"/>
    </row>
    <row r="340" spans="1:9" ht="12.75">
      <c r="A340" s="221"/>
      <c r="B340" s="221"/>
      <c r="C340" s="221"/>
      <c r="D340" s="222"/>
      <c r="E340" s="221"/>
      <c r="F340" s="221"/>
      <c r="G340" s="221"/>
      <c r="H340" s="221"/>
      <c r="I340" s="221"/>
    </row>
    <row r="341" spans="1:9" ht="12.75">
      <c r="A341" s="221"/>
      <c r="B341" s="221"/>
      <c r="C341" s="221"/>
      <c r="D341" s="222"/>
      <c r="E341" s="221"/>
      <c r="F341" s="221"/>
      <c r="G341" s="221"/>
      <c r="H341" s="221"/>
      <c r="I341" s="221"/>
    </row>
    <row r="342" spans="1:9" ht="12.75">
      <c r="A342" s="221"/>
      <c r="B342" s="221"/>
      <c r="C342" s="221"/>
      <c r="D342" s="222"/>
      <c r="E342" s="221"/>
      <c r="F342" s="221"/>
      <c r="G342" s="221"/>
      <c r="H342" s="221"/>
      <c r="I342" s="221"/>
    </row>
    <row r="343" spans="1:9" ht="12.75">
      <c r="A343" s="221"/>
      <c r="B343" s="221"/>
      <c r="C343" s="221"/>
      <c r="D343" s="222"/>
      <c r="E343" s="221"/>
      <c r="F343" s="221"/>
      <c r="G343" s="221"/>
      <c r="H343" s="221"/>
      <c r="I343" s="221"/>
    </row>
    <row r="344" spans="1:9" ht="12.75">
      <c r="A344" s="221"/>
      <c r="B344" s="221"/>
      <c r="C344" s="221"/>
      <c r="D344" s="222"/>
      <c r="E344" s="221"/>
      <c r="F344" s="221"/>
      <c r="G344" s="221"/>
      <c r="H344" s="221"/>
      <c r="I344" s="221"/>
    </row>
    <row r="345" spans="1:9" ht="12.75">
      <c r="A345" s="221"/>
      <c r="B345" s="221"/>
      <c r="C345" s="221"/>
      <c r="D345" s="222"/>
      <c r="E345" s="221"/>
      <c r="F345" s="221"/>
      <c r="G345" s="221"/>
      <c r="H345" s="221"/>
      <c r="I345" s="221"/>
    </row>
    <row r="346" spans="1:9" ht="12.75">
      <c r="A346" s="221"/>
      <c r="B346" s="221"/>
      <c r="C346" s="221"/>
      <c r="D346" s="222"/>
      <c r="E346" s="221"/>
      <c r="F346" s="221"/>
      <c r="G346" s="221"/>
      <c r="H346" s="221"/>
      <c r="I346" s="221"/>
    </row>
    <row r="347" spans="1:9" ht="12.75">
      <c r="A347" s="221"/>
      <c r="B347" s="221"/>
      <c r="C347" s="221"/>
      <c r="D347" s="222"/>
      <c r="E347" s="221"/>
      <c r="F347" s="221"/>
      <c r="G347" s="221"/>
      <c r="H347" s="221"/>
      <c r="I347" s="221"/>
    </row>
    <row r="348" spans="1:9" ht="12.75">
      <c r="A348" s="221"/>
      <c r="B348" s="221"/>
      <c r="C348" s="221"/>
      <c r="D348" s="222"/>
      <c r="E348" s="221"/>
      <c r="F348" s="221"/>
      <c r="G348" s="221"/>
      <c r="H348" s="221"/>
      <c r="I348" s="221"/>
    </row>
    <row r="349" spans="1:9" ht="12.75">
      <c r="A349" s="221"/>
      <c r="B349" s="221"/>
      <c r="C349" s="221"/>
      <c r="D349" s="222"/>
      <c r="E349" s="221"/>
      <c r="F349" s="221"/>
      <c r="G349" s="221"/>
      <c r="H349" s="221"/>
      <c r="I349" s="221"/>
    </row>
    <row r="350" spans="1:9" ht="12.75">
      <c r="A350" s="221"/>
      <c r="B350" s="221"/>
      <c r="C350" s="221"/>
      <c r="D350" s="222"/>
      <c r="E350" s="221"/>
      <c r="F350" s="221"/>
      <c r="G350" s="221"/>
      <c r="H350" s="221"/>
      <c r="I350" s="221"/>
    </row>
    <row r="351" spans="1:9" ht="12.75">
      <c r="A351" s="221"/>
      <c r="B351" s="221"/>
      <c r="C351" s="221"/>
      <c r="D351" s="222"/>
      <c r="E351" s="221"/>
      <c r="F351" s="221"/>
      <c r="G351" s="221"/>
      <c r="H351" s="221"/>
      <c r="I351" s="221"/>
    </row>
    <row r="352" spans="1:9" ht="12.75">
      <c r="A352" s="221"/>
      <c r="B352" s="221"/>
      <c r="C352" s="221"/>
      <c r="D352" s="222"/>
      <c r="E352" s="221"/>
      <c r="F352" s="221"/>
      <c r="G352" s="221"/>
      <c r="H352" s="221"/>
      <c r="I352" s="221"/>
    </row>
    <row r="353" spans="1:9" ht="12.75">
      <c r="A353" s="221"/>
      <c r="B353" s="221"/>
      <c r="C353" s="221"/>
      <c r="D353" s="222"/>
      <c r="E353" s="221"/>
      <c r="F353" s="221"/>
      <c r="G353" s="221"/>
      <c r="H353" s="221"/>
      <c r="I353" s="221"/>
    </row>
    <row r="354" spans="1:9" ht="12.75">
      <c r="A354" s="221"/>
      <c r="B354" s="221"/>
      <c r="C354" s="221"/>
      <c r="D354" s="222"/>
      <c r="E354" s="221"/>
      <c r="F354" s="221"/>
      <c r="G354" s="221"/>
      <c r="H354" s="221"/>
      <c r="I354" s="221"/>
    </row>
    <row r="355" spans="1:9" ht="12.75">
      <c r="A355" s="221"/>
      <c r="B355" s="221"/>
      <c r="C355" s="221"/>
      <c r="D355" s="222"/>
      <c r="E355" s="221"/>
      <c r="F355" s="221"/>
      <c r="G355" s="221"/>
      <c r="H355" s="221"/>
      <c r="I355" s="221"/>
    </row>
    <row r="356" spans="1:9" ht="12.75">
      <c r="A356" s="221"/>
      <c r="B356" s="221"/>
      <c r="C356" s="221"/>
      <c r="D356" s="222"/>
      <c r="E356" s="221"/>
      <c r="F356" s="221"/>
      <c r="G356" s="221"/>
      <c r="H356" s="221"/>
      <c r="I356" s="221"/>
    </row>
    <row r="357" spans="1:9" ht="12.75">
      <c r="A357" s="221"/>
      <c r="B357" s="221"/>
      <c r="C357" s="221"/>
      <c r="D357" s="222"/>
      <c r="E357" s="221"/>
      <c r="F357" s="221"/>
      <c r="G357" s="221"/>
      <c r="H357" s="221"/>
      <c r="I357" s="221"/>
    </row>
    <row r="358" spans="1:9" ht="12.75">
      <c r="A358" s="221"/>
      <c r="B358" s="221"/>
      <c r="C358" s="221"/>
      <c r="D358" s="222"/>
      <c r="E358" s="221"/>
      <c r="F358" s="221"/>
      <c r="G358" s="221"/>
      <c r="H358" s="221"/>
      <c r="I358" s="221"/>
    </row>
    <row r="359" spans="1:9" ht="12.75">
      <c r="A359" s="221"/>
      <c r="B359" s="221"/>
      <c r="C359" s="221"/>
      <c r="D359" s="222"/>
      <c r="E359" s="221"/>
      <c r="F359" s="221"/>
      <c r="G359" s="221"/>
      <c r="H359" s="221"/>
      <c r="I359" s="221"/>
    </row>
    <row r="360" spans="1:9" ht="12.75">
      <c r="A360" s="221"/>
      <c r="B360" s="221"/>
      <c r="C360" s="221"/>
      <c r="D360" s="222"/>
      <c r="E360" s="221"/>
      <c r="F360" s="221"/>
      <c r="G360" s="221"/>
      <c r="H360" s="221"/>
      <c r="I360" s="221"/>
    </row>
    <row r="361" spans="1:9" ht="12.75">
      <c r="A361" s="221"/>
      <c r="B361" s="221"/>
      <c r="C361" s="221"/>
      <c r="D361" s="222"/>
      <c r="E361" s="221"/>
      <c r="F361" s="221"/>
      <c r="G361" s="221"/>
      <c r="H361" s="221"/>
      <c r="I361" s="221"/>
    </row>
    <row r="362" spans="1:9" ht="12.75">
      <c r="A362" s="221"/>
      <c r="B362" s="221"/>
      <c r="C362" s="221"/>
      <c r="D362" s="222"/>
      <c r="E362" s="221"/>
      <c r="F362" s="221"/>
      <c r="G362" s="221"/>
      <c r="H362" s="221"/>
      <c r="I362" s="221"/>
    </row>
    <row r="363" spans="1:9" ht="12.75">
      <c r="A363" s="221"/>
      <c r="B363" s="221"/>
      <c r="C363" s="221"/>
      <c r="D363" s="222"/>
      <c r="E363" s="221"/>
      <c r="F363" s="221"/>
      <c r="G363" s="221"/>
      <c r="H363" s="221"/>
      <c r="I363" s="221"/>
    </row>
    <row r="364" spans="1:9" ht="12.75">
      <c r="A364" s="221"/>
      <c r="B364" s="221"/>
      <c r="C364" s="221"/>
      <c r="D364" s="222"/>
      <c r="E364" s="221"/>
      <c r="F364" s="221"/>
      <c r="G364" s="221"/>
      <c r="H364" s="221"/>
      <c r="I364" s="221"/>
    </row>
    <row r="365" spans="1:9" ht="12.75">
      <c r="A365" s="221"/>
      <c r="B365" s="221"/>
      <c r="C365" s="221"/>
      <c r="D365" s="222"/>
      <c r="E365" s="221"/>
      <c r="F365" s="221"/>
      <c r="G365" s="221"/>
      <c r="H365" s="221"/>
      <c r="I365" s="221"/>
    </row>
  </sheetData>
  <sheetProtection/>
  <mergeCells count="102">
    <mergeCell ref="A1:D1"/>
    <mergeCell ref="H2:I2"/>
    <mergeCell ref="A262:A267"/>
    <mergeCell ref="B262:B267"/>
    <mergeCell ref="A268:A273"/>
    <mergeCell ref="B268:B273"/>
    <mergeCell ref="A241:A248"/>
    <mergeCell ref="B241:B248"/>
    <mergeCell ref="A249:A255"/>
    <mergeCell ref="A294:I295"/>
    <mergeCell ref="A274:A279"/>
    <mergeCell ref="B274:B279"/>
    <mergeCell ref="A280:A285"/>
    <mergeCell ref="B280:B285"/>
    <mergeCell ref="A286:A291"/>
    <mergeCell ref="B286:B291"/>
    <mergeCell ref="B249:B255"/>
    <mergeCell ref="A256:A261"/>
    <mergeCell ref="B256:B261"/>
    <mergeCell ref="A223:A228"/>
    <mergeCell ref="B223:B228"/>
    <mergeCell ref="A229:A234"/>
    <mergeCell ref="B229:B234"/>
    <mergeCell ref="A235:A240"/>
    <mergeCell ref="B235:B240"/>
    <mergeCell ref="A205:A210"/>
    <mergeCell ref="B205:B210"/>
    <mergeCell ref="A211:A216"/>
    <mergeCell ref="B211:B216"/>
    <mergeCell ref="A217:A222"/>
    <mergeCell ref="B217:B222"/>
    <mergeCell ref="A180:A188"/>
    <mergeCell ref="B180:B188"/>
    <mergeCell ref="A189:A197"/>
    <mergeCell ref="B189:B197"/>
    <mergeCell ref="A198:A204"/>
    <mergeCell ref="B198:B204"/>
    <mergeCell ref="A162:A167"/>
    <mergeCell ref="B162:B167"/>
    <mergeCell ref="A168:A173"/>
    <mergeCell ref="B168:B173"/>
    <mergeCell ref="A174:A179"/>
    <mergeCell ref="B174:B179"/>
    <mergeCell ref="A151:A155"/>
    <mergeCell ref="B151:B155"/>
    <mergeCell ref="A3:B3"/>
    <mergeCell ref="G3:I3"/>
    <mergeCell ref="A156:A161"/>
    <mergeCell ref="B156:B161"/>
    <mergeCell ref="A133:A139"/>
    <mergeCell ref="B133:B139"/>
    <mergeCell ref="C139:D139"/>
    <mergeCell ref="A140:A145"/>
    <mergeCell ref="B140:B145"/>
    <mergeCell ref="A146:A150"/>
    <mergeCell ref="B146:B150"/>
    <mergeCell ref="A115:A121"/>
    <mergeCell ref="B115:B121"/>
    <mergeCell ref="A122:A126"/>
    <mergeCell ref="B122:B126"/>
    <mergeCell ref="A127:A132"/>
    <mergeCell ref="B127:B132"/>
    <mergeCell ref="A97:A102"/>
    <mergeCell ref="B97:B102"/>
    <mergeCell ref="A103:A108"/>
    <mergeCell ref="B103:B108"/>
    <mergeCell ref="A109:A114"/>
    <mergeCell ref="B109:B114"/>
    <mergeCell ref="A78:A83"/>
    <mergeCell ref="B78:B83"/>
    <mergeCell ref="A85:A90"/>
    <mergeCell ref="B85:B90"/>
    <mergeCell ref="A91:A96"/>
    <mergeCell ref="B91:B96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1:A29"/>
    <mergeCell ref="B21:B29"/>
    <mergeCell ref="A30:A35"/>
    <mergeCell ref="B30:B35"/>
    <mergeCell ref="A36:A41"/>
    <mergeCell ref="B36:B41"/>
    <mergeCell ref="A5:A6"/>
    <mergeCell ref="B5:B6"/>
    <mergeCell ref="C5:C6"/>
    <mergeCell ref="E5:I5"/>
    <mergeCell ref="A293:I293"/>
    <mergeCell ref="A292:I292"/>
    <mergeCell ref="A8:A13"/>
    <mergeCell ref="B8:B13"/>
    <mergeCell ref="A14:A20"/>
    <mergeCell ref="B14:B20"/>
  </mergeCells>
  <printOptions/>
  <pageMargins left="0.7086614173228347" right="0.7086614173228347" top="0.7480314960629921" bottom="0.7480314960629921" header="0.31496062992125984" footer="0.31496062992125984"/>
  <pageSetup fitToHeight="120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Голев Степан Вячеславович</cp:lastModifiedBy>
  <cp:lastPrinted>2019-02-20T01:36:39Z</cp:lastPrinted>
  <dcterms:created xsi:type="dcterms:W3CDTF">2011-03-10T10:26:24Z</dcterms:created>
  <dcterms:modified xsi:type="dcterms:W3CDTF">2019-02-21T05:19:36Z</dcterms:modified>
  <cp:category/>
  <cp:version/>
  <cp:contentType/>
  <cp:contentStatus/>
</cp:coreProperties>
</file>