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28" i="1" l="1"/>
  <c r="C111" i="1" l="1"/>
  <c r="C154" i="1"/>
  <c r="C530" i="1"/>
  <c r="D377" i="1" l="1"/>
  <c r="E231" i="1" l="1"/>
  <c r="D231" i="1"/>
  <c r="C231" i="1"/>
  <c r="D128" i="1" l="1"/>
  <c r="D378" i="1"/>
  <c r="E154" i="1" l="1"/>
  <c r="D154" i="1"/>
  <c r="C378" i="1"/>
  <c r="C223" i="1"/>
  <c r="D136" i="1" l="1"/>
  <c r="D102" i="1"/>
  <c r="D74" i="1" s="1"/>
  <c r="E128" i="1" l="1"/>
  <c r="C145" i="1"/>
  <c r="C136" i="1"/>
  <c r="C129" i="1"/>
  <c r="E403" i="1"/>
  <c r="E343" i="1"/>
  <c r="D343" i="1"/>
  <c r="C291" i="1"/>
  <c r="C256" i="1" l="1"/>
  <c r="D172" i="1"/>
  <c r="D129" i="1" l="1"/>
  <c r="C599" i="1"/>
  <c r="C65" i="1" l="1"/>
  <c r="E663" i="1"/>
  <c r="D663" i="1"/>
  <c r="C663" i="1"/>
  <c r="E655" i="1"/>
  <c r="D655" i="1"/>
  <c r="C655" i="1"/>
  <c r="C647" i="1"/>
  <c r="E645" i="1"/>
  <c r="D645" i="1"/>
  <c r="C645" i="1"/>
  <c r="E643" i="1"/>
  <c r="D643" i="1"/>
  <c r="C643" i="1"/>
  <c r="E642" i="1"/>
  <c r="E634" i="1" s="1"/>
  <c r="D642" i="1"/>
  <c r="C642" i="1"/>
  <c r="E641" i="1"/>
  <c r="D641" i="1"/>
  <c r="D633" i="1" s="1"/>
  <c r="C641" i="1"/>
  <c r="E640" i="1"/>
  <c r="D640" i="1"/>
  <c r="C640" i="1"/>
  <c r="C632" i="1" s="1"/>
  <c r="E639" i="1"/>
  <c r="C639" i="1"/>
  <c r="E638" i="1"/>
  <c r="E637" i="1" s="1"/>
  <c r="D638" i="1"/>
  <c r="D637" i="1" s="1"/>
  <c r="C638" i="1"/>
  <c r="E635" i="1"/>
  <c r="D635" i="1"/>
  <c r="C635" i="1"/>
  <c r="D634" i="1"/>
  <c r="C634" i="1"/>
  <c r="E633" i="1"/>
  <c r="C633" i="1"/>
  <c r="E632" i="1"/>
  <c r="D632" i="1"/>
  <c r="E631" i="1"/>
  <c r="D631" i="1"/>
  <c r="C631" i="1"/>
  <c r="D630" i="1"/>
  <c r="C630" i="1"/>
  <c r="C629" i="1" s="1"/>
  <c r="E621" i="1"/>
  <c r="D621" i="1"/>
  <c r="C621" i="1"/>
  <c r="E613" i="1"/>
  <c r="D613" i="1"/>
  <c r="C613" i="1"/>
  <c r="E605" i="1"/>
  <c r="D605" i="1"/>
  <c r="C605" i="1"/>
  <c r="E603" i="1"/>
  <c r="D603" i="1"/>
  <c r="C603" i="1"/>
  <c r="E602" i="1"/>
  <c r="D602" i="1"/>
  <c r="C602" i="1"/>
  <c r="E601" i="1"/>
  <c r="D601" i="1"/>
  <c r="C601" i="1"/>
  <c r="E600" i="1"/>
  <c r="D600" i="1"/>
  <c r="C600" i="1"/>
  <c r="E599" i="1"/>
  <c r="D599" i="1"/>
  <c r="E598" i="1"/>
  <c r="E597" i="1" s="1"/>
  <c r="D598" i="1"/>
  <c r="D597" i="1" s="1"/>
  <c r="C598" i="1"/>
  <c r="C597" i="1"/>
  <c r="E585" i="1"/>
  <c r="D585" i="1"/>
  <c r="C585" i="1"/>
  <c r="E583" i="1"/>
  <c r="D583" i="1"/>
  <c r="C583" i="1"/>
  <c r="E582" i="1"/>
  <c r="D582" i="1"/>
  <c r="C582" i="1"/>
  <c r="E581" i="1"/>
  <c r="D581" i="1"/>
  <c r="C581" i="1"/>
  <c r="E580" i="1"/>
  <c r="D580" i="1"/>
  <c r="C580" i="1"/>
  <c r="E579" i="1"/>
  <c r="D579" i="1"/>
  <c r="C579" i="1"/>
  <c r="E578" i="1"/>
  <c r="D578" i="1"/>
  <c r="C578" i="1"/>
  <c r="C577" i="1"/>
  <c r="E569" i="1"/>
  <c r="D569" i="1"/>
  <c r="C569" i="1"/>
  <c r="E560" i="1"/>
  <c r="D560" i="1"/>
  <c r="C560" i="1"/>
  <c r="E552" i="1"/>
  <c r="D552" i="1"/>
  <c r="C552" i="1"/>
  <c r="E544" i="1"/>
  <c r="D544" i="1"/>
  <c r="C544" i="1"/>
  <c r="E536" i="1"/>
  <c r="D536" i="1"/>
  <c r="C536" i="1"/>
  <c r="E534" i="1"/>
  <c r="D534" i="1"/>
  <c r="C534" i="1"/>
  <c r="E533" i="1"/>
  <c r="D533" i="1"/>
  <c r="C533" i="1"/>
  <c r="E532" i="1"/>
  <c r="D532" i="1"/>
  <c r="C532" i="1"/>
  <c r="E531" i="1"/>
  <c r="D531" i="1"/>
  <c r="C531" i="1"/>
  <c r="E530" i="1"/>
  <c r="D530" i="1"/>
  <c r="E529" i="1"/>
  <c r="D529" i="1"/>
  <c r="C529" i="1"/>
  <c r="C528" i="1" s="1"/>
  <c r="E520" i="1"/>
  <c r="D520" i="1"/>
  <c r="C520" i="1"/>
  <c r="E512" i="1"/>
  <c r="D512" i="1"/>
  <c r="C512" i="1"/>
  <c r="E510" i="1"/>
  <c r="D510" i="1"/>
  <c r="C510" i="1"/>
  <c r="E503" i="1"/>
  <c r="D503" i="1"/>
  <c r="C503" i="1"/>
  <c r="E501" i="1"/>
  <c r="D501" i="1"/>
  <c r="C501" i="1"/>
  <c r="E494" i="1"/>
  <c r="D494" i="1"/>
  <c r="C494" i="1"/>
  <c r="E492" i="1"/>
  <c r="D492" i="1"/>
  <c r="C492" i="1"/>
  <c r="E485" i="1"/>
  <c r="D485" i="1"/>
  <c r="C485" i="1"/>
  <c r="E483" i="1"/>
  <c r="D483" i="1"/>
  <c r="C483" i="1"/>
  <c r="E482" i="1"/>
  <c r="E474" i="1" s="1"/>
  <c r="D482" i="1"/>
  <c r="C482" i="1"/>
  <c r="E481" i="1"/>
  <c r="D481" i="1"/>
  <c r="D473" i="1" s="1"/>
  <c r="C481" i="1"/>
  <c r="E480" i="1"/>
  <c r="D480" i="1"/>
  <c r="C480" i="1"/>
  <c r="C472" i="1" s="1"/>
  <c r="E479" i="1"/>
  <c r="D479" i="1"/>
  <c r="C479" i="1"/>
  <c r="E478" i="1"/>
  <c r="D478" i="1"/>
  <c r="C478" i="1"/>
  <c r="D475" i="1"/>
  <c r="C475" i="1"/>
  <c r="C474" i="1"/>
  <c r="E473" i="1"/>
  <c r="E472" i="1"/>
  <c r="D472" i="1"/>
  <c r="D471" i="1"/>
  <c r="C470" i="1"/>
  <c r="E467" i="1"/>
  <c r="D467" i="1"/>
  <c r="C467" i="1"/>
  <c r="E460" i="1"/>
  <c r="D460" i="1"/>
  <c r="C460" i="1"/>
  <c r="E458" i="1"/>
  <c r="D458" i="1"/>
  <c r="C458" i="1"/>
  <c r="E451" i="1"/>
  <c r="D451" i="1"/>
  <c r="C451" i="1"/>
  <c r="E448" i="1"/>
  <c r="E440" i="1" s="1"/>
  <c r="D448" i="1"/>
  <c r="D440" i="1" s="1"/>
  <c r="E447" i="1"/>
  <c r="D447" i="1"/>
  <c r="D439" i="1" s="1"/>
  <c r="C447" i="1"/>
  <c r="C439" i="1" s="1"/>
  <c r="E446" i="1"/>
  <c r="D446" i="1"/>
  <c r="C446" i="1"/>
  <c r="E445" i="1"/>
  <c r="D445" i="1"/>
  <c r="C445" i="1"/>
  <c r="E444" i="1"/>
  <c r="E436" i="1" s="1"/>
  <c r="D444" i="1"/>
  <c r="D436" i="1" s="1"/>
  <c r="C444" i="1"/>
  <c r="E443" i="1"/>
  <c r="D443" i="1"/>
  <c r="D435" i="1" s="1"/>
  <c r="D434" i="1" s="1"/>
  <c r="C443" i="1"/>
  <c r="C440" i="1"/>
  <c r="E439" i="1"/>
  <c r="E438" i="1"/>
  <c r="D438" i="1"/>
  <c r="C438" i="1"/>
  <c r="D437" i="1"/>
  <c r="C437" i="1"/>
  <c r="C436" i="1"/>
  <c r="E435" i="1"/>
  <c r="E426" i="1"/>
  <c r="D426" i="1"/>
  <c r="C426" i="1"/>
  <c r="E418" i="1"/>
  <c r="D418" i="1"/>
  <c r="C418" i="1"/>
  <c r="E410" i="1"/>
  <c r="C410" i="1"/>
  <c r="E407" i="1"/>
  <c r="D407" i="1"/>
  <c r="C407" i="1"/>
  <c r="E406" i="1"/>
  <c r="D406" i="1"/>
  <c r="C406" i="1"/>
  <c r="E405" i="1"/>
  <c r="D405" i="1"/>
  <c r="C405" i="1"/>
  <c r="E404" i="1"/>
  <c r="E401" i="1" s="1"/>
  <c r="D404" i="1"/>
  <c r="C404" i="1"/>
  <c r="D403" i="1"/>
  <c r="D370" i="1" s="1"/>
  <c r="C403" i="1"/>
  <c r="E402" i="1"/>
  <c r="D402" i="1"/>
  <c r="C402" i="1"/>
  <c r="E393" i="1"/>
  <c r="D393" i="1"/>
  <c r="C393" i="1"/>
  <c r="E385" i="1"/>
  <c r="D385" i="1"/>
  <c r="C385" i="1"/>
  <c r="E382" i="1"/>
  <c r="D382" i="1"/>
  <c r="D374" i="1" s="1"/>
  <c r="C382" i="1"/>
  <c r="E381" i="1"/>
  <c r="D381" i="1"/>
  <c r="D373" i="1" s="1"/>
  <c r="C381" i="1"/>
  <c r="C373" i="1" s="1"/>
  <c r="E380" i="1"/>
  <c r="D380" i="1"/>
  <c r="C380" i="1"/>
  <c r="E379" i="1"/>
  <c r="D379" i="1"/>
  <c r="C379" i="1"/>
  <c r="C370" i="1"/>
  <c r="E377" i="1"/>
  <c r="D369" i="1"/>
  <c r="C377" i="1"/>
  <c r="E374" i="1"/>
  <c r="C374" i="1"/>
  <c r="E373" i="1"/>
  <c r="E372" i="1"/>
  <c r="D372" i="1"/>
  <c r="C372" i="1"/>
  <c r="D371" i="1"/>
  <c r="E369" i="1"/>
  <c r="C369" i="1"/>
  <c r="E366" i="1"/>
  <c r="D366" i="1"/>
  <c r="C366" i="1"/>
  <c r="E359" i="1"/>
  <c r="D359" i="1"/>
  <c r="C357" i="1"/>
  <c r="C350" i="1"/>
  <c r="C347" i="1"/>
  <c r="E346" i="1"/>
  <c r="D346" i="1"/>
  <c r="C346" i="1"/>
  <c r="E345" i="1"/>
  <c r="D345" i="1"/>
  <c r="C345" i="1"/>
  <c r="E344" i="1"/>
  <c r="D344" i="1"/>
  <c r="C344" i="1"/>
  <c r="C343" i="1"/>
  <c r="E342" i="1"/>
  <c r="D342" i="1"/>
  <c r="C342" i="1"/>
  <c r="C341" i="1"/>
  <c r="E339" i="1"/>
  <c r="D339" i="1"/>
  <c r="C333" i="1"/>
  <c r="C339" i="1" s="1"/>
  <c r="E332" i="1"/>
  <c r="D332" i="1"/>
  <c r="C330" i="1"/>
  <c r="E329" i="1"/>
  <c r="D329" i="1"/>
  <c r="C329" i="1"/>
  <c r="E328" i="1"/>
  <c r="D328" i="1"/>
  <c r="C328" i="1"/>
  <c r="E327" i="1"/>
  <c r="D327" i="1"/>
  <c r="C327" i="1"/>
  <c r="C326" i="1"/>
  <c r="C324" i="1" s="1"/>
  <c r="E325" i="1"/>
  <c r="D325" i="1"/>
  <c r="C325" i="1"/>
  <c r="E322" i="1"/>
  <c r="D322" i="1"/>
  <c r="C322" i="1"/>
  <c r="E315" i="1"/>
  <c r="D315" i="1"/>
  <c r="C315" i="1"/>
  <c r="E313" i="1"/>
  <c r="D313" i="1"/>
  <c r="C313" i="1"/>
  <c r="E306" i="1"/>
  <c r="D306" i="1"/>
  <c r="C306" i="1"/>
  <c r="E304" i="1"/>
  <c r="D304" i="1"/>
  <c r="C304" i="1"/>
  <c r="E303" i="1"/>
  <c r="D303" i="1"/>
  <c r="C303" i="1"/>
  <c r="E302" i="1"/>
  <c r="D302" i="1"/>
  <c r="C302" i="1"/>
  <c r="E301" i="1"/>
  <c r="D301" i="1"/>
  <c r="C301" i="1"/>
  <c r="E300" i="1"/>
  <c r="D300" i="1"/>
  <c r="C300" i="1"/>
  <c r="E299" i="1"/>
  <c r="D299" i="1"/>
  <c r="D298" i="1" s="1"/>
  <c r="C299" i="1"/>
  <c r="C298" i="1"/>
  <c r="E296" i="1"/>
  <c r="D296" i="1"/>
  <c r="C296" i="1"/>
  <c r="E289" i="1"/>
  <c r="D289" i="1"/>
  <c r="C289" i="1"/>
  <c r="E287" i="1"/>
  <c r="D287" i="1"/>
  <c r="C287" i="1"/>
  <c r="E280" i="1"/>
  <c r="D280" i="1"/>
  <c r="C280" i="1"/>
  <c r="E278" i="1"/>
  <c r="D278" i="1"/>
  <c r="C278" i="1"/>
  <c r="E271" i="1"/>
  <c r="D271" i="1"/>
  <c r="C271" i="1"/>
  <c r="E269" i="1"/>
  <c r="D269" i="1"/>
  <c r="C269" i="1"/>
  <c r="E262" i="1"/>
  <c r="D262" i="1"/>
  <c r="C262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E248" i="1" s="1"/>
  <c r="E255" i="1"/>
  <c r="D255" i="1"/>
  <c r="C255" i="1"/>
  <c r="C254" i="1" s="1"/>
  <c r="E254" i="1"/>
  <c r="D254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D248" i="1"/>
  <c r="D246" i="1" s="1"/>
  <c r="C248" i="1"/>
  <c r="E247" i="1"/>
  <c r="D247" i="1"/>
  <c r="C247" i="1"/>
  <c r="E238" i="1"/>
  <c r="D238" i="1"/>
  <c r="C238" i="1"/>
  <c r="E236" i="1"/>
  <c r="D236" i="1"/>
  <c r="C236" i="1"/>
  <c r="E229" i="1"/>
  <c r="D229" i="1"/>
  <c r="C229" i="1"/>
  <c r="E227" i="1"/>
  <c r="D227" i="1"/>
  <c r="C227" i="1"/>
  <c r="E226" i="1"/>
  <c r="D226" i="1"/>
  <c r="C226" i="1"/>
  <c r="E225" i="1"/>
  <c r="D225" i="1"/>
  <c r="C225" i="1"/>
  <c r="E224" i="1"/>
  <c r="D224" i="1"/>
  <c r="C224" i="1"/>
  <c r="E222" i="1"/>
  <c r="C222" i="1"/>
  <c r="E221" i="1"/>
  <c r="D221" i="1"/>
  <c r="E213" i="1"/>
  <c r="D213" i="1"/>
  <c r="C213" i="1"/>
  <c r="E211" i="1"/>
  <c r="D211" i="1"/>
  <c r="C211" i="1"/>
  <c r="E204" i="1"/>
  <c r="D204" i="1"/>
  <c r="C204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D196" i="1" s="1"/>
  <c r="C197" i="1"/>
  <c r="C196" i="1"/>
  <c r="E188" i="1"/>
  <c r="D188" i="1"/>
  <c r="C188" i="1"/>
  <c r="E179" i="1"/>
  <c r="D179" i="1"/>
  <c r="C179" i="1"/>
  <c r="E177" i="1"/>
  <c r="D177" i="1"/>
  <c r="C177" i="1"/>
  <c r="E170" i="1"/>
  <c r="D170" i="1"/>
  <c r="C170" i="1"/>
  <c r="E168" i="1"/>
  <c r="D168" i="1"/>
  <c r="C163" i="1"/>
  <c r="E161" i="1"/>
  <c r="D161" i="1"/>
  <c r="C161" i="1"/>
  <c r="E159" i="1"/>
  <c r="D159" i="1"/>
  <c r="C159" i="1"/>
  <c r="E152" i="1"/>
  <c r="D152" i="1"/>
  <c r="C152" i="1"/>
  <c r="E143" i="1"/>
  <c r="D143" i="1"/>
  <c r="C143" i="1"/>
  <c r="E141" i="1"/>
  <c r="D141" i="1"/>
  <c r="C134" i="1"/>
  <c r="E134" i="1"/>
  <c r="D134" i="1"/>
  <c r="E132" i="1"/>
  <c r="D132" i="1"/>
  <c r="C132" i="1"/>
  <c r="C115" i="1" s="1"/>
  <c r="E131" i="1"/>
  <c r="D131" i="1"/>
  <c r="C131" i="1"/>
  <c r="E130" i="1"/>
  <c r="D130" i="1"/>
  <c r="C130" i="1"/>
  <c r="E129" i="1"/>
  <c r="E127" i="1"/>
  <c r="D127" i="1"/>
  <c r="C127" i="1"/>
  <c r="C110" i="1" s="1"/>
  <c r="E126" i="1"/>
  <c r="E124" i="1"/>
  <c r="D124" i="1"/>
  <c r="C124" i="1"/>
  <c r="E117" i="1"/>
  <c r="D117" i="1"/>
  <c r="C117" i="1"/>
  <c r="E115" i="1"/>
  <c r="D115" i="1"/>
  <c r="E114" i="1"/>
  <c r="D114" i="1"/>
  <c r="C114" i="1"/>
  <c r="E113" i="1"/>
  <c r="D113" i="1"/>
  <c r="C113" i="1"/>
  <c r="E112" i="1"/>
  <c r="D112" i="1"/>
  <c r="C112" i="1"/>
  <c r="E111" i="1"/>
  <c r="E109" i="1" s="1"/>
  <c r="D111" i="1"/>
  <c r="E110" i="1"/>
  <c r="D110" i="1"/>
  <c r="E107" i="1"/>
  <c r="D107" i="1"/>
  <c r="C107" i="1"/>
  <c r="E100" i="1"/>
  <c r="D100" i="1"/>
  <c r="C100" i="1"/>
  <c r="E97" i="1"/>
  <c r="D97" i="1"/>
  <c r="C97" i="1"/>
  <c r="E90" i="1"/>
  <c r="D90" i="1"/>
  <c r="C90" i="1"/>
  <c r="E88" i="1"/>
  <c r="D88" i="1"/>
  <c r="C88" i="1"/>
  <c r="E81" i="1"/>
  <c r="D81" i="1"/>
  <c r="C81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E73" i="1"/>
  <c r="D73" i="1"/>
  <c r="D72" i="1" s="1"/>
  <c r="C73" i="1"/>
  <c r="C72" i="1" s="1"/>
  <c r="E70" i="1"/>
  <c r="D70" i="1"/>
  <c r="C70" i="1"/>
  <c r="E63" i="1"/>
  <c r="D63" i="1"/>
  <c r="C63" i="1"/>
  <c r="E61" i="1"/>
  <c r="D61" i="1"/>
  <c r="C61" i="1"/>
  <c r="E54" i="1"/>
  <c r="D54" i="1"/>
  <c r="C54" i="1"/>
  <c r="E52" i="1"/>
  <c r="D52" i="1"/>
  <c r="C52" i="1"/>
  <c r="E51" i="1"/>
  <c r="D51" i="1"/>
  <c r="C51" i="1"/>
  <c r="E50" i="1"/>
  <c r="D50" i="1"/>
  <c r="C50" i="1"/>
  <c r="E49" i="1"/>
  <c r="D49" i="1"/>
  <c r="C49" i="1"/>
  <c r="C48" i="1"/>
  <c r="E47" i="1"/>
  <c r="D47" i="1"/>
  <c r="C47" i="1"/>
  <c r="D46" i="1"/>
  <c r="C46" i="1"/>
  <c r="E44" i="1"/>
  <c r="D44" i="1"/>
  <c r="C44" i="1"/>
  <c r="E37" i="1"/>
  <c r="D37" i="1"/>
  <c r="C37" i="1"/>
  <c r="E35" i="1"/>
  <c r="D35" i="1"/>
  <c r="E34" i="1"/>
  <c r="D34" i="1"/>
  <c r="C34" i="1"/>
  <c r="E33" i="1"/>
  <c r="D33" i="1"/>
  <c r="C33" i="1"/>
  <c r="E32" i="1"/>
  <c r="D32" i="1"/>
  <c r="C32" i="1"/>
  <c r="C31" i="1"/>
  <c r="E30" i="1"/>
  <c r="D30" i="1"/>
  <c r="D29" i="1" s="1"/>
  <c r="C30" i="1"/>
  <c r="E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D23" i="1"/>
  <c r="C23" i="1"/>
  <c r="E22" i="1"/>
  <c r="D22" i="1"/>
  <c r="C22" i="1"/>
  <c r="E17" i="1"/>
  <c r="C19" i="1" l="1"/>
  <c r="D528" i="1"/>
  <c r="E72" i="1"/>
  <c r="E196" i="1"/>
  <c r="D401" i="1"/>
  <c r="D21" i="1"/>
  <c r="C168" i="1"/>
  <c r="E442" i="1"/>
  <c r="E528" i="1"/>
  <c r="E246" i="1"/>
  <c r="D17" i="1"/>
  <c r="E18" i="1"/>
  <c r="C637" i="1"/>
  <c r="E298" i="1"/>
  <c r="D16" i="1"/>
  <c r="C371" i="1"/>
  <c r="C16" i="1" s="1"/>
  <c r="D477" i="1"/>
  <c r="C477" i="1"/>
  <c r="C471" i="1"/>
  <c r="C469" i="1" s="1"/>
  <c r="C473" i="1"/>
  <c r="C17" i="1" s="1"/>
  <c r="D474" i="1"/>
  <c r="D18" i="1" s="1"/>
  <c r="E475" i="1"/>
  <c r="C401" i="1"/>
  <c r="E370" i="1"/>
  <c r="E376" i="1"/>
  <c r="E477" i="1"/>
  <c r="E471" i="1"/>
  <c r="C442" i="1"/>
  <c r="D376" i="1"/>
  <c r="C376" i="1"/>
  <c r="C246" i="1"/>
  <c r="C221" i="1"/>
  <c r="E577" i="1"/>
  <c r="D577" i="1"/>
  <c r="D368" i="1"/>
  <c r="D126" i="1"/>
  <c r="D109" i="1"/>
  <c r="C21" i="1"/>
  <c r="E23" i="1"/>
  <c r="E21" i="1" s="1"/>
  <c r="E434" i="1"/>
  <c r="C368" i="1"/>
  <c r="C18" i="1"/>
  <c r="D629" i="1"/>
  <c r="C141" i="1"/>
  <c r="D442" i="1"/>
  <c r="D470" i="1"/>
  <c r="E371" i="1"/>
  <c r="E16" i="1" s="1"/>
  <c r="C435" i="1"/>
  <c r="E437" i="1"/>
  <c r="E470" i="1"/>
  <c r="E630" i="1"/>
  <c r="E629" i="1" s="1"/>
  <c r="C332" i="1"/>
  <c r="C359" i="1"/>
  <c r="E368" i="1" l="1"/>
  <c r="C126" i="1"/>
  <c r="E469" i="1"/>
  <c r="E14" i="1"/>
  <c r="D469" i="1"/>
  <c r="D14" i="1"/>
  <c r="C434" i="1"/>
  <c r="C14" i="1"/>
  <c r="D357" i="1"/>
  <c r="D326" i="1"/>
  <c r="D356" i="1"/>
  <c r="D347" i="1" s="1"/>
  <c r="C109" i="1" l="1"/>
  <c r="C15" i="1"/>
  <c r="C13" i="1" s="1"/>
  <c r="D350" i="1"/>
  <c r="D341" i="1"/>
  <c r="D330" i="1"/>
  <c r="D19" i="1" s="1"/>
  <c r="D15" i="1"/>
  <c r="D324" i="1" l="1"/>
  <c r="D13" i="1"/>
  <c r="E357" i="1"/>
  <c r="E356" i="1"/>
  <c r="E347" i="1" s="1"/>
  <c r="E330" i="1" s="1"/>
  <c r="E19" i="1" s="1"/>
  <c r="E341" i="1" l="1"/>
  <c r="E326" i="1"/>
  <c r="E350" i="1"/>
  <c r="E324" i="1" l="1"/>
  <c r="E15" i="1"/>
  <c r="E13" i="1" s="1"/>
</calcChain>
</file>

<file path=xl/sharedStrings.xml><?xml version="1.0" encoding="utf-8"?>
<sst xmlns="http://schemas.openxmlformats.org/spreadsheetml/2006/main" count="865" uniqueCount="235">
  <si>
    <t>Таблица 10</t>
  </si>
  <si>
    <t xml:space="preserve">Форма мониторинга реализации государственной программы </t>
  </si>
  <si>
    <t>Наименование государственной программы:</t>
  </si>
  <si>
    <t>"Развитие сельского хозяйства и регулирование рынков сельскохозяйственной продукции, сырья и продовольствия Камчатского края"</t>
  </si>
  <si>
    <t xml:space="preserve">отчетный период   </t>
  </si>
  <si>
    <t>Ответственный исполнитель:</t>
  </si>
  <si>
    <t>Министерство сельского хозяйства, пищевой и перерабатывающей промышленности Камчатского края</t>
  </si>
  <si>
    <t>№ п/п</t>
  </si>
  <si>
    <t>Наименование КВЦП, основного мероприятия, мероприятия, контрольного события программы, объекта закупки, субсидии</t>
  </si>
  <si>
    <t>Расходы на реализацию государственной программы, 
(тыс. руб.)</t>
  </si>
  <si>
    <t>Факт начала реализации мероприятия</t>
  </si>
  <si>
    <t>Фактические: дата окончания реализации мероприятия; дата наступления контрольного события</t>
  </si>
  <si>
    <t xml:space="preserve">Заключено контрактов на отчетную дату 
</t>
  </si>
  <si>
    <t>Примечание</t>
  </si>
  <si>
    <t>предусмотрено</t>
  </si>
  <si>
    <t>профинансировано</t>
  </si>
  <si>
    <t>освоено</t>
  </si>
  <si>
    <t>Государственная программа "Развитие сельского хозяйства и регулирование рынков сельскохозяйственной продукции, сырья и продовольствия Камчатского края"</t>
  </si>
  <si>
    <t>Всего (по государственной программе):</t>
  </si>
  <si>
    <t>федеральный бюджет</t>
  </si>
  <si>
    <t>краевой бюджет</t>
  </si>
  <si>
    <t>местные бюджеты</t>
  </si>
  <si>
    <t>государственные внебюджетные фонды</t>
  </si>
  <si>
    <t>внебюджетные фонды</t>
  </si>
  <si>
    <t>прочие внебюджетные источники</t>
  </si>
  <si>
    <t>Подпрограмма 1 "Развитие растениеводства и мелиорации земель сельскохозяйственного назначения"</t>
  </si>
  <si>
    <t>Всего (по подпрограмме):</t>
  </si>
  <si>
    <t>1.1.</t>
  </si>
  <si>
    <t>"Проведение мелиоративных мероприятий"</t>
  </si>
  <si>
    <t>Всего:</t>
  </si>
  <si>
    <t>1.1.1.</t>
  </si>
  <si>
    <t>Текущий ремонт мелиоративных систем</t>
  </si>
  <si>
    <t>Субсидия (КБ)</t>
  </si>
  <si>
    <t>1.2.</t>
  </si>
  <si>
    <t>Повышение плодородия почв</t>
  </si>
  <si>
    <t>март 2017</t>
  </si>
  <si>
    <t>1.2.1.</t>
  </si>
  <si>
    <t>Проведение почвенных, агротехнических и эколого-токсических обследований земель сельскохозяйственного назначения</t>
  </si>
  <si>
    <t>1.2.2.</t>
  </si>
  <si>
    <t>Возмещение сельскохозяйственным товаропроизводителям Камчатского края части затрат, связанных с приобретением средств химизации и средств химической защиты растений</t>
  </si>
  <si>
    <t>1.3.</t>
  </si>
  <si>
    <t>Поддержка отдельных отраслей растениеводства</t>
  </si>
  <si>
    <t>Контрольное событие Подпрограммы 1
Проведен мониторинг обеспеченности сельскохозяйственных организаций Камчатского края семенами, топливом, средствами защиты растений, минеральными удобрениями</t>
  </si>
  <si>
    <t>Х</t>
  </si>
  <si>
    <t>май 2017</t>
  </si>
  <si>
    <t>1.3.1.</t>
  </si>
  <si>
    <t xml:space="preserve">Возмещение сельскохозяйственным товаропроизводителям Камчатского края части затрат, связанных с приобретением элитных семян сельскохозяйственных культур (включая оригинальные семена: маточную элиту, суперэлиту) </t>
  </si>
  <si>
    <t>июнь 2017</t>
  </si>
  <si>
    <t xml:space="preserve">В рамках мероприятия предоставлена субсидия согласно представленных документов по приобретению 95,0 тонн элитных семян картофеля. </t>
  </si>
  <si>
    <t>1.3.2.</t>
  </si>
  <si>
    <t>Возмещение сельскохозяйственным товаропроизводителям Камчатского края части затрат, связанных с завозом семян для выращивания однолетних и многолетних трав, зерновых и зернобобовых культур и производством продукции растениеводства на низкопродуктивной пашне</t>
  </si>
  <si>
    <t>Контрольное событие Подпрограммы 1
Проведен мониторинг сева сельскохозяйственных культур в Камчатском крае</t>
  </si>
  <si>
    <t>Возмещение  сельскохозяйственным товаропроизводителям Камчатского края части затрат, связанных с проведением комплекса агротехнологических работ, повышением уровня экологической безопасности сельскохозяйственного производства, повышением плодородия и качества почв</t>
  </si>
  <si>
    <t>В рамках мероприятия предоставлена субсидия согласно представленным документам  24 сельхозтоваропроизводителям (в том числе 8 организациям и 16  индивидуальным предпринимателям) на общую посевную площадь – 16 775,37 га</t>
  </si>
  <si>
    <t>Субсидия (ФБ+КБ)</t>
  </si>
  <si>
    <t>Подпрограмма 2 "Развитие животноводства"</t>
  </si>
  <si>
    <t>2.1.</t>
  </si>
  <si>
    <t>Развитие племенного дела в животноводстве</t>
  </si>
  <si>
    <t>февраль 2017</t>
  </si>
  <si>
    <t>В рамках мероприятия оказана поддержка на приобретение 10 голов плем. молодняка КРС и 180 доз семени</t>
  </si>
  <si>
    <t>2.2.</t>
  </si>
  <si>
    <t>Развитие производства продукции животноводства</t>
  </si>
  <si>
    <t>Возмещение сельскохозяйственным товаропроизводителям  Камчатского края части затрат, связанных с развитием производства  молока</t>
  </si>
  <si>
    <t>2.2.2.</t>
  </si>
  <si>
    <t>Поддержка муниципальных целевых программ по развитию молочного животноводства и переработке молочной продукции</t>
  </si>
  <si>
    <t>Контрольное событие Подпрограммы 2
Проведен конкурсный отбор муниципальных
программ в области животноводства</t>
  </si>
  <si>
    <t>2.2.3.</t>
  </si>
  <si>
    <t>Возмещение сельскохозяйственным товаропроизводителям  Камчатского края части затрат, связанных с производством и реализацией мяса</t>
  </si>
  <si>
    <t>В рамках мероприятия произведено и реализовано 311,2 тонн мяса свиней</t>
  </si>
  <si>
    <t>2.2.4.</t>
  </si>
  <si>
    <t>Возмещение сельскохозяйственным товаропроизводителям  Камчатского края части затрат, связанных с производством и реализацией яйца</t>
  </si>
  <si>
    <t xml:space="preserve">В рамках мероприятия произведено и реализовано 6,3 млн. штук яйца </t>
  </si>
  <si>
    <t>2.2.5.</t>
  </si>
  <si>
    <t>Возмещение сельскохозяйственным товаропроизводителям Камчатского края части затрат, связанных с убоем сельскохозяйственных животных на специализированном убойном пункте</t>
  </si>
  <si>
    <t>2.2.6.</t>
  </si>
  <si>
    <t>Регулирование численности волков в целях сокращения  гибели северных оленей в Камчатском крае</t>
  </si>
  <si>
    <t xml:space="preserve">В рамках мероприятия отстрелено волков в количестве 24-х голов. </t>
  </si>
  <si>
    <t>Контрольное событие Подпрограммы 2 Осуществлен контроль за численностью волков
(отстрел не менее 20 голов)</t>
  </si>
  <si>
    <t>апрель 2017</t>
  </si>
  <si>
    <t>2.2.7.</t>
  </si>
  <si>
    <t>Дотация на поддержку мер по обеспечению сбалансированности местных бюджетов в сфере сельского хозяйства</t>
  </si>
  <si>
    <t>2.3.</t>
  </si>
  <si>
    <t>Поддержка отдельных подотраслей животноводства</t>
  </si>
  <si>
    <t>2.3.1.</t>
  </si>
  <si>
    <t>Возмещение части затрат сельскохозяйственным товаропроизводителям Камчатского края на уплату страховой премии по договорам сельскохозяйственного страхования</t>
  </si>
  <si>
    <t>2.4.</t>
  </si>
  <si>
    <t>Обеспечение деятельности учреждения, предоставляющего услуги в области животноводства</t>
  </si>
  <si>
    <t>январь 2017</t>
  </si>
  <si>
    <t>Средства использованы на обеспечение функций подведомственного учреждения согласно утвержденной сметы на 2017 год.</t>
  </si>
  <si>
    <t>2.5.</t>
  </si>
  <si>
    <t>Поддержка и развитие северного оленеводства в Камчатском крае</t>
  </si>
  <si>
    <t>Возмещение сельскохозяйственным товаропроизводителям  Камчатского края части затрат, связанных с содержанием северных оленей</t>
  </si>
  <si>
    <t>2.5.2.</t>
  </si>
  <si>
    <t>Обеспечение жильем граждан, работающих в оленеводческих хозяйствах и проживающих в сельской местности Камчатского края</t>
  </si>
  <si>
    <t>Подпрограмма 3 "Развитие пищевой и перерабатывающей промышленности"</t>
  </si>
  <si>
    <t>3.1.</t>
  </si>
  <si>
    <t>Создание условий для увеличения объемов производства, расширения ассортимента и улучшения качества продукции Камчатского края</t>
  </si>
  <si>
    <t>3.1.1.</t>
  </si>
  <si>
    <t>Субсидии на возмещение части затрат, связанных с доставкой муки для производства хлеба</t>
  </si>
  <si>
    <t>3.1.2.</t>
  </si>
  <si>
    <t>Субсидия на возмещение части затрат, связанных с постановкой новых видов продукции на производство</t>
  </si>
  <si>
    <t xml:space="preserve">Выполнение по мере поступления заявлений. 
Возмещены затраты 1 предприятию в сумме 29,787 тыс.рублей
</t>
  </si>
  <si>
    <t>3.1.3.</t>
  </si>
  <si>
    <t>Субсидии на возмещение части затрат предприятиям комбикормовой промышленности, связанных с производством и реализацией кормов</t>
  </si>
  <si>
    <t>3.1.4.</t>
  </si>
  <si>
    <t>Поддержка муниципальных программ по развитию хлебопекарного производства</t>
  </si>
  <si>
    <t>3.2.</t>
  </si>
  <si>
    <t>Создание условий для продвижения продукции предприятий пищевой и перерабатывающей промышленности на потребительский рынок Камчатского края и за его пределы</t>
  </si>
  <si>
    <t>3.2.1.</t>
  </si>
  <si>
    <t>Субсидии на возмещение части транспортных расходов, связанных с доставкой пищевой продукции собственного производства в другие субъекты Российской Федерации</t>
  </si>
  <si>
    <t>Выполнение по мере поступления заявлений. Возмещены затраты 1 предприятию в сумме 350,550 тыс.рублей</t>
  </si>
  <si>
    <t>3.2.2.</t>
  </si>
  <si>
    <t>Субсидии на возмещение части затрат, связанных  с организацией торговых объектов по реализации продукции местных товаропроизводителей</t>
  </si>
  <si>
    <t>Подпрограмма 4  "Техническая и технологическая модернизация, инновационное развитие агропромышленного комплекса "</t>
  </si>
  <si>
    <t>Государственная поддержка кредитования технической и технологической модернизации производства</t>
  </si>
  <si>
    <t>4.2.</t>
  </si>
  <si>
    <t>Создание условий для технического переоснащения агропромышленного комплекса  Камчатского края</t>
  </si>
  <si>
    <t xml:space="preserve">Контрольное событие Подпрограммы 4 Приобретено не менее 30 единиц оборудования, техники и автотранспорта предприятиями агропромышленного комплекса в Камчатском крае </t>
  </si>
  <si>
    <t>4.2.1.</t>
  </si>
  <si>
    <t>Возмещение сельскохозяйственным товаропроизводителям Камчатского края части затрат на приобретение оборудования и специализированной техники</t>
  </si>
  <si>
    <t>В рамках мероприятия 6-м предприятиям предоставлена субсидия согласно представленных документов. Приобретено 6 ед оборудования</t>
  </si>
  <si>
    <t>4.2.2.</t>
  </si>
  <si>
    <t>Возмещение предприятиям пищевой и перерабатывающей промышленности Камчатского края части затрат на приобретение оборудования и автотранспорта</t>
  </si>
  <si>
    <t>Выполнение по мере поступления заявлений. 
Возмещены затраты 3-м предприятиям на приобретение -18-ти ед. оборудования</t>
  </si>
  <si>
    <t>Подпрограмма 5 "Устойчивое развитие сельских территорий"</t>
  </si>
  <si>
    <t>5.1.</t>
  </si>
  <si>
    <t>Улучшение жилищных условий граждан, проживающих в сельской местности в Камчатском крае, и обеспечение доступным жильем молодых специалистов на селе</t>
  </si>
  <si>
    <t>Контрольное событие Подпрограммы 5 Проведено заседание рабочей группы по улучшению жилищных условий граждан, проживающих в сельской местности</t>
  </si>
  <si>
    <t>5.1.1.</t>
  </si>
  <si>
    <t>Предоставление социальных выплат на строительство (приобретение) жилья молодым семьям и молодым специалистам, проживающим в сельской местности</t>
  </si>
  <si>
    <t>5.1.2.</t>
  </si>
  <si>
    <t>Предоставление социальных выплат на строительство (приобретение) жилья гражданам, проживающим в сельской местности</t>
  </si>
  <si>
    <t>5.2.</t>
  </si>
  <si>
    <t>Повышение уровня развития социальной инфраструктуры и инженерного обустройства населенных пунктов, расположенных в сельской местности в Камчатском крае</t>
  </si>
  <si>
    <t>Контрольное событие  Подпрограммы 5
Заключены соглашения о предоставлении
субсидий за счет средств краевого бюджета бюджетам муниципальных образований в Камчатском крае на создание объектов капитального строительства</t>
  </si>
  <si>
    <t>5.2.1.</t>
  </si>
  <si>
    <t>Строительство 40-квартирного жилого дома по ул. Строительная в с. Мильково</t>
  </si>
  <si>
    <t>5.2.2.</t>
  </si>
  <si>
    <t>Строительство двухэтажного 12-квартирного жилого дома в с. Никольское</t>
  </si>
  <si>
    <t>5.3.</t>
  </si>
  <si>
    <t xml:space="preserve"> Грантовая поддержка местных инициатив граждан, проживающих в сельской местности Камчатского края</t>
  </si>
  <si>
    <t>В соответствии с письмом исх. №29.07/1437 от 22.05.2017 произведено перераспределение средств. В текущем году реализация данного мероприятия не предусматривается</t>
  </si>
  <si>
    <t>Подпрограмма 6 "Развитие малых форм хозяйствования"</t>
  </si>
  <si>
    <t>6.1.</t>
  </si>
  <si>
    <t>Развитие семейных животноводческих ферм на базе крестьянских (фермерских) хозяйств и поддержка начинающих  фермеров</t>
  </si>
  <si>
    <t>Контрольное событие Подпрограммы 6 Проведен конкурсный отбор по выдаче грантов
на создание и развитие семейных животноводческих фермерских хозяйств и грантов на создание и  развитие крестьянского (фермерского) хозяйства и
единовременной помощи на бытовое обустройство начинающим главам крестьянских (фермерских) хозяйств</t>
  </si>
  <si>
    <t>6.1.1.</t>
  </si>
  <si>
    <t>Предоставление грантов на развитие семейных животноводческих ферм</t>
  </si>
  <si>
    <t>6.1.2.</t>
  </si>
  <si>
    <t>Предоставление грантов на создание и развитие крестьянских (фермерских) хозяйств и единовременной помощи на бытовое обустройство начинающих фермеров</t>
  </si>
  <si>
    <t>Подпрограмма 7 "Повышение уровня кадрового потенциала и информационного обеспечения агропромышленного комплекса"</t>
  </si>
  <si>
    <t>7.1.</t>
  </si>
  <si>
    <t>Обеспечение агропромышленного комплекса квалифицированными кадрами</t>
  </si>
  <si>
    <t>7.1.1.</t>
  </si>
  <si>
    <t>Выполнение по мере поступления заявлений.
Возмещены затраты 1-му предприятию на повышение квалификации 1-го работника</t>
  </si>
  <si>
    <t xml:space="preserve">краевой бюджет         </t>
  </si>
  <si>
    <t>7.1.2.</t>
  </si>
  <si>
    <t>Возмещение части затрат, связанных с переподготовкой и повышением квалификации руководителей и специалистов предприятий пищевой и перерабатывающей промышленности</t>
  </si>
  <si>
    <t xml:space="preserve">Выполнение по мере поступления заявлений.
Возмещены затраты 1-му предприятию на повышение квалификации 1-го работника
</t>
  </si>
  <si>
    <t>7.1.3.</t>
  </si>
  <si>
    <t xml:space="preserve">краевой бюджет                  </t>
  </si>
  <si>
    <t>7.1.4.</t>
  </si>
  <si>
    <t>Предоставление социальных выплат молодым специалистам, имеющим законченное высшее профессиональное образование по сельскохозяйственной специальности</t>
  </si>
  <si>
    <t>В рамках мероприятия предоставлена социальная выплата 6-ти специалистам, имеющим высшее профессиональное образование по сельскохозяйственной специальности.</t>
  </si>
  <si>
    <t>7.1.5.</t>
  </si>
  <si>
    <t>Компенсация части затрат, произведенных сельскохозяйственными товаропроизводителями, на оплату проезда к месту прохождения учебных, производственных и преддипломных практик и обратно для студентов очной, заочной формы обучения по программам среднего специального и высшего профессионального образования по сельскохозяйственной специальности</t>
  </si>
  <si>
    <t>7.2.</t>
  </si>
  <si>
    <t>Повышение престижа агропромышленного комплекса в Камчатском крае</t>
  </si>
  <si>
    <t xml:space="preserve">Выполнение по мере поступления заявлений.
Возмещены затраты 2-м предприятиям на повышение квалификации 2-х работников. </t>
  </si>
  <si>
    <t>7.2.1.</t>
  </si>
  <si>
    <t>Организация и проведение конкурсов профессионального мастерства</t>
  </si>
  <si>
    <t>Средтва перечислены на подготовку к проведению Камчатский краевой конкурс на звание «Лучший по профессии» среди операторов машинного доения коров, который должен состояться . 06-07 июля на базе ФГУП «Сосновское» п. Сосновка Елизовского района Камчатского края.</t>
  </si>
  <si>
    <t>7.2.2.</t>
  </si>
  <si>
    <t>Проведение краевого конкурса "Лучшее сельскохозяйственное предприятие"</t>
  </si>
  <si>
    <t>7.2.3.</t>
  </si>
  <si>
    <t>Проведение профессиональных праздников "День оленевода", "День работников сельского хозяйства и перерабатывающей промышленности"</t>
  </si>
  <si>
    <t xml:space="preserve">В рамках мероприятия приобретены подарки к празднованию "Дня оленевода" </t>
  </si>
  <si>
    <t>7.2.4.</t>
  </si>
  <si>
    <t>Организация и проведение ежегодной выставки-ярмарки камчатских товаропроизводителей "Елизовская осень</t>
  </si>
  <si>
    <t>Контрольное событие  Подпрограммы 7
Проведена ежегодная выставка-ярмарка камчатских товаропроизводителей "Елизовская осень"</t>
  </si>
  <si>
    <t>7.2.5.</t>
  </si>
  <si>
    <t xml:space="preserve">Организация и проведение выставок, ярмарок, других мероприятий, направленных на стимулирование инициативы и трудовой активности работников АПК Камчатского края </t>
  </si>
  <si>
    <t>Подпрограмма 8 "Обеспечение эпизоотического и ветеринарно-санитарного благополучия"</t>
  </si>
  <si>
    <t>8.1.</t>
  </si>
  <si>
    <t>Проведение плановых профилактических обработок и диагностических исследований</t>
  </si>
  <si>
    <t xml:space="preserve">январь 2017 </t>
  </si>
  <si>
    <t>Контрольное событие Подпрограммы 8 Проведены диагностические и лабораторные исследования, профилактические вакцинации животных, отобраны пробы биоматериала животных, сельскохозяйственного сырья и продукции в количестве не менее 30,0 тыс. усл. ед.ежегодно в I квартале</t>
  </si>
  <si>
    <t>Контрольное событие Подпрограммы 8 Проведены диагностические и лабораторные исследования, профилактические вакцинации животных, отобраны пробы биоматериала животных, сельскохозяйственного сырья и продукции в количестве не менее 45,0 тыс. усл. ед.ежегодно в II квартале</t>
  </si>
  <si>
    <t>Контрольное событие Подпрограммы 8 Проведены диагностические и лабораторные исследования, профилактические вакцинации животных, отобраны пробы биоматериала животных, сельскохозяйственного сырья и продукции в количестве не менее 16,0 тыс. усл. ед.ежегодно в III квартале</t>
  </si>
  <si>
    <t>Контрольное событие Подпрограммы 8 Проведены диагностические и лабораторные исследования, профилактические вакцинации животных, отобраны пробы биоматериала животных, сельскохозяйственного сырья и продукции в количестве не менее 28,0 тыс. усл. ед.ежегодно в IV квартале</t>
  </si>
  <si>
    <t>8.2.</t>
  </si>
  <si>
    <t xml:space="preserve">Строительство объектов ветеринарного назначения                                             </t>
  </si>
  <si>
    <t>8.2.1.</t>
  </si>
  <si>
    <t>Строительство скотомогильника с двумя биотермическими ямами в г. Петропавловске-Камчатском Камчатского края</t>
  </si>
  <si>
    <t>Получено положительное заключение государственной экспертизы.Получен градостроительный план. 24.04.2017 размещено извещение об электронном аукционе № 0138200000417000003.                                                                                                            Заключен Договор от 31.05.2017 № 070/17 с ООО "Петропавловской кадастровой службой" на выполнение топографо-геодезических работ по выносу точек границ земельного участка. Оплата выполненных работ оплачена в сумме 10000,00.                                                                                                 ЗаключенГК № 0138200000417000003-0138842-02 от  29.05.2017  с ООО "Гранит" на сумму 3 889 643,48 на строительство скотомогильника с двумя биотермическими ямами в г.Петропавловск-Камчатский Камчатского края . Оплата аванса 07.06.2017  10% в сумме 388964,35;                                                              Заключен Договор от 05.06.2017 № 12 с ООО "Камстройинжиниринг" на выполнение работ по строительному контролю.</t>
  </si>
  <si>
    <t>8.3.</t>
  </si>
  <si>
    <t>Краевая ведомственная целевая программа "Обеспечение эпизоотического благополучия Камчатского края, повышение качества и доступности ветеринарных услуг на территории Камчатского края"</t>
  </si>
  <si>
    <t>8.4.</t>
  </si>
  <si>
    <t>Обеспечение реализации  подпрограммы</t>
  </si>
  <si>
    <t>Подпрограмма 9    "Обеспечение реализации государственной программы"</t>
  </si>
  <si>
    <t>9.1.</t>
  </si>
  <si>
    <t>Руководство и управление в сфере установленных функций органов государственной власти</t>
  </si>
  <si>
    <t>9.1.1.</t>
  </si>
  <si>
    <t>Расходы на выплаты персоналу в целях обеспечения выполнения целей и задач Программы, в разрезе подпрограмм и основных мероприятий</t>
  </si>
  <si>
    <t>Контрольное событие Подпрограммы 9 Заключено Соглашение с Министерством сельского хозяйства Российской Федерации о предоставлении субсидии на развитие сельскохозяйственного производства в Камчатском крае</t>
  </si>
  <si>
    <t>Заключены с Министерством сельского хозяйства РФ Соглашения о предоставлении субсидий из федерального бюджета бюджету субъекта Российской Федерации от 15 февраля 2017 года № 082-08-233, от 15 февраля 2017 года № 082-08-312,  от 15 февраля 2017 года № 082-08-1054, от 21 февраля 2017 года № 082-08-069</t>
  </si>
  <si>
    <t>Контрольное событие Подпрограммы 9 Заключено Соглашение с Министерством сельского хозяйства Российской Федерации о порядке и условиях предоставления субсидий на мероприятия федеральной целевой программы «Устойчивое развитие сельских территорий на 2014-2017 годы и на период до 2020 года», утвержденной постановление Правительства Российской Федерации от 15.07.2013 №598</t>
  </si>
  <si>
    <t>Заключено с Министерством сельского хозяйства РФ Соглашение оглашение о порядке и условиях предоставления субсидий из федерального бюджета бюджету Камчатского края на мероприятия федеральной целевой программы "Устойчивое развитие сельских территорий на 2015-2017 годы и на период до 2020 года" от 15.02.2017 № 082-08-905</t>
  </si>
  <si>
    <t>9.1.2.</t>
  </si>
  <si>
    <t>Осуществление закупка товаров, работ и услуг для государственных нужд</t>
  </si>
  <si>
    <t xml:space="preserve">январь 2016 </t>
  </si>
  <si>
    <t>9.2</t>
  </si>
  <si>
    <t>Выполнение научно-исследовательских работ в области растениеводства</t>
  </si>
  <si>
    <t>Заключен Государственный контракт по НИОКР. Оплачен аванс по гос. контракту в размере 20%.</t>
  </si>
  <si>
    <t>январь-июль 2017 года</t>
  </si>
  <si>
    <t>1.3.3.</t>
  </si>
  <si>
    <t>2.2.1.</t>
  </si>
  <si>
    <t>2.5.1</t>
  </si>
  <si>
    <t>4.1.</t>
  </si>
  <si>
    <t>Возмещение сельскохозяйственным товаропроизводителям  Камчатского края части затрат, связанных с целевой подготовкой специалистов, переподготовкой и повышением квалификации руководителей и специалистов сельскохозяйственного производства</t>
  </si>
  <si>
    <t>Возмещение сельскохозяйственным товаропроизводителям  Камчатского края части затрат, связанных с повышением заработной платы молодым специалистам сельскохозяйственного производства</t>
  </si>
  <si>
    <t>В рамках мероприятия предоставлена субсидия согласно представленных документов по приобретению 807,151 тонна семян однолетних и многолетних трав.</t>
  </si>
  <si>
    <t xml:space="preserve">В рамках мероприятия предоставлена субсидия согласно представленных документов по приобретению 2 424,1 тонн минеральных удобрений. </t>
  </si>
  <si>
    <t>В рамках мероприятия произведено и реализовано 792,3005 тонн молока, возмещены затраты за содержание поголовья коров в количестве 449 голов.</t>
  </si>
  <si>
    <t>В рамках мероприятия оказана поддержка по убою 405 сельхоз. животных</t>
  </si>
  <si>
    <t>март 2017 года</t>
  </si>
  <si>
    <t>октябрь 2017 года</t>
  </si>
  <si>
    <t xml:space="preserve"> С администрациями Елизовского и Быстринского муниципальных районов подписаны соглашения о финансировании. Дотация на поддержку мер по обеспечению сбалансированности местных бюджетов в сфере сельского хозяйства предоставлена в полном размере</t>
  </si>
  <si>
    <t>В рамках мероприятия предоставлена субсидия на содержание поголовья  северных оленей в количестве 44366 голов.</t>
  </si>
  <si>
    <t xml:space="preserve">Выполнение по мере поступления заявлений.
Возмещены затраты в размере 5 987,755 тыс.рублей.
</t>
  </si>
  <si>
    <t xml:space="preserve">Выполнение по мере поступления заявлений. 
Возмещены затраты 3-м предприятиям по аренде торговых площадей на постоянно действующих ярмарках камчатских товаропроизводителям за 4 квартал 2016 года и 1 квартал 2017 года. Выплачено 1 249,274 тыс. рублей
</t>
  </si>
  <si>
    <t xml:space="preserve">Выполнение по мере поступления заявлений.
Возмещены транспортные расходы по доставке муки для производства хлеба 15-ти предприятиям в размере 13295,619 тыс. рублей, в т.ч.:
- для производства хлеба в труднодоступных и отдаленных местностях Камчатского края –  предприятиям на сумму 4 954,433 тыс. рублей; 
из них хлебопекарным предприятиям КАО – 7- предприятиям в сумме 4 153,6990 тыс. рублей, 
- для производства «социальных» видов хлеба – 3-м предприятиям в сумме 8 747,298 тыс. рублей (реализовано   тонн хлеба по цене не выше 42,0 руб./кг.
</t>
  </si>
  <si>
    <t>В соответствии с решением Рабочей группы по реализации программных мероприятий Минсельхозпищепрома Камчатского края  от 14.02.2017 распределены лимиты участников мероприятий ФЦП "Устойчивое развитие сельских территорий на 2014-2017 годы и на плановый период до 2020 года" 14 муниципальным образованиям Камчатского края на 2017 год. Выдано 23 свидетельства на строительство (приобретение) жилья, в том числе 12 свидетельств выдано молодым семьям и молодым специалистам. Объем ввода жилых помещений составил 1 503,8 кв. метра всего, из них молодым семьям и молодым специалистам 762,8 кв. метров.</t>
  </si>
  <si>
    <t xml:space="preserve">Уведомление о бюджетных ассигнованиях на 2017 год направлено.  Заключено Соглашение с Администрацией Мильковского муниципального района о финансировании на 2017 год (от 01.02.2017 №03/03).
Заключен Муниципальный контракт №0138300007216000062-0210550-02 от 04.07.2016г. Подрядная организация ООО "Мастер". Работы на объекте производятся с опережением графика. В настоящее время выполняются отделочные работы и работы по благоустройству территории. 
По состоянию на 01.08.2017:
- на 100% выполнена прокладка внутренних инжирных сетей;
- на 80 % произведено благоустройство территории;
- отделочные работы выполнены на 90%. </t>
  </si>
  <si>
    <t>Уведомление о бюджетных ассигнованиях на 2017 год в объеме 13 350,40 тыс. рублей направлено. Заключено соглашение с администрацией Алеутского муниципального района о финансировании на 2017 год от 10.05.2017 №03/64.
По заключению государственной экспертизы проектной документации стоимость Объекта возросла до 78 550,70 тыс. рублей. В связи с тем, что для завершения строительство объекта необходимый объем средств краевого бюджета составляет 16 898,9799 тыс. рублей в Минэкономразвития Камчатского края направлено письмо о потребности в дополнительных средствах в объеме 3 548,61201 тыс. рублей. 
29.05.2017 подписано дополнительное соглашение № 01-15/14, в соответствии с которым муниципальный контракт пролонгирован до 01.10.2017. 
По состоянию на 01.08.2017 дом собран, а также выполнены следующие виды работ:
- установлены межэтажные лестницы, оконные и дверные блоки в жилых и помещениях общего пользования; 
- произведена внутренняя отделка, установлены листы гипсокартонные с нанесением масляной краски; 
- полы: установлены плиты цементно-стружечные, стекломаст с посыпкой пылевидной или полиэтиленовой плёнкой; 
- наружная отделка: установлены фасадные панели, кровля.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</si>
</sst>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.00000"/>
    <numFmt numFmtId="166" formatCode="#,##0.000000000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7.5"/>
      <name val="Times New Roman"/>
      <family val="1"/>
      <charset val="204"/>
    </font>
    <font>
      <b/>
      <sz val="7.5"/>
      <name val="Times New Roman"/>
      <family val="1"/>
      <charset val="204"/>
    </font>
    <font>
      <b/>
      <i/>
      <sz val="7.5"/>
      <name val="Times New Roman"/>
      <family val="1"/>
      <charset val="204"/>
    </font>
    <font>
      <sz val="7.5"/>
      <color rgb="FFFF0000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 applyFont="1" applyFill="1"/>
    <xf numFmtId="0" fontId="3" fillId="0" borderId="0" xfId="2" applyFont="1" applyFill="1" applyAlignment="1">
      <alignment wrapText="1"/>
    </xf>
    <xf numFmtId="0" fontId="3" fillId="2" borderId="0" xfId="2" applyFont="1" applyFill="1" applyAlignment="1">
      <alignment wrapText="1"/>
    </xf>
    <xf numFmtId="0" fontId="3" fillId="0" borderId="0" xfId="2" applyFont="1" applyFill="1"/>
    <xf numFmtId="0" fontId="3" fillId="0" borderId="0" xfId="1" applyFont="1" applyFill="1"/>
    <xf numFmtId="0" fontId="2" fillId="0" borderId="0" xfId="2" applyFont="1" applyFill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/>
    </xf>
    <xf numFmtId="0" fontId="2" fillId="0" borderId="2" xfId="1" applyFont="1" applyFill="1" applyBorder="1" applyAlignment="1"/>
    <xf numFmtId="0" fontId="2" fillId="0" borderId="0" xfId="1" applyFont="1" applyFill="1" applyAlignment="1"/>
    <xf numFmtId="0" fontId="2" fillId="0" borderId="1" xfId="1" applyFont="1" applyFill="1" applyBorder="1" applyAlignment="1"/>
    <xf numFmtId="164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5" fillId="0" borderId="0" xfId="2" applyFont="1" applyFill="1"/>
    <xf numFmtId="0" fontId="5" fillId="0" borderId="3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top"/>
    </xf>
    <xf numFmtId="0" fontId="5" fillId="0" borderId="3" xfId="2" applyFont="1" applyFill="1" applyBorder="1" applyAlignment="1">
      <alignment horizontal="center" vertical="top"/>
    </xf>
    <xf numFmtId="49" fontId="7" fillId="0" borderId="3" xfId="2" applyNumberFormat="1" applyFont="1" applyFill="1" applyBorder="1" applyAlignment="1">
      <alignment horizontal="left" vertical="center" wrapText="1"/>
    </xf>
    <xf numFmtId="164" fontId="7" fillId="0" borderId="3" xfId="2" applyNumberFormat="1" applyFont="1" applyFill="1" applyBorder="1" applyAlignment="1">
      <alignment horizontal="right" vertical="top"/>
    </xf>
    <xf numFmtId="0" fontId="5" fillId="2" borderId="0" xfId="2" applyFont="1" applyFill="1" applyAlignment="1">
      <alignment vertical="top"/>
    </xf>
    <xf numFmtId="0" fontId="3" fillId="2" borderId="0" xfId="2" applyFont="1" applyFill="1"/>
    <xf numFmtId="164" fontId="5" fillId="2" borderId="3" xfId="2" applyNumberFormat="1" applyFont="1" applyFill="1" applyBorder="1" applyAlignment="1">
      <alignment horizontal="right" vertical="center"/>
    </xf>
    <xf numFmtId="49" fontId="7" fillId="2" borderId="3" xfId="2" applyNumberFormat="1" applyFont="1" applyFill="1" applyBorder="1" applyAlignment="1">
      <alignment horizontal="left" vertical="center" wrapText="1"/>
    </xf>
    <xf numFmtId="164" fontId="3" fillId="0" borderId="0" xfId="2" applyNumberFormat="1" applyFont="1" applyFill="1" applyAlignment="1">
      <alignment wrapText="1"/>
    </xf>
    <xf numFmtId="49" fontId="5" fillId="2" borderId="4" xfId="2" applyNumberFormat="1" applyFont="1" applyFill="1" applyBorder="1" applyAlignment="1">
      <alignment horizontal="center" vertical="center" wrapText="1"/>
    </xf>
    <xf numFmtId="164" fontId="7" fillId="2" borderId="3" xfId="2" applyNumberFormat="1" applyFont="1" applyFill="1" applyBorder="1" applyAlignment="1">
      <alignment horizontal="right" vertical="center" wrapText="1"/>
    </xf>
    <xf numFmtId="0" fontId="5" fillId="2" borderId="3" xfId="2" applyFont="1" applyFill="1" applyBorder="1" applyAlignment="1">
      <alignment horizontal="lef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49" fontId="5" fillId="2" borderId="3" xfId="2" applyNumberFormat="1" applyFont="1" applyFill="1" applyBorder="1" applyAlignment="1">
      <alignment horizontal="left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0" fontId="5" fillId="2" borderId="3" xfId="2" applyNumberFormat="1" applyFont="1" applyFill="1" applyBorder="1" applyAlignment="1">
      <alignment horizontal="left" vertical="center" wrapText="1"/>
    </xf>
    <xf numFmtId="164" fontId="7" fillId="2" borderId="3" xfId="2" applyNumberFormat="1" applyFont="1" applyFill="1" applyBorder="1" applyAlignment="1">
      <alignment horizontal="right" vertical="center"/>
    </xf>
    <xf numFmtId="164" fontId="5" fillId="2" borderId="3" xfId="2" applyNumberFormat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vertical="center"/>
    </xf>
    <xf numFmtId="166" fontId="5" fillId="2" borderId="3" xfId="2" applyNumberFormat="1" applyFont="1" applyFill="1" applyBorder="1" applyAlignment="1">
      <alignment horizontal="right" vertical="center" wrapText="1"/>
    </xf>
    <xf numFmtId="2" fontId="5" fillId="2" borderId="3" xfId="2" applyNumberFormat="1" applyFont="1" applyFill="1" applyBorder="1" applyAlignment="1">
      <alignment horizontal="center" vertical="center" wrapText="1"/>
    </xf>
    <xf numFmtId="0" fontId="7" fillId="2" borderId="3" xfId="2" applyNumberFormat="1" applyFont="1" applyFill="1" applyBorder="1" applyAlignment="1">
      <alignment horizontal="left" vertical="center" wrapText="1"/>
    </xf>
    <xf numFmtId="164" fontId="7" fillId="2" borderId="3" xfId="2" applyNumberFormat="1" applyFont="1" applyFill="1" applyBorder="1" applyAlignment="1">
      <alignment vertical="center" wrapText="1"/>
    </xf>
    <xf numFmtId="164" fontId="5" fillId="2" borderId="3" xfId="2" applyNumberFormat="1" applyFont="1" applyFill="1" applyBorder="1" applyAlignment="1">
      <alignment vertical="center" wrapText="1"/>
    </xf>
    <xf numFmtId="49" fontId="7" fillId="2" borderId="3" xfId="1" applyNumberFormat="1" applyFont="1" applyFill="1" applyBorder="1" applyAlignment="1">
      <alignment horizontal="left" vertical="center" wrapText="1"/>
    </xf>
    <xf numFmtId="164" fontId="3" fillId="2" borderId="0" xfId="2" applyNumberFormat="1" applyFont="1" applyFill="1" applyAlignment="1">
      <alignment wrapText="1"/>
    </xf>
    <xf numFmtId="49" fontId="5" fillId="2" borderId="3" xfId="2" applyNumberFormat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wrapText="1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164" fontId="6" fillId="2" borderId="3" xfId="2" applyNumberFormat="1" applyFont="1" applyFill="1" applyBorder="1" applyAlignment="1">
      <alignment horizontal="center" vertical="center"/>
    </xf>
    <xf numFmtId="2" fontId="5" fillId="2" borderId="4" xfId="2" applyNumberFormat="1" applyFont="1" applyFill="1" applyBorder="1" applyAlignment="1">
      <alignment horizontal="center" vertical="center" wrapText="1"/>
    </xf>
    <xf numFmtId="2" fontId="5" fillId="2" borderId="5" xfId="2" applyNumberFormat="1" applyFont="1" applyFill="1" applyBorder="1" applyAlignment="1">
      <alignment horizontal="center" vertical="center" wrapText="1"/>
    </xf>
    <xf numFmtId="2" fontId="5" fillId="2" borderId="6" xfId="2" applyNumberFormat="1" applyFont="1" applyFill="1" applyBorder="1" applyAlignment="1">
      <alignment horizontal="center" vertical="center" wrapText="1"/>
    </xf>
    <xf numFmtId="4" fontId="6" fillId="2" borderId="3" xfId="2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 vertical="center" wrapText="1"/>
    </xf>
    <xf numFmtId="9" fontId="5" fillId="2" borderId="3" xfId="3" applyFont="1" applyFill="1" applyBorder="1" applyAlignment="1">
      <alignment horizontal="center" vertical="center" wrapText="1"/>
    </xf>
    <xf numFmtId="9" fontId="5" fillId="2" borderId="3" xfId="3" applyFont="1" applyFill="1" applyBorder="1" applyAlignment="1">
      <alignment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/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6" xfId="2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/>
    </xf>
    <xf numFmtId="165" fontId="6" fillId="2" borderId="3" xfId="2" applyNumberFormat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textRotation="90" wrapText="1"/>
    </xf>
    <xf numFmtId="0" fontId="5" fillId="2" borderId="5" xfId="2" applyFont="1" applyFill="1" applyBorder="1" applyAlignment="1">
      <alignment horizontal="center" vertical="center" textRotation="90" wrapText="1"/>
    </xf>
    <xf numFmtId="0" fontId="5" fillId="2" borderId="6" xfId="2" applyFont="1" applyFill="1" applyBorder="1" applyAlignment="1">
      <alignment horizontal="center" vertical="center" textRotation="90" wrapText="1"/>
    </xf>
    <xf numFmtId="49" fontId="9" fillId="2" borderId="4" xfId="2" applyNumberFormat="1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center" wrapText="1"/>
    </xf>
    <xf numFmtId="49" fontId="8" fillId="2" borderId="6" xfId="2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 vertical="center"/>
    </xf>
    <xf numFmtId="0" fontId="2" fillId="0" borderId="1" xfId="1" applyFont="1" applyFill="1" applyBorder="1" applyAlignment="1">
      <alignment horizont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center" vertical="top"/>
    </xf>
    <xf numFmtId="0" fontId="6" fillId="0" borderId="3" xfId="2" applyFont="1" applyFill="1" applyBorder="1" applyAlignment="1">
      <alignment horizontal="center" vertical="top"/>
    </xf>
    <xf numFmtId="0" fontId="5" fillId="0" borderId="3" xfId="2" applyFont="1" applyFill="1" applyBorder="1" applyAlignment="1">
      <alignment horizontal="center" vertical="top"/>
    </xf>
    <xf numFmtId="2" fontId="5" fillId="0" borderId="3" xfId="2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10" xfId="1"/>
    <cellStyle name="Обычный 2" xfId="2"/>
    <cellStyle name="Процент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1226468</xdr:colOff>
      <xdr:row>9</xdr:row>
      <xdr:rowOff>17401</xdr:rowOff>
    </xdr:from>
    <xdr:ext cx="1021432" cy="373124"/>
    <xdr:sp macro="" textlink="">
      <xdr:nvSpPr>
        <xdr:cNvPr id="3" name="TextBox 2"/>
        <xdr:cNvSpPr txBox="1"/>
      </xdr:nvSpPr>
      <xdr:spPr>
        <a:xfrm>
          <a:off x="7970168" y="1712851"/>
          <a:ext cx="1021432" cy="373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ru-RU" sz="600" i="0">
              <a:solidFill>
                <a:sysClr val="windowText" lastClr="000000"/>
              </a:solidFill>
              <a:effectLst/>
              <a:latin typeface="Cambria Math"/>
              <a:ea typeface="+mn-ea"/>
              <a:cs typeface="+mn-cs"/>
            </a:rPr>
            <a:t>(  количество</a:t>
          </a:r>
          <a:r>
            <a:rPr lang="ru-RU" sz="600" i="0">
              <a:solidFill>
                <a:sysClr val="windowText" lastClr="000000"/>
              </a:solidFill>
              <a:effectLst/>
              <a:latin typeface="Cambria Math" panose="02040503050406030204" pitchFamily="18" charset="0"/>
              <a:ea typeface="+mn-ea"/>
              <a:cs typeface="+mn-cs"/>
            </a:rPr>
            <a:t>/</a:t>
          </a:r>
        </a:p>
        <a:p>
          <a:pPr algn="ctr"/>
          <a:r>
            <a:rPr lang="ru-RU" sz="600" i="0">
              <a:solidFill>
                <a:sysClr val="windowText" lastClr="000000"/>
              </a:solidFill>
              <a:effectLst/>
              <a:latin typeface="Cambria Math" panose="02040503050406030204" pitchFamily="18" charset="0"/>
              <a:ea typeface="+mn-ea"/>
              <a:cs typeface="+mn-cs"/>
            </a:rPr>
            <a:t>(</a:t>
          </a:r>
          <a:r>
            <a:rPr lang="ru-RU" sz="600" i="0">
              <a:solidFill>
                <a:sysClr val="windowText" lastClr="000000"/>
              </a:solidFill>
              <a:effectLst/>
              <a:latin typeface="Cambria Math"/>
              <a:ea typeface="+mn-ea"/>
              <a:cs typeface="+mn-cs"/>
            </a:rPr>
            <a:t>тыс.  руб.</a:t>
          </a:r>
          <a:r>
            <a:rPr lang="ru-RU" sz="600" i="0">
              <a:solidFill>
                <a:sysClr val="windowText" lastClr="000000"/>
              </a:solidFill>
              <a:effectLst/>
              <a:latin typeface="Cambria Math" panose="02040503050406030204" pitchFamily="18" charset="0"/>
              <a:ea typeface="+mn-ea"/>
              <a:cs typeface="+mn-cs"/>
            </a:rPr>
            <a:t>)</a:t>
          </a:r>
          <a:r>
            <a:rPr lang="ru-RU" sz="600" i="0">
              <a:solidFill>
                <a:sysClr val="windowText" lastClr="000000"/>
              </a:solidFill>
              <a:effectLst/>
              <a:latin typeface="Cambria Math"/>
              <a:ea typeface="+mn-ea"/>
              <a:cs typeface="+mn-cs"/>
            </a:rPr>
            <a:t>  )</a:t>
          </a:r>
          <a:endParaRPr lang="ru-RU" sz="9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9"/>
  <sheetViews>
    <sheetView tabSelected="1" workbookViewId="0">
      <selection activeCell="C128" sqref="C128"/>
    </sheetView>
  </sheetViews>
  <sheetFormatPr defaultColWidth="4.7109375" defaultRowHeight="15" x14ac:dyDescent="0.25"/>
  <cols>
    <col min="1" max="1" width="12.28515625" customWidth="1"/>
    <col min="2" max="2" width="36" customWidth="1"/>
    <col min="3" max="3" width="11.5703125" customWidth="1"/>
    <col min="4" max="4" width="12.28515625" customWidth="1"/>
    <col min="5" max="5" width="14.140625" customWidth="1"/>
    <col min="6" max="6" width="16.5703125" customWidth="1"/>
    <col min="7" max="7" width="16.7109375" customWidth="1"/>
    <col min="8" max="8" width="15" customWidth="1"/>
    <col min="9" max="9" width="61.140625" customWidth="1"/>
    <col min="10" max="10" width="27" customWidth="1"/>
    <col min="11" max="11" width="9.140625" customWidth="1"/>
    <col min="12" max="12" width="13.28515625" customWidth="1"/>
    <col min="13" max="13" width="14" customWidth="1"/>
    <col min="14" max="232" width="9.140625" customWidth="1"/>
    <col min="233" max="233" width="3.140625" customWidth="1"/>
    <col min="234" max="234" width="27.7109375" customWidth="1"/>
    <col min="235" max="235" width="9.85546875" customWidth="1"/>
    <col min="236" max="236" width="9.5703125" customWidth="1"/>
    <col min="237" max="237" width="9.85546875" customWidth="1"/>
    <col min="238" max="238" width="9.5703125" customWidth="1"/>
    <col min="239" max="240" width="6.85546875" customWidth="1"/>
    <col min="241" max="241" width="15.140625" customWidth="1"/>
    <col min="242" max="242" width="6.7109375" customWidth="1"/>
    <col min="243" max="243" width="6.85546875" customWidth="1"/>
    <col min="244" max="251" width="4.7109375" customWidth="1"/>
    <col min="252" max="252" width="5.85546875" customWidth="1"/>
  </cols>
  <sheetData>
    <row r="1" spans="1:39" s="4" customFormat="1" x14ac:dyDescent="0.25">
      <c r="A1" s="1"/>
      <c r="B1" s="1"/>
      <c r="C1" s="1"/>
      <c r="D1" s="1"/>
      <c r="E1" s="1"/>
      <c r="F1" s="1"/>
      <c r="G1" s="1"/>
      <c r="H1" s="78" t="s">
        <v>0</v>
      </c>
      <c r="I1" s="78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6" customFormat="1" ht="6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s="6" customFormat="1" ht="13.5" customHeight="1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s="6" customFormat="1" ht="24.75" customHeight="1" x14ac:dyDescent="0.25">
      <c r="A4" s="7"/>
      <c r="B4" s="7"/>
      <c r="C4" s="7"/>
      <c r="D4" s="7"/>
      <c r="E4" s="8"/>
      <c r="F4" s="7"/>
      <c r="G4" s="7"/>
      <c r="H4" s="7"/>
      <c r="I4" s="7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s="6" customFormat="1" x14ac:dyDescent="0.25">
      <c r="A5" s="80" t="s">
        <v>2</v>
      </c>
      <c r="B5" s="80"/>
      <c r="C5" s="80"/>
      <c r="D5" s="81" t="s">
        <v>3</v>
      </c>
      <c r="E5" s="81"/>
      <c r="F5" s="81"/>
      <c r="G5" s="81"/>
      <c r="H5" s="81"/>
      <c r="I5" s="81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6" customFormat="1" ht="12" customHeight="1" x14ac:dyDescent="0.25">
      <c r="A6" s="78" t="s">
        <v>4</v>
      </c>
      <c r="B6" s="78"/>
      <c r="C6" s="78"/>
      <c r="D6" s="9" t="s">
        <v>214</v>
      </c>
      <c r="E6" s="9"/>
      <c r="F6" s="10"/>
      <c r="G6" s="10"/>
      <c r="H6" s="10"/>
      <c r="I6" s="10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6" customFormat="1" ht="12" customHeight="1" x14ac:dyDescent="0.25">
      <c r="A7" s="78" t="s">
        <v>5</v>
      </c>
      <c r="B7" s="78"/>
      <c r="C7" s="78"/>
      <c r="D7" s="11" t="s">
        <v>6</v>
      </c>
      <c r="E7" s="11"/>
      <c r="F7" s="11"/>
      <c r="G7" s="11"/>
      <c r="H7" s="11"/>
      <c r="I7" s="11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14" customFormat="1" ht="13.5" customHeight="1" x14ac:dyDescent="0.25">
      <c r="A8" s="7"/>
      <c r="B8" s="8"/>
      <c r="C8" s="12"/>
      <c r="D8" s="13"/>
      <c r="E8" s="13"/>
      <c r="F8" s="7"/>
      <c r="G8" s="7"/>
      <c r="H8" s="7"/>
      <c r="I8" s="7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s="14" customFormat="1" ht="21" customHeight="1" x14ac:dyDescent="0.2">
      <c r="A9" s="77" t="s">
        <v>7</v>
      </c>
      <c r="B9" s="77" t="s">
        <v>8</v>
      </c>
      <c r="C9" s="77" t="s">
        <v>9</v>
      </c>
      <c r="D9" s="77"/>
      <c r="E9" s="77"/>
      <c r="F9" s="77" t="s">
        <v>10</v>
      </c>
      <c r="G9" s="77" t="s">
        <v>11</v>
      </c>
      <c r="H9" s="77" t="s">
        <v>12</v>
      </c>
      <c r="I9" s="77" t="s">
        <v>13</v>
      </c>
      <c r="J9" s="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s="16" customFormat="1" ht="24" customHeight="1" x14ac:dyDescent="0.2">
      <c r="A10" s="77"/>
      <c r="B10" s="77"/>
      <c r="C10" s="15" t="s">
        <v>14</v>
      </c>
      <c r="D10" s="15" t="s">
        <v>15</v>
      </c>
      <c r="E10" s="15" t="s">
        <v>16</v>
      </c>
      <c r="F10" s="77"/>
      <c r="G10" s="77"/>
      <c r="H10" s="77"/>
      <c r="I10" s="77"/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s="16" customFormat="1" ht="11.25" customHeight="1" x14ac:dyDescent="0.2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s="16" customFormat="1" ht="11.25" customHeight="1" x14ac:dyDescent="0.2">
      <c r="A12" s="85" t="s">
        <v>17</v>
      </c>
      <c r="B12" s="85"/>
      <c r="C12" s="85"/>
      <c r="D12" s="85"/>
      <c r="E12" s="85"/>
      <c r="F12" s="85"/>
      <c r="G12" s="85"/>
      <c r="H12" s="85"/>
      <c r="I12" s="85"/>
      <c r="J12" s="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s="16" customFormat="1" ht="11.25" customHeight="1" x14ac:dyDescent="0.2">
      <c r="A13" s="86"/>
      <c r="B13" s="18" t="s">
        <v>18</v>
      </c>
      <c r="C13" s="19">
        <f>SUM(C14:C19)</f>
        <v>1382986.34155</v>
      </c>
      <c r="D13" s="19">
        <f>SUM(D14:D19)</f>
        <v>983325.65829212801</v>
      </c>
      <c r="E13" s="19">
        <f>SUM(E14:E19)</f>
        <v>964405.703912128</v>
      </c>
      <c r="F13" s="87"/>
      <c r="G13" s="86"/>
      <c r="H13" s="86"/>
      <c r="I13" s="86"/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s="16" customFormat="1" ht="11.25" customHeight="1" x14ac:dyDescent="0.2">
      <c r="A14" s="86"/>
      <c r="B14" s="18" t="s">
        <v>19</v>
      </c>
      <c r="C14" s="19">
        <f t="shared" ref="C14:E19" si="0">C22+C110+C247+C325+C369+C435+C470+C578+C630</f>
        <v>145182.5</v>
      </c>
      <c r="D14" s="19">
        <f t="shared" si="0"/>
        <v>94240.456920000011</v>
      </c>
      <c r="E14" s="19">
        <f t="shared" si="0"/>
        <v>92043.324809999991</v>
      </c>
      <c r="F14" s="87"/>
      <c r="G14" s="86"/>
      <c r="H14" s="86"/>
      <c r="I14" s="86"/>
      <c r="J14" s="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16" customFormat="1" ht="12" customHeight="1" x14ac:dyDescent="0.2">
      <c r="A15" s="86"/>
      <c r="B15" s="18" t="s">
        <v>20</v>
      </c>
      <c r="C15" s="19">
        <f>C23+C111+C248+C326+C370+C436+C471+C579+C631</f>
        <v>1109963.601</v>
      </c>
      <c r="D15" s="19">
        <f t="shared" si="0"/>
        <v>832981.52357999992</v>
      </c>
      <c r="E15" s="19">
        <f t="shared" si="0"/>
        <v>816258.70130999992</v>
      </c>
      <c r="F15" s="87"/>
      <c r="G15" s="86"/>
      <c r="H15" s="86"/>
      <c r="I15" s="86"/>
      <c r="J15" s="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16" customFormat="1" ht="11.25" customHeight="1" x14ac:dyDescent="0.2">
      <c r="A16" s="86"/>
      <c r="B16" s="18" t="s">
        <v>21</v>
      </c>
      <c r="C16" s="19">
        <f t="shared" si="0"/>
        <v>10847.536</v>
      </c>
      <c r="D16" s="19">
        <f t="shared" si="0"/>
        <v>0</v>
      </c>
      <c r="E16" s="19">
        <f t="shared" si="0"/>
        <v>0</v>
      </c>
      <c r="F16" s="87"/>
      <c r="G16" s="86"/>
      <c r="H16" s="86"/>
      <c r="I16" s="86"/>
      <c r="J16" s="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16" customFormat="1" ht="11.25" customHeight="1" x14ac:dyDescent="0.2">
      <c r="A17" s="86"/>
      <c r="B17" s="18" t="s">
        <v>22</v>
      </c>
      <c r="C17" s="19">
        <f t="shared" si="0"/>
        <v>0</v>
      </c>
      <c r="D17" s="19">
        <f t="shared" si="0"/>
        <v>0</v>
      </c>
      <c r="E17" s="19">
        <f t="shared" si="0"/>
        <v>0</v>
      </c>
      <c r="F17" s="87"/>
      <c r="G17" s="86"/>
      <c r="H17" s="86"/>
      <c r="I17" s="86"/>
      <c r="J17" s="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16" customFormat="1" ht="11.25" customHeight="1" x14ac:dyDescent="0.2">
      <c r="A18" s="86"/>
      <c r="B18" s="18" t="s">
        <v>23</v>
      </c>
      <c r="C18" s="19">
        <f t="shared" si="0"/>
        <v>0</v>
      </c>
      <c r="D18" s="19">
        <f t="shared" si="0"/>
        <v>0</v>
      </c>
      <c r="E18" s="19">
        <f t="shared" si="0"/>
        <v>0</v>
      </c>
      <c r="F18" s="87"/>
      <c r="G18" s="86"/>
      <c r="H18" s="86"/>
      <c r="I18" s="86"/>
      <c r="J18" s="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16" customFormat="1" ht="11.25" customHeight="1" x14ac:dyDescent="0.2">
      <c r="A19" s="86"/>
      <c r="B19" s="18" t="s">
        <v>24</v>
      </c>
      <c r="C19" s="19">
        <f t="shared" si="0"/>
        <v>116992.70455000001</v>
      </c>
      <c r="D19" s="19">
        <f t="shared" si="0"/>
        <v>56103.677792128066</v>
      </c>
      <c r="E19" s="19">
        <f t="shared" si="0"/>
        <v>56103.677792128066</v>
      </c>
      <c r="F19" s="87"/>
      <c r="G19" s="86"/>
      <c r="H19" s="86"/>
      <c r="I19" s="86"/>
      <c r="J19" s="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16" customFormat="1" ht="11.25" customHeight="1" x14ac:dyDescent="0.2">
      <c r="A20" s="82" t="s">
        <v>25</v>
      </c>
      <c r="B20" s="82"/>
      <c r="C20" s="82"/>
      <c r="D20" s="82"/>
      <c r="E20" s="82"/>
      <c r="F20" s="82"/>
      <c r="G20" s="82"/>
      <c r="H20" s="82"/>
      <c r="I20" s="82"/>
      <c r="J20" s="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0" customFormat="1" ht="10.5" customHeight="1" x14ac:dyDescent="0.2">
      <c r="A21" s="50"/>
      <c r="B21" s="23" t="s">
        <v>26</v>
      </c>
      <c r="C21" s="26">
        <f>SUM(C22:C27)</f>
        <v>83011.804550000001</v>
      </c>
      <c r="D21" s="26">
        <f>SUM(D22:D27)</f>
        <v>74728.662299999996</v>
      </c>
      <c r="E21" s="26">
        <f>SUM(E22:E27)</f>
        <v>74594.075079999995</v>
      </c>
      <c r="F21" s="83"/>
      <c r="G21" s="84"/>
      <c r="H21" s="83"/>
      <c r="I21" s="84"/>
      <c r="J21" s="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0" customFormat="1" ht="10.5" customHeight="1" x14ac:dyDescent="0.2">
      <c r="A22" s="50"/>
      <c r="B22" s="23" t="s">
        <v>19</v>
      </c>
      <c r="C22" s="26">
        <f t="shared" ref="C22:E27" si="1">C30+C47+C73</f>
        <v>7394.7</v>
      </c>
      <c r="D22" s="26">
        <f t="shared" si="1"/>
        <v>6939.1799199999996</v>
      </c>
      <c r="E22" s="26">
        <f t="shared" si="1"/>
        <v>6939.1799199999996</v>
      </c>
      <c r="F22" s="84"/>
      <c r="G22" s="84"/>
      <c r="H22" s="84"/>
      <c r="I22" s="84"/>
      <c r="J22" s="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0" customFormat="1" ht="10.5" customHeight="1" x14ac:dyDescent="0.2">
      <c r="A23" s="50"/>
      <c r="B23" s="23" t="s">
        <v>20</v>
      </c>
      <c r="C23" s="26">
        <f t="shared" si="1"/>
        <v>75510</v>
      </c>
      <c r="D23" s="26">
        <f t="shared" si="1"/>
        <v>67789.482380000001</v>
      </c>
      <c r="E23" s="26">
        <f t="shared" si="1"/>
        <v>67654.89516</v>
      </c>
      <c r="F23" s="84"/>
      <c r="G23" s="84"/>
      <c r="H23" s="84"/>
      <c r="I23" s="84"/>
      <c r="J23" s="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0" customFormat="1" ht="10.5" customHeight="1" x14ac:dyDescent="0.2">
      <c r="A24" s="50"/>
      <c r="B24" s="23" t="s">
        <v>21</v>
      </c>
      <c r="C24" s="26">
        <f t="shared" si="1"/>
        <v>0</v>
      </c>
      <c r="D24" s="26">
        <f t="shared" si="1"/>
        <v>0</v>
      </c>
      <c r="E24" s="26">
        <f t="shared" si="1"/>
        <v>0</v>
      </c>
      <c r="F24" s="84"/>
      <c r="G24" s="84"/>
      <c r="H24" s="84"/>
      <c r="I24" s="84"/>
      <c r="J24" s="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0" customFormat="1" ht="10.5" customHeight="1" x14ac:dyDescent="0.2">
      <c r="A25" s="50"/>
      <c r="B25" s="23" t="s">
        <v>22</v>
      </c>
      <c r="C25" s="26">
        <f t="shared" si="1"/>
        <v>0</v>
      </c>
      <c r="D25" s="26">
        <f t="shared" si="1"/>
        <v>0</v>
      </c>
      <c r="E25" s="26">
        <f t="shared" si="1"/>
        <v>0</v>
      </c>
      <c r="F25" s="84"/>
      <c r="G25" s="84"/>
      <c r="H25" s="84"/>
      <c r="I25" s="84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0" customFormat="1" ht="10.5" customHeight="1" x14ac:dyDescent="0.2">
      <c r="A26" s="50"/>
      <c r="B26" s="23" t="s">
        <v>23</v>
      </c>
      <c r="C26" s="26">
        <f t="shared" si="1"/>
        <v>0</v>
      </c>
      <c r="D26" s="26">
        <f t="shared" si="1"/>
        <v>0</v>
      </c>
      <c r="E26" s="26">
        <f t="shared" si="1"/>
        <v>0</v>
      </c>
      <c r="F26" s="84"/>
      <c r="G26" s="84"/>
      <c r="H26" s="84"/>
      <c r="I26" s="84"/>
      <c r="J26" s="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0" customFormat="1" ht="10.5" customHeight="1" x14ac:dyDescent="0.2">
      <c r="A27" s="50"/>
      <c r="B27" s="23" t="s">
        <v>24</v>
      </c>
      <c r="C27" s="26">
        <f t="shared" si="1"/>
        <v>107.10455</v>
      </c>
      <c r="D27" s="26">
        <f t="shared" si="1"/>
        <v>0</v>
      </c>
      <c r="E27" s="26">
        <f t="shared" si="1"/>
        <v>0</v>
      </c>
      <c r="F27" s="84"/>
      <c r="G27" s="84"/>
      <c r="H27" s="84"/>
      <c r="I27" s="84"/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s="20" customFormat="1" ht="12.75" customHeight="1" x14ac:dyDescent="0.2">
      <c r="A28" s="44" t="s">
        <v>27</v>
      </c>
      <c r="B28" s="27" t="s">
        <v>28</v>
      </c>
      <c r="C28" s="28"/>
      <c r="D28" s="28"/>
      <c r="E28" s="28"/>
      <c r="F28" s="44"/>
      <c r="G28" s="44"/>
      <c r="H28" s="44"/>
      <c r="I28" s="44"/>
      <c r="J28" s="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s="20" customFormat="1" ht="11.25" customHeight="1" x14ac:dyDescent="0.2">
      <c r="A29" s="44"/>
      <c r="B29" s="23" t="s">
        <v>29</v>
      </c>
      <c r="C29" s="29">
        <f>SUM(C30:C35)</f>
        <v>6107.10455</v>
      </c>
      <c r="D29" s="29">
        <f>SUM(D30:D35)</f>
        <v>2973.0066200000001</v>
      </c>
      <c r="E29" s="29">
        <f>SUM(E30:E35)</f>
        <v>2838.42</v>
      </c>
      <c r="F29" s="44"/>
      <c r="G29" s="44"/>
      <c r="H29" s="44"/>
      <c r="I29" s="44"/>
      <c r="J29" s="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s="20" customFormat="1" ht="9.75" customHeight="1" x14ac:dyDescent="0.2">
      <c r="A30" s="44"/>
      <c r="B30" s="23" t="s">
        <v>19</v>
      </c>
      <c r="C30" s="29">
        <f>C38</f>
        <v>0</v>
      </c>
      <c r="D30" s="29">
        <f t="shared" ref="D30:E30" si="2">D38</f>
        <v>0</v>
      </c>
      <c r="E30" s="29">
        <f t="shared" si="2"/>
        <v>0</v>
      </c>
      <c r="F30" s="44"/>
      <c r="G30" s="44"/>
      <c r="H30" s="44"/>
      <c r="I30" s="44"/>
      <c r="J30" s="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s="20" customFormat="1" ht="10.5" customHeight="1" x14ac:dyDescent="0.2">
      <c r="A31" s="44"/>
      <c r="B31" s="23" t="s">
        <v>20</v>
      </c>
      <c r="C31" s="29">
        <f t="shared" ref="C31:E35" si="3">C39</f>
        <v>6000</v>
      </c>
      <c r="D31" s="29">
        <v>2973.0066200000001</v>
      </c>
      <c r="E31" s="29">
        <v>2838.42</v>
      </c>
      <c r="F31" s="44"/>
      <c r="G31" s="44"/>
      <c r="H31" s="44"/>
      <c r="I31" s="44"/>
      <c r="J31" s="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s="20" customFormat="1" ht="11.25" customHeight="1" x14ac:dyDescent="0.2">
      <c r="A32" s="44"/>
      <c r="B32" s="23" t="s">
        <v>21</v>
      </c>
      <c r="C32" s="29">
        <f t="shared" si="3"/>
        <v>0</v>
      </c>
      <c r="D32" s="29">
        <f t="shared" si="3"/>
        <v>0</v>
      </c>
      <c r="E32" s="29">
        <f t="shared" si="3"/>
        <v>0</v>
      </c>
      <c r="F32" s="44"/>
      <c r="G32" s="44"/>
      <c r="H32" s="44"/>
      <c r="I32" s="44"/>
      <c r="J32" s="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s="20" customFormat="1" ht="12" customHeight="1" x14ac:dyDescent="0.2">
      <c r="A33" s="44"/>
      <c r="B33" s="23" t="s">
        <v>22</v>
      </c>
      <c r="C33" s="29">
        <f t="shared" si="3"/>
        <v>0</v>
      </c>
      <c r="D33" s="29">
        <f t="shared" si="3"/>
        <v>0</v>
      </c>
      <c r="E33" s="29">
        <f t="shared" si="3"/>
        <v>0</v>
      </c>
      <c r="F33" s="44"/>
      <c r="G33" s="44"/>
      <c r="H33" s="44"/>
      <c r="I33" s="44"/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s="20" customFormat="1" ht="12" customHeight="1" x14ac:dyDescent="0.2">
      <c r="A34" s="44"/>
      <c r="B34" s="23" t="s">
        <v>23</v>
      </c>
      <c r="C34" s="29">
        <f t="shared" si="3"/>
        <v>0</v>
      </c>
      <c r="D34" s="29">
        <f t="shared" si="3"/>
        <v>0</v>
      </c>
      <c r="E34" s="29">
        <f t="shared" si="3"/>
        <v>0</v>
      </c>
      <c r="F34" s="44"/>
      <c r="G34" s="44"/>
      <c r="H34" s="44"/>
      <c r="I34" s="44"/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s="20" customFormat="1" ht="11.25" customHeight="1" x14ac:dyDescent="0.2">
      <c r="A35" s="44"/>
      <c r="B35" s="23" t="s">
        <v>24</v>
      </c>
      <c r="C35" s="29">
        <v>107.10455</v>
      </c>
      <c r="D35" s="29">
        <f t="shared" si="3"/>
        <v>0</v>
      </c>
      <c r="E35" s="29">
        <f t="shared" si="3"/>
        <v>0</v>
      </c>
      <c r="F35" s="44"/>
      <c r="G35" s="44"/>
      <c r="H35" s="44"/>
      <c r="I35" s="44"/>
      <c r="J35" s="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s="20" customFormat="1" ht="15" customHeight="1" x14ac:dyDescent="0.2">
      <c r="A36" s="44" t="s">
        <v>30</v>
      </c>
      <c r="B36" s="30" t="s">
        <v>31</v>
      </c>
      <c r="C36" s="22"/>
      <c r="D36" s="22"/>
      <c r="E36" s="22"/>
      <c r="F36" s="46"/>
      <c r="G36" s="46"/>
      <c r="H36" s="46"/>
      <c r="I36" s="46"/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s="20" customFormat="1" ht="9.75" customHeight="1" x14ac:dyDescent="0.2">
      <c r="A37" s="44"/>
      <c r="B37" s="23" t="s">
        <v>29</v>
      </c>
      <c r="C37" s="29">
        <f>SUM(C38:C43)</f>
        <v>6103.9849999999997</v>
      </c>
      <c r="D37" s="29">
        <f>SUM(D38:D43)</f>
        <v>2973.0066200000001</v>
      </c>
      <c r="E37" s="29">
        <f>SUM(E38:E43)</f>
        <v>2838.42</v>
      </c>
      <c r="F37" s="47"/>
      <c r="G37" s="47"/>
      <c r="H37" s="47"/>
      <c r="I37" s="47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20" customFormat="1" ht="9.75" customHeight="1" x14ac:dyDescent="0.2">
      <c r="A38" s="44"/>
      <c r="B38" s="23" t="s">
        <v>19</v>
      </c>
      <c r="C38" s="22">
        <v>0</v>
      </c>
      <c r="D38" s="22">
        <v>0</v>
      </c>
      <c r="E38" s="22">
        <v>0</v>
      </c>
      <c r="F38" s="47"/>
      <c r="G38" s="47"/>
      <c r="H38" s="47"/>
      <c r="I38" s="47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20" customFormat="1" ht="9.75" customHeight="1" x14ac:dyDescent="0.2">
      <c r="A39" s="44"/>
      <c r="B39" s="23" t="s">
        <v>20</v>
      </c>
      <c r="C39" s="22">
        <v>6000</v>
      </c>
      <c r="D39" s="22">
        <v>2973.0066200000001</v>
      </c>
      <c r="E39" s="22">
        <v>2838.42</v>
      </c>
      <c r="F39" s="47"/>
      <c r="G39" s="47"/>
      <c r="H39" s="47"/>
      <c r="I39" s="47"/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20" customFormat="1" ht="9.75" customHeight="1" x14ac:dyDescent="0.2">
      <c r="A40" s="44"/>
      <c r="B40" s="23" t="s">
        <v>21</v>
      </c>
      <c r="C40" s="22">
        <v>0</v>
      </c>
      <c r="D40" s="22">
        <v>0</v>
      </c>
      <c r="E40" s="22">
        <v>0</v>
      </c>
      <c r="F40" s="47"/>
      <c r="G40" s="47"/>
      <c r="H40" s="47"/>
      <c r="I40" s="47"/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20" customFormat="1" ht="9.75" customHeight="1" x14ac:dyDescent="0.2">
      <c r="A41" s="44"/>
      <c r="B41" s="23" t="s">
        <v>22</v>
      </c>
      <c r="C41" s="22">
        <v>0</v>
      </c>
      <c r="D41" s="22">
        <v>0</v>
      </c>
      <c r="E41" s="22">
        <v>0</v>
      </c>
      <c r="F41" s="47"/>
      <c r="G41" s="47"/>
      <c r="H41" s="47"/>
      <c r="I41" s="47"/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20" customFormat="1" ht="9.75" customHeight="1" x14ac:dyDescent="0.2">
      <c r="A42" s="44"/>
      <c r="B42" s="23" t="s">
        <v>23</v>
      </c>
      <c r="C42" s="22">
        <v>0</v>
      </c>
      <c r="D42" s="22">
        <v>0</v>
      </c>
      <c r="E42" s="22">
        <v>0</v>
      </c>
      <c r="F42" s="47"/>
      <c r="G42" s="47"/>
      <c r="H42" s="47"/>
      <c r="I42" s="47"/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20" customFormat="1" ht="9.75" customHeight="1" x14ac:dyDescent="0.2">
      <c r="A43" s="44"/>
      <c r="B43" s="23" t="s">
        <v>24</v>
      </c>
      <c r="C43" s="22">
        <v>103.985</v>
      </c>
      <c r="D43" s="22">
        <v>0</v>
      </c>
      <c r="E43" s="22">
        <v>0</v>
      </c>
      <c r="F43" s="47"/>
      <c r="G43" s="47"/>
      <c r="H43" s="47"/>
      <c r="I43" s="47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20" customFormat="1" ht="9.75" customHeight="1" x14ac:dyDescent="0.2">
      <c r="A44" s="44"/>
      <c r="B44" s="23" t="s">
        <v>32</v>
      </c>
      <c r="C44" s="22">
        <f>C39</f>
        <v>6000</v>
      </c>
      <c r="D44" s="22">
        <f>D39</f>
        <v>2973.0066200000001</v>
      </c>
      <c r="E44" s="22">
        <f>E39</f>
        <v>2838.42</v>
      </c>
      <c r="F44" s="48"/>
      <c r="G44" s="48"/>
      <c r="H44" s="48"/>
      <c r="I44" s="48"/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20" customFormat="1" ht="10.5" customHeight="1" x14ac:dyDescent="0.2">
      <c r="A45" s="44" t="s">
        <v>33</v>
      </c>
      <c r="B45" s="30" t="s">
        <v>34</v>
      </c>
      <c r="C45" s="22"/>
      <c r="D45" s="22"/>
      <c r="E45" s="22"/>
      <c r="F45" s="44" t="s">
        <v>35</v>
      </c>
      <c r="G45" s="44"/>
      <c r="H45" s="44"/>
      <c r="I45" s="44"/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20" customFormat="1" ht="10.5" customHeight="1" x14ac:dyDescent="0.2">
      <c r="A46" s="44"/>
      <c r="B46" s="23" t="s">
        <v>29</v>
      </c>
      <c r="C46" s="29">
        <f>SUM(C47:C52)</f>
        <v>39500</v>
      </c>
      <c r="D46" s="29">
        <f>SUM(D47:D52)</f>
        <v>36396.255700000002</v>
      </c>
      <c r="E46" s="29">
        <v>36396.255700000002</v>
      </c>
      <c r="F46" s="44"/>
      <c r="G46" s="44"/>
      <c r="H46" s="44"/>
      <c r="I46" s="44"/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20" customFormat="1" ht="10.5" customHeight="1" x14ac:dyDescent="0.2">
      <c r="A47" s="44"/>
      <c r="B47" s="23" t="s">
        <v>19</v>
      </c>
      <c r="C47" s="22">
        <f t="shared" ref="C47:E52" si="4">C55+C64</f>
        <v>0</v>
      </c>
      <c r="D47" s="22">
        <f t="shared" si="4"/>
        <v>0</v>
      </c>
      <c r="E47" s="22">
        <f t="shared" si="4"/>
        <v>0</v>
      </c>
      <c r="F47" s="44"/>
      <c r="G47" s="44"/>
      <c r="H47" s="44"/>
      <c r="I47" s="44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20" customFormat="1" ht="10.5" customHeight="1" x14ac:dyDescent="0.2">
      <c r="A48" s="44"/>
      <c r="B48" s="23" t="s">
        <v>20</v>
      </c>
      <c r="C48" s="22">
        <f t="shared" si="4"/>
        <v>39500</v>
      </c>
      <c r="D48" s="22">
        <v>36396.255700000002</v>
      </c>
      <c r="E48" s="22">
        <v>36396.255700000002</v>
      </c>
      <c r="F48" s="44"/>
      <c r="G48" s="44"/>
      <c r="H48" s="44"/>
      <c r="I48" s="44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20" customFormat="1" ht="10.5" customHeight="1" x14ac:dyDescent="0.2">
      <c r="A49" s="44"/>
      <c r="B49" s="23" t="s">
        <v>21</v>
      </c>
      <c r="C49" s="22">
        <f t="shared" si="4"/>
        <v>0</v>
      </c>
      <c r="D49" s="22">
        <f t="shared" si="4"/>
        <v>0</v>
      </c>
      <c r="E49" s="22">
        <f t="shared" si="4"/>
        <v>0</v>
      </c>
      <c r="F49" s="44"/>
      <c r="G49" s="44"/>
      <c r="H49" s="44"/>
      <c r="I49" s="44"/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20" customFormat="1" ht="10.5" customHeight="1" x14ac:dyDescent="0.2">
      <c r="A50" s="44"/>
      <c r="B50" s="23" t="s">
        <v>22</v>
      </c>
      <c r="C50" s="22">
        <f t="shared" si="4"/>
        <v>0</v>
      </c>
      <c r="D50" s="22">
        <f t="shared" si="4"/>
        <v>0</v>
      </c>
      <c r="E50" s="22">
        <f t="shared" si="4"/>
        <v>0</v>
      </c>
      <c r="F50" s="44"/>
      <c r="G50" s="44"/>
      <c r="H50" s="44"/>
      <c r="I50" s="44"/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20" customFormat="1" ht="10.5" customHeight="1" x14ac:dyDescent="0.2">
      <c r="A51" s="44"/>
      <c r="B51" s="23" t="s">
        <v>23</v>
      </c>
      <c r="C51" s="22">
        <f t="shared" si="4"/>
        <v>0</v>
      </c>
      <c r="D51" s="22">
        <f t="shared" si="4"/>
        <v>0</v>
      </c>
      <c r="E51" s="22">
        <f t="shared" si="4"/>
        <v>0</v>
      </c>
      <c r="F51" s="44"/>
      <c r="G51" s="44"/>
      <c r="H51" s="44"/>
      <c r="I51" s="44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20" customFormat="1" ht="10.5" customHeight="1" x14ac:dyDescent="0.2">
      <c r="A52" s="44"/>
      <c r="B52" s="23" t="s">
        <v>24</v>
      </c>
      <c r="C52" s="22">
        <f t="shared" si="4"/>
        <v>0</v>
      </c>
      <c r="D52" s="22">
        <f t="shared" si="4"/>
        <v>0</v>
      </c>
      <c r="E52" s="22">
        <f t="shared" si="4"/>
        <v>0</v>
      </c>
      <c r="F52" s="44"/>
      <c r="G52" s="44"/>
      <c r="H52" s="44"/>
      <c r="I52" s="44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20" customFormat="1" ht="31.5" customHeight="1" x14ac:dyDescent="0.2">
      <c r="A53" s="44" t="s">
        <v>36</v>
      </c>
      <c r="B53" s="30" t="s">
        <v>37</v>
      </c>
      <c r="C53" s="22"/>
      <c r="D53" s="22"/>
      <c r="E53" s="22"/>
      <c r="F53" s="46"/>
      <c r="G53" s="46"/>
      <c r="H53" s="71"/>
      <c r="I53" s="46"/>
      <c r="J53" s="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20" customFormat="1" ht="11.25" customHeight="1" x14ac:dyDescent="0.2">
      <c r="A54" s="44"/>
      <c r="B54" s="23" t="s">
        <v>29</v>
      </c>
      <c r="C54" s="29">
        <f>SUM(C55:C60)</f>
        <v>1500</v>
      </c>
      <c r="D54" s="29">
        <f>SUM(D55:D60)</f>
        <v>1500</v>
      </c>
      <c r="E54" s="29">
        <f>SUM(E55:E60)</f>
        <v>1500</v>
      </c>
      <c r="F54" s="47"/>
      <c r="G54" s="47"/>
      <c r="H54" s="72"/>
      <c r="I54" s="47"/>
      <c r="J54" s="2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s="20" customFormat="1" ht="11.25" customHeight="1" x14ac:dyDescent="0.2">
      <c r="A55" s="44"/>
      <c r="B55" s="23" t="s">
        <v>19</v>
      </c>
      <c r="C55" s="22">
        <v>0</v>
      </c>
      <c r="D55" s="22">
        <v>0</v>
      </c>
      <c r="E55" s="22">
        <v>0</v>
      </c>
      <c r="F55" s="47"/>
      <c r="G55" s="47"/>
      <c r="H55" s="72"/>
      <c r="I55" s="47"/>
      <c r="J55" s="2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s="20" customFormat="1" ht="11.25" customHeight="1" x14ac:dyDescent="0.2">
      <c r="A56" s="44"/>
      <c r="B56" s="23" t="s">
        <v>20</v>
      </c>
      <c r="C56" s="22">
        <v>1500</v>
      </c>
      <c r="D56" s="22">
        <v>1500</v>
      </c>
      <c r="E56" s="22">
        <v>1500</v>
      </c>
      <c r="F56" s="47"/>
      <c r="G56" s="47"/>
      <c r="H56" s="72"/>
      <c r="I56" s="47"/>
      <c r="J56" s="2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s="20" customFormat="1" ht="11.25" customHeight="1" x14ac:dyDescent="0.2">
      <c r="A57" s="44"/>
      <c r="B57" s="23" t="s">
        <v>21</v>
      </c>
      <c r="C57" s="22">
        <v>0</v>
      </c>
      <c r="D57" s="22">
        <v>0</v>
      </c>
      <c r="E57" s="22">
        <v>0</v>
      </c>
      <c r="F57" s="47"/>
      <c r="G57" s="47"/>
      <c r="H57" s="72"/>
      <c r="I57" s="47"/>
      <c r="J57" s="2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s="20" customFormat="1" ht="11.25" customHeight="1" x14ac:dyDescent="0.2">
      <c r="A58" s="44"/>
      <c r="B58" s="23" t="s">
        <v>22</v>
      </c>
      <c r="C58" s="22">
        <v>0</v>
      </c>
      <c r="D58" s="22">
        <v>0</v>
      </c>
      <c r="E58" s="22">
        <v>0</v>
      </c>
      <c r="F58" s="47"/>
      <c r="G58" s="47"/>
      <c r="H58" s="72"/>
      <c r="I58" s="47"/>
      <c r="J58" s="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s="20" customFormat="1" ht="11.25" customHeight="1" x14ac:dyDescent="0.2">
      <c r="A59" s="44"/>
      <c r="B59" s="23" t="s">
        <v>23</v>
      </c>
      <c r="C59" s="22">
        <v>0</v>
      </c>
      <c r="D59" s="22">
        <v>0</v>
      </c>
      <c r="E59" s="22">
        <v>0</v>
      </c>
      <c r="F59" s="47"/>
      <c r="G59" s="47"/>
      <c r="H59" s="72"/>
      <c r="I59" s="47"/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s="20" customFormat="1" ht="11.25" customHeight="1" x14ac:dyDescent="0.2">
      <c r="A60" s="44"/>
      <c r="B60" s="23" t="s">
        <v>24</v>
      </c>
      <c r="C60" s="22">
        <v>0</v>
      </c>
      <c r="D60" s="22">
        <v>0</v>
      </c>
      <c r="E60" s="22">
        <v>0</v>
      </c>
      <c r="F60" s="47"/>
      <c r="G60" s="47"/>
      <c r="H60" s="72"/>
      <c r="I60" s="47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s="20" customFormat="1" ht="11.25" customHeight="1" x14ac:dyDescent="0.2">
      <c r="A61" s="44"/>
      <c r="B61" s="23" t="s">
        <v>32</v>
      </c>
      <c r="C61" s="22">
        <f>C56</f>
        <v>1500</v>
      </c>
      <c r="D61" s="22">
        <f>D56</f>
        <v>1500</v>
      </c>
      <c r="E61" s="22">
        <f>E56</f>
        <v>1500</v>
      </c>
      <c r="F61" s="48"/>
      <c r="G61" s="48"/>
      <c r="H61" s="73"/>
      <c r="I61" s="48"/>
      <c r="J61" s="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s="20" customFormat="1" ht="39" customHeight="1" x14ac:dyDescent="0.2">
      <c r="A62" s="44" t="s">
        <v>38</v>
      </c>
      <c r="B62" s="30" t="s">
        <v>39</v>
      </c>
      <c r="C62" s="22"/>
      <c r="D62" s="22"/>
      <c r="E62" s="22"/>
      <c r="F62" s="46" t="s">
        <v>35</v>
      </c>
      <c r="G62" s="46"/>
      <c r="H62" s="46"/>
      <c r="I62" s="74" t="s">
        <v>222</v>
      </c>
      <c r="J62" s="2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s="20" customFormat="1" ht="9.75" customHeight="1" x14ac:dyDescent="0.2">
      <c r="A63" s="44"/>
      <c r="B63" s="23" t="s">
        <v>29</v>
      </c>
      <c r="C63" s="29">
        <f>SUM(C64:C69)</f>
        <v>38000</v>
      </c>
      <c r="D63" s="29">
        <f>SUM(D64:D69)</f>
        <v>36396.255700000002</v>
      </c>
      <c r="E63" s="29">
        <f>SUM(E64:E69)</f>
        <v>36396.255700000002</v>
      </c>
      <c r="F63" s="47"/>
      <c r="G63" s="47"/>
      <c r="H63" s="47"/>
      <c r="I63" s="75"/>
      <c r="J63" s="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s="20" customFormat="1" ht="9.75" customHeight="1" x14ac:dyDescent="0.2">
      <c r="A64" s="44"/>
      <c r="B64" s="23" t="s">
        <v>19</v>
      </c>
      <c r="C64" s="22">
        <v>0</v>
      </c>
      <c r="D64" s="22">
        <v>0</v>
      </c>
      <c r="E64" s="22">
        <v>0</v>
      </c>
      <c r="F64" s="47"/>
      <c r="G64" s="47"/>
      <c r="H64" s="47"/>
      <c r="I64" s="75"/>
      <c r="J64" s="2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s="20" customFormat="1" ht="9.75" customHeight="1" x14ac:dyDescent="0.2">
      <c r="A65" s="44"/>
      <c r="B65" s="23" t="s">
        <v>20</v>
      </c>
      <c r="C65" s="22">
        <f>33000+5000</f>
        <v>38000</v>
      </c>
      <c r="D65" s="22">
        <v>36396.255700000002</v>
      </c>
      <c r="E65" s="22">
        <v>36396.255700000002</v>
      </c>
      <c r="F65" s="47"/>
      <c r="G65" s="47"/>
      <c r="H65" s="47"/>
      <c r="I65" s="75"/>
      <c r="J65" s="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s="20" customFormat="1" ht="9.75" customHeight="1" x14ac:dyDescent="0.2">
      <c r="A66" s="44"/>
      <c r="B66" s="23" t="s">
        <v>21</v>
      </c>
      <c r="C66" s="22">
        <v>0</v>
      </c>
      <c r="D66" s="22">
        <v>0</v>
      </c>
      <c r="E66" s="22">
        <v>0</v>
      </c>
      <c r="F66" s="47"/>
      <c r="G66" s="47"/>
      <c r="H66" s="47"/>
      <c r="I66" s="75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s="20" customFormat="1" ht="9.75" customHeight="1" x14ac:dyDescent="0.2">
      <c r="A67" s="44"/>
      <c r="B67" s="23" t="s">
        <v>22</v>
      </c>
      <c r="C67" s="22">
        <v>0</v>
      </c>
      <c r="D67" s="22">
        <v>0</v>
      </c>
      <c r="E67" s="22">
        <v>0</v>
      </c>
      <c r="F67" s="47"/>
      <c r="G67" s="47"/>
      <c r="H67" s="47"/>
      <c r="I67" s="75"/>
      <c r="J67" s="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s="20" customFormat="1" ht="9.75" customHeight="1" x14ac:dyDescent="0.2">
      <c r="A68" s="44"/>
      <c r="B68" s="23" t="s">
        <v>23</v>
      </c>
      <c r="C68" s="22">
        <v>0</v>
      </c>
      <c r="D68" s="22">
        <v>0</v>
      </c>
      <c r="E68" s="22">
        <v>0</v>
      </c>
      <c r="F68" s="47"/>
      <c r="G68" s="47"/>
      <c r="H68" s="47"/>
      <c r="I68" s="75"/>
      <c r="J68" s="2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s="20" customFormat="1" ht="9.75" customHeight="1" x14ac:dyDescent="0.2">
      <c r="A69" s="44"/>
      <c r="B69" s="23" t="s">
        <v>24</v>
      </c>
      <c r="C69" s="22">
        <v>0</v>
      </c>
      <c r="D69" s="22">
        <v>0</v>
      </c>
      <c r="E69" s="22">
        <v>0</v>
      </c>
      <c r="F69" s="47"/>
      <c r="G69" s="47"/>
      <c r="H69" s="47"/>
      <c r="I69" s="75"/>
      <c r="J69" s="2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s="20" customFormat="1" ht="9.75" customHeight="1" x14ac:dyDescent="0.2">
      <c r="A70" s="44"/>
      <c r="B70" s="23" t="s">
        <v>32</v>
      </c>
      <c r="C70" s="22">
        <f>C65</f>
        <v>38000</v>
      </c>
      <c r="D70" s="22">
        <f>D65</f>
        <v>36396.255700000002</v>
      </c>
      <c r="E70" s="22">
        <f>E65</f>
        <v>36396.255700000002</v>
      </c>
      <c r="F70" s="48"/>
      <c r="G70" s="48"/>
      <c r="H70" s="48"/>
      <c r="I70" s="76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s="20" customFormat="1" ht="11.25" customHeight="1" x14ac:dyDescent="0.2">
      <c r="A71" s="46" t="s">
        <v>40</v>
      </c>
      <c r="B71" s="30" t="s">
        <v>41</v>
      </c>
      <c r="C71" s="22"/>
      <c r="D71" s="22"/>
      <c r="E71" s="22"/>
      <c r="F71" s="44"/>
      <c r="G71" s="44"/>
      <c r="H71" s="44"/>
      <c r="I71" s="46"/>
      <c r="J71" s="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s="20" customFormat="1" ht="11.25" customHeight="1" x14ac:dyDescent="0.2">
      <c r="A72" s="47"/>
      <c r="B72" s="23" t="s">
        <v>29</v>
      </c>
      <c r="C72" s="29">
        <f>SUM(C73:C78)</f>
        <v>37404.699999999997</v>
      </c>
      <c r="D72" s="29">
        <f>SUM(D73:D78)</f>
        <v>35359.399980000002</v>
      </c>
      <c r="E72" s="29">
        <f>SUM(E73:E78)</f>
        <v>35359.399380000003</v>
      </c>
      <c r="F72" s="44"/>
      <c r="G72" s="44"/>
      <c r="H72" s="44"/>
      <c r="I72" s="47"/>
      <c r="J72" s="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s="20" customFormat="1" ht="11.25" customHeight="1" x14ac:dyDescent="0.2">
      <c r="A73" s="47"/>
      <c r="B73" s="23" t="s">
        <v>19</v>
      </c>
      <c r="C73" s="22">
        <f>C82+C91+C101</f>
        <v>7394.7</v>
      </c>
      <c r="D73" s="22">
        <f t="shared" ref="D73:E73" si="5">D82+D91+D101</f>
        <v>6939.1799199999996</v>
      </c>
      <c r="E73" s="22">
        <f t="shared" si="5"/>
        <v>6939.1799199999996</v>
      </c>
      <c r="F73" s="44"/>
      <c r="G73" s="44"/>
      <c r="H73" s="44"/>
      <c r="I73" s="47"/>
      <c r="J73" s="2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s="20" customFormat="1" ht="11.25" customHeight="1" x14ac:dyDescent="0.2">
      <c r="A74" s="47"/>
      <c r="B74" s="23" t="s">
        <v>20</v>
      </c>
      <c r="C74" s="22">
        <v>30010</v>
      </c>
      <c r="D74" s="22">
        <f>D83+D92+D102</f>
        <v>28420.22006</v>
      </c>
      <c r="E74" s="22">
        <f t="shared" ref="C74:E78" si="6">E83+E92+E102</f>
        <v>28420.21946</v>
      </c>
      <c r="F74" s="44"/>
      <c r="G74" s="44"/>
      <c r="H74" s="44"/>
      <c r="I74" s="47"/>
      <c r="J74" s="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s="20" customFormat="1" ht="11.25" customHeight="1" x14ac:dyDescent="0.2">
      <c r="A75" s="47"/>
      <c r="B75" s="23" t="s">
        <v>21</v>
      </c>
      <c r="C75" s="22">
        <f t="shared" si="6"/>
        <v>0</v>
      </c>
      <c r="D75" s="22">
        <f t="shared" si="6"/>
        <v>0</v>
      </c>
      <c r="E75" s="22">
        <f t="shared" si="6"/>
        <v>0</v>
      </c>
      <c r="F75" s="44"/>
      <c r="G75" s="44"/>
      <c r="H75" s="44"/>
      <c r="I75" s="47"/>
      <c r="J75" s="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s="20" customFormat="1" ht="11.25" customHeight="1" x14ac:dyDescent="0.2">
      <c r="A76" s="47"/>
      <c r="B76" s="23" t="s">
        <v>22</v>
      </c>
      <c r="C76" s="22">
        <f t="shared" si="6"/>
        <v>0</v>
      </c>
      <c r="D76" s="22">
        <f t="shared" si="6"/>
        <v>0</v>
      </c>
      <c r="E76" s="22">
        <f t="shared" si="6"/>
        <v>0</v>
      </c>
      <c r="F76" s="44"/>
      <c r="G76" s="44"/>
      <c r="H76" s="44"/>
      <c r="I76" s="47"/>
      <c r="J76" s="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s="20" customFormat="1" ht="11.25" customHeight="1" x14ac:dyDescent="0.2">
      <c r="A77" s="47"/>
      <c r="B77" s="23" t="s">
        <v>23</v>
      </c>
      <c r="C77" s="22">
        <f t="shared" si="6"/>
        <v>0</v>
      </c>
      <c r="D77" s="22">
        <f t="shared" si="6"/>
        <v>0</v>
      </c>
      <c r="E77" s="22">
        <f t="shared" si="6"/>
        <v>0</v>
      </c>
      <c r="F77" s="44"/>
      <c r="G77" s="44"/>
      <c r="H77" s="44"/>
      <c r="I77" s="47"/>
      <c r="J77" s="2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s="20" customFormat="1" ht="11.25" customHeight="1" x14ac:dyDescent="0.2">
      <c r="A78" s="47"/>
      <c r="B78" s="23" t="s">
        <v>24</v>
      </c>
      <c r="C78" s="22">
        <f t="shared" si="6"/>
        <v>0</v>
      </c>
      <c r="D78" s="22">
        <f t="shared" si="6"/>
        <v>0</v>
      </c>
      <c r="E78" s="22">
        <f t="shared" si="6"/>
        <v>0</v>
      </c>
      <c r="F78" s="44"/>
      <c r="G78" s="44"/>
      <c r="H78" s="44"/>
      <c r="I78" s="47"/>
      <c r="J78" s="2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s="20" customFormat="1" ht="48.75" x14ac:dyDescent="0.2">
      <c r="A79" s="48"/>
      <c r="B79" s="23" t="s">
        <v>42</v>
      </c>
      <c r="C79" s="22"/>
      <c r="D79" s="22"/>
      <c r="E79" s="22"/>
      <c r="F79" s="31" t="s">
        <v>43</v>
      </c>
      <c r="G79" s="31" t="s">
        <v>44</v>
      </c>
      <c r="H79" s="31" t="s">
        <v>43</v>
      </c>
      <c r="I79" s="48"/>
      <c r="J79" s="2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s="20" customFormat="1" ht="49.5" customHeight="1" x14ac:dyDescent="0.2">
      <c r="A80" s="44" t="s">
        <v>45</v>
      </c>
      <c r="B80" s="32" t="s">
        <v>46</v>
      </c>
      <c r="C80" s="29"/>
      <c r="D80" s="29"/>
      <c r="E80" s="29"/>
      <c r="F80" s="46" t="s">
        <v>47</v>
      </c>
      <c r="G80" s="46"/>
      <c r="H80" s="71"/>
      <c r="I80" s="46" t="s">
        <v>48</v>
      </c>
      <c r="J80" s="2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s="20" customFormat="1" ht="10.5" customHeight="1" x14ac:dyDescent="0.2">
      <c r="A81" s="44"/>
      <c r="B81" s="23" t="s">
        <v>29</v>
      </c>
      <c r="C81" s="29">
        <f>SUM(C82:C87)</f>
        <v>2050</v>
      </c>
      <c r="D81" s="29">
        <f>SUM(D82:D87)</f>
        <v>1140</v>
      </c>
      <c r="E81" s="29">
        <f>SUM(E82:E87)</f>
        <v>1140</v>
      </c>
      <c r="F81" s="47"/>
      <c r="G81" s="47"/>
      <c r="H81" s="72"/>
      <c r="I81" s="47"/>
      <c r="J81" s="2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s="20" customFormat="1" ht="10.5" customHeight="1" x14ac:dyDescent="0.2">
      <c r="A82" s="44"/>
      <c r="B82" s="23" t="s">
        <v>19</v>
      </c>
      <c r="C82" s="29">
        <v>0</v>
      </c>
      <c r="D82" s="29">
        <v>0</v>
      </c>
      <c r="E82" s="29">
        <v>0</v>
      </c>
      <c r="F82" s="47"/>
      <c r="G82" s="47"/>
      <c r="H82" s="72"/>
      <c r="I82" s="47"/>
      <c r="J82" s="2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s="20" customFormat="1" ht="10.5" customHeight="1" x14ac:dyDescent="0.2">
      <c r="A83" s="44"/>
      <c r="B83" s="23" t="s">
        <v>20</v>
      </c>
      <c r="C83" s="29">
        <v>2050</v>
      </c>
      <c r="D83" s="29">
        <v>1140</v>
      </c>
      <c r="E83" s="29">
        <v>1140</v>
      </c>
      <c r="F83" s="47"/>
      <c r="G83" s="47"/>
      <c r="H83" s="72"/>
      <c r="I83" s="47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s="20" customFormat="1" ht="10.5" customHeight="1" x14ac:dyDescent="0.2">
      <c r="A84" s="44"/>
      <c r="B84" s="23" t="s">
        <v>21</v>
      </c>
      <c r="C84" s="29">
        <v>0</v>
      </c>
      <c r="D84" s="29">
        <v>0</v>
      </c>
      <c r="E84" s="29">
        <v>0</v>
      </c>
      <c r="F84" s="47"/>
      <c r="G84" s="47"/>
      <c r="H84" s="72"/>
      <c r="I84" s="47"/>
      <c r="J84" s="2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s="20" customFormat="1" ht="10.5" customHeight="1" x14ac:dyDescent="0.2">
      <c r="A85" s="44"/>
      <c r="B85" s="23" t="s">
        <v>22</v>
      </c>
      <c r="C85" s="29">
        <v>0</v>
      </c>
      <c r="D85" s="29">
        <v>0</v>
      </c>
      <c r="E85" s="29">
        <v>0</v>
      </c>
      <c r="F85" s="47"/>
      <c r="G85" s="47"/>
      <c r="H85" s="72"/>
      <c r="I85" s="47"/>
      <c r="J85" s="2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s="20" customFormat="1" ht="10.5" customHeight="1" x14ac:dyDescent="0.2">
      <c r="A86" s="44"/>
      <c r="B86" s="23" t="s">
        <v>23</v>
      </c>
      <c r="C86" s="29">
        <v>0</v>
      </c>
      <c r="D86" s="29">
        <v>0</v>
      </c>
      <c r="E86" s="29">
        <v>0</v>
      </c>
      <c r="F86" s="47"/>
      <c r="G86" s="47"/>
      <c r="H86" s="72"/>
      <c r="I86" s="47"/>
      <c r="J86" s="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s="20" customFormat="1" ht="10.5" customHeight="1" x14ac:dyDescent="0.2">
      <c r="A87" s="44"/>
      <c r="B87" s="23" t="s">
        <v>24</v>
      </c>
      <c r="C87" s="29">
        <v>0</v>
      </c>
      <c r="D87" s="29">
        <v>0</v>
      </c>
      <c r="E87" s="29">
        <v>0</v>
      </c>
      <c r="F87" s="47"/>
      <c r="G87" s="47"/>
      <c r="H87" s="72"/>
      <c r="I87" s="47"/>
      <c r="J87" s="2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s="20" customFormat="1" ht="10.5" customHeight="1" x14ac:dyDescent="0.2">
      <c r="A88" s="44"/>
      <c r="B88" s="23" t="s">
        <v>32</v>
      </c>
      <c r="C88" s="29">
        <f>C82+C83</f>
        <v>2050</v>
      </c>
      <c r="D88" s="29">
        <f>D82+D83</f>
        <v>1140</v>
      </c>
      <c r="E88" s="29">
        <f>E82+E83</f>
        <v>1140</v>
      </c>
      <c r="F88" s="48"/>
      <c r="G88" s="48"/>
      <c r="H88" s="73"/>
      <c r="I88" s="48"/>
      <c r="J88" s="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s="20" customFormat="1" ht="59.25" customHeight="1" x14ac:dyDescent="0.2">
      <c r="A89" s="46" t="s">
        <v>49</v>
      </c>
      <c r="B89" s="32" t="s">
        <v>50</v>
      </c>
      <c r="C89" s="22"/>
      <c r="D89" s="22"/>
      <c r="E89" s="22"/>
      <c r="F89" s="46" t="s">
        <v>47</v>
      </c>
      <c r="G89" s="46"/>
      <c r="H89" s="46"/>
      <c r="I89" s="46" t="s">
        <v>221</v>
      </c>
      <c r="J89" s="2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s="20" customFormat="1" ht="10.5" customHeight="1" x14ac:dyDescent="0.2">
      <c r="A90" s="47"/>
      <c r="B90" s="23" t="s">
        <v>29</v>
      </c>
      <c r="C90" s="29">
        <f>SUM(C91:C96)</f>
        <v>26500</v>
      </c>
      <c r="D90" s="29">
        <f>SUM(D91:D96)</f>
        <v>25909.999400000001</v>
      </c>
      <c r="E90" s="29">
        <f>SUM(E91:E96)</f>
        <v>25909.999400000001</v>
      </c>
      <c r="F90" s="47"/>
      <c r="G90" s="47"/>
      <c r="H90" s="47"/>
      <c r="I90" s="47"/>
      <c r="J90" s="2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s="20" customFormat="1" ht="10.5" customHeight="1" x14ac:dyDescent="0.2">
      <c r="A91" s="47"/>
      <c r="B91" s="23" t="s">
        <v>19</v>
      </c>
      <c r="C91" s="22">
        <v>0</v>
      </c>
      <c r="D91" s="22">
        <v>0</v>
      </c>
      <c r="E91" s="22">
        <v>0</v>
      </c>
      <c r="F91" s="47"/>
      <c r="G91" s="47"/>
      <c r="H91" s="47"/>
      <c r="I91" s="47"/>
      <c r="J91" s="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s="20" customFormat="1" ht="10.5" customHeight="1" x14ac:dyDescent="0.2">
      <c r="A92" s="47"/>
      <c r="B92" s="23" t="s">
        <v>20</v>
      </c>
      <c r="C92" s="22">
        <v>26500</v>
      </c>
      <c r="D92" s="22">
        <v>25909.999400000001</v>
      </c>
      <c r="E92" s="22">
        <v>25909.999400000001</v>
      </c>
      <c r="F92" s="47"/>
      <c r="G92" s="47"/>
      <c r="H92" s="47"/>
      <c r="I92" s="47"/>
      <c r="J92" s="2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s="20" customFormat="1" ht="10.5" customHeight="1" x14ac:dyDescent="0.2">
      <c r="A93" s="47"/>
      <c r="B93" s="23" t="s">
        <v>21</v>
      </c>
      <c r="C93" s="22">
        <v>0</v>
      </c>
      <c r="D93" s="22">
        <v>0</v>
      </c>
      <c r="E93" s="22">
        <v>0</v>
      </c>
      <c r="F93" s="47"/>
      <c r="G93" s="47"/>
      <c r="H93" s="47"/>
      <c r="I93" s="47"/>
      <c r="J93" s="2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s="20" customFormat="1" ht="10.5" customHeight="1" x14ac:dyDescent="0.2">
      <c r="A94" s="47"/>
      <c r="B94" s="23" t="s">
        <v>22</v>
      </c>
      <c r="C94" s="22">
        <v>0</v>
      </c>
      <c r="D94" s="22">
        <v>0</v>
      </c>
      <c r="E94" s="22">
        <v>0</v>
      </c>
      <c r="F94" s="47"/>
      <c r="G94" s="47"/>
      <c r="H94" s="47"/>
      <c r="I94" s="47"/>
      <c r="J94" s="2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s="20" customFormat="1" ht="10.5" customHeight="1" x14ac:dyDescent="0.2">
      <c r="A95" s="47"/>
      <c r="B95" s="23" t="s">
        <v>23</v>
      </c>
      <c r="C95" s="22">
        <v>0</v>
      </c>
      <c r="D95" s="22">
        <v>0</v>
      </c>
      <c r="E95" s="22">
        <v>0</v>
      </c>
      <c r="F95" s="47"/>
      <c r="G95" s="47"/>
      <c r="H95" s="47"/>
      <c r="I95" s="47"/>
      <c r="J95" s="2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s="20" customFormat="1" ht="10.5" customHeight="1" x14ac:dyDescent="0.2">
      <c r="A96" s="47"/>
      <c r="B96" s="23" t="s">
        <v>24</v>
      </c>
      <c r="C96" s="22">
        <v>0</v>
      </c>
      <c r="D96" s="22">
        <v>0</v>
      </c>
      <c r="E96" s="22">
        <v>0</v>
      </c>
      <c r="F96" s="47"/>
      <c r="G96" s="47"/>
      <c r="H96" s="47"/>
      <c r="I96" s="47"/>
      <c r="J96" s="2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s="20" customFormat="1" ht="10.5" customHeight="1" x14ac:dyDescent="0.2">
      <c r="A97" s="47"/>
      <c r="B97" s="23" t="s">
        <v>32</v>
      </c>
      <c r="C97" s="22">
        <f>C92</f>
        <v>26500</v>
      </c>
      <c r="D97" s="22">
        <f t="shared" ref="D97:E97" si="7">D92</f>
        <v>25909.999400000001</v>
      </c>
      <c r="E97" s="22">
        <f t="shared" si="7"/>
        <v>25909.999400000001</v>
      </c>
      <c r="F97" s="48"/>
      <c r="G97" s="48"/>
      <c r="H97" s="48"/>
      <c r="I97" s="47"/>
      <c r="J97" s="2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s="20" customFormat="1" ht="29.25" x14ac:dyDescent="0.2">
      <c r="A98" s="48"/>
      <c r="B98" s="23" t="s">
        <v>51</v>
      </c>
      <c r="C98" s="22"/>
      <c r="D98" s="22"/>
      <c r="E98" s="22"/>
      <c r="F98" s="31" t="s">
        <v>43</v>
      </c>
      <c r="G98" s="31"/>
      <c r="H98" s="31" t="s">
        <v>43</v>
      </c>
      <c r="I98" s="48"/>
      <c r="J98" s="2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s="20" customFormat="1" ht="58.5" customHeight="1" x14ac:dyDescent="0.2">
      <c r="A99" s="44" t="s">
        <v>215</v>
      </c>
      <c r="B99" s="32" t="s">
        <v>52</v>
      </c>
      <c r="C99" s="22"/>
      <c r="D99" s="22"/>
      <c r="E99" s="22"/>
      <c r="F99" s="46" t="s">
        <v>44</v>
      </c>
      <c r="G99" s="46"/>
      <c r="H99" s="71"/>
      <c r="I99" s="46" t="s">
        <v>53</v>
      </c>
      <c r="J99" s="2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s="20" customFormat="1" ht="9.75" customHeight="1" x14ac:dyDescent="0.2">
      <c r="A100" s="44"/>
      <c r="B100" s="23" t="s">
        <v>29</v>
      </c>
      <c r="C100" s="29">
        <f>SUM(C101:C106)</f>
        <v>8854.7009999999991</v>
      </c>
      <c r="D100" s="29">
        <f>SUM(D101:D106)</f>
        <v>8309.4005799999995</v>
      </c>
      <c r="E100" s="29">
        <f>SUM(E101:E106)</f>
        <v>8309.3999800000001</v>
      </c>
      <c r="F100" s="47"/>
      <c r="G100" s="47"/>
      <c r="H100" s="72"/>
      <c r="I100" s="47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s="20" customFormat="1" ht="9.75" customHeight="1" x14ac:dyDescent="0.2">
      <c r="A101" s="44"/>
      <c r="B101" s="23" t="s">
        <v>19</v>
      </c>
      <c r="C101" s="22">
        <v>7394.7</v>
      </c>
      <c r="D101" s="22">
        <v>6939.1799199999996</v>
      </c>
      <c r="E101" s="22">
        <v>6939.1799199999996</v>
      </c>
      <c r="F101" s="47"/>
      <c r="G101" s="47"/>
      <c r="H101" s="72"/>
      <c r="I101" s="47"/>
      <c r="J101" s="2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s="20" customFormat="1" ht="9.75" customHeight="1" x14ac:dyDescent="0.2">
      <c r="A102" s="44"/>
      <c r="B102" s="23" t="s">
        <v>20</v>
      </c>
      <c r="C102" s="22">
        <v>1460.001</v>
      </c>
      <c r="D102" s="22">
        <f>1370.22006+0.0006</f>
        <v>1370.2206600000002</v>
      </c>
      <c r="E102" s="22">
        <v>1370.2200600000001</v>
      </c>
      <c r="F102" s="47"/>
      <c r="G102" s="47"/>
      <c r="H102" s="72"/>
      <c r="I102" s="47"/>
      <c r="J102" s="2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s="20" customFormat="1" ht="9.75" customHeight="1" x14ac:dyDescent="0.2">
      <c r="A103" s="44"/>
      <c r="B103" s="23" t="s">
        <v>21</v>
      </c>
      <c r="C103" s="22">
        <v>0</v>
      </c>
      <c r="D103" s="22">
        <v>0</v>
      </c>
      <c r="E103" s="22">
        <v>0</v>
      </c>
      <c r="F103" s="47"/>
      <c r="G103" s="47"/>
      <c r="H103" s="72"/>
      <c r="I103" s="47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s="20" customFormat="1" ht="9.75" customHeight="1" x14ac:dyDescent="0.2">
      <c r="A104" s="44"/>
      <c r="B104" s="23" t="s">
        <v>22</v>
      </c>
      <c r="C104" s="22">
        <v>0</v>
      </c>
      <c r="D104" s="22">
        <v>0</v>
      </c>
      <c r="E104" s="22">
        <v>0</v>
      </c>
      <c r="F104" s="47"/>
      <c r="G104" s="47"/>
      <c r="H104" s="72"/>
      <c r="I104" s="47"/>
      <c r="J104" s="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s="20" customFormat="1" ht="9.75" customHeight="1" x14ac:dyDescent="0.2">
      <c r="A105" s="44"/>
      <c r="B105" s="23" t="s">
        <v>23</v>
      </c>
      <c r="C105" s="22">
        <v>0</v>
      </c>
      <c r="D105" s="22">
        <v>0</v>
      </c>
      <c r="E105" s="22">
        <v>0</v>
      </c>
      <c r="F105" s="47"/>
      <c r="G105" s="47"/>
      <c r="H105" s="72"/>
      <c r="I105" s="47"/>
      <c r="J105" s="2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s="20" customFormat="1" ht="9.75" customHeight="1" x14ac:dyDescent="0.2">
      <c r="A106" s="44"/>
      <c r="B106" s="23" t="s">
        <v>24</v>
      </c>
      <c r="C106" s="22">
        <v>0</v>
      </c>
      <c r="D106" s="22">
        <v>0</v>
      </c>
      <c r="E106" s="22">
        <v>0</v>
      </c>
      <c r="F106" s="47"/>
      <c r="G106" s="47"/>
      <c r="H106" s="72"/>
      <c r="I106" s="47"/>
      <c r="J106" s="2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s="20" customFormat="1" ht="9.75" customHeight="1" x14ac:dyDescent="0.2">
      <c r="A107" s="44"/>
      <c r="B107" s="23" t="s">
        <v>54</v>
      </c>
      <c r="C107" s="22">
        <f>C101+C102</f>
        <v>8854.7009999999991</v>
      </c>
      <c r="D107" s="22">
        <f>D101+D102</f>
        <v>8309.4005799999995</v>
      </c>
      <c r="E107" s="22">
        <f>E101+E102</f>
        <v>8309.3999800000001</v>
      </c>
      <c r="F107" s="48"/>
      <c r="G107" s="48"/>
      <c r="H107" s="73"/>
      <c r="I107" s="48"/>
      <c r="J107" s="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s="21" customFormat="1" ht="10.5" customHeight="1" x14ac:dyDescent="0.2">
      <c r="A108" s="64" t="s">
        <v>55</v>
      </c>
      <c r="B108" s="64"/>
      <c r="C108" s="64"/>
      <c r="D108" s="64"/>
      <c r="E108" s="64"/>
      <c r="F108" s="64"/>
      <c r="G108" s="64"/>
      <c r="H108" s="64"/>
      <c r="I108" s="64"/>
      <c r="J108" s="2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s="21" customFormat="1" ht="10.5" customHeight="1" x14ac:dyDescent="0.2">
      <c r="A109" s="50"/>
      <c r="B109" s="23" t="s">
        <v>26</v>
      </c>
      <c r="C109" s="26">
        <f>SUM(C110:C115)</f>
        <v>531149.65329000005</v>
      </c>
      <c r="D109" s="26">
        <f>SUM(D110:D115)</f>
        <v>473905.37303999998</v>
      </c>
      <c r="E109" s="26">
        <f>SUM(E110:E115)</f>
        <v>469902.22299000004</v>
      </c>
      <c r="F109" s="68"/>
      <c r="G109" s="69"/>
      <c r="H109" s="70"/>
      <c r="I109" s="64"/>
      <c r="J109" s="2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s="21" customFormat="1" ht="10.5" customHeight="1" x14ac:dyDescent="0.2">
      <c r="A110" s="50"/>
      <c r="B110" s="23" t="s">
        <v>19</v>
      </c>
      <c r="C110" s="33">
        <f>C118+C127+C197+C214+C222</f>
        <v>65275.623</v>
      </c>
      <c r="D110" s="33">
        <f t="shared" ref="C110:E115" si="8">D118+D127+D197+D214+D222</f>
        <v>60816.623</v>
      </c>
      <c r="E110" s="33">
        <f t="shared" si="8"/>
        <v>60816.623</v>
      </c>
      <c r="F110" s="68"/>
      <c r="G110" s="69"/>
      <c r="H110" s="70"/>
      <c r="I110" s="64"/>
      <c r="J110" s="2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s="21" customFormat="1" ht="10.5" customHeight="1" x14ac:dyDescent="0.2">
      <c r="A111" s="50"/>
      <c r="B111" s="23" t="s">
        <v>20</v>
      </c>
      <c r="C111" s="33">
        <f>C119+C128+C198+C215+C223+1309+1380</f>
        <v>465874.03029000002</v>
      </c>
      <c r="D111" s="33">
        <f t="shared" si="8"/>
        <v>413088.75003999996</v>
      </c>
      <c r="E111" s="33">
        <f t="shared" si="8"/>
        <v>409085.59999000002</v>
      </c>
      <c r="F111" s="68"/>
      <c r="G111" s="69"/>
      <c r="H111" s="70"/>
      <c r="I111" s="64"/>
      <c r="J111" s="2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s="21" customFormat="1" ht="10.5" customHeight="1" x14ac:dyDescent="0.2">
      <c r="A112" s="50"/>
      <c r="B112" s="23" t="s">
        <v>21</v>
      </c>
      <c r="C112" s="33">
        <f t="shared" si="8"/>
        <v>0</v>
      </c>
      <c r="D112" s="33">
        <f t="shared" si="8"/>
        <v>0</v>
      </c>
      <c r="E112" s="33">
        <f t="shared" si="8"/>
        <v>0</v>
      </c>
      <c r="F112" s="68"/>
      <c r="G112" s="69"/>
      <c r="H112" s="70"/>
      <c r="I112" s="64"/>
      <c r="J112" s="2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s="21" customFormat="1" ht="10.5" customHeight="1" x14ac:dyDescent="0.2">
      <c r="A113" s="50"/>
      <c r="B113" s="23" t="s">
        <v>22</v>
      </c>
      <c r="C113" s="33">
        <f t="shared" si="8"/>
        <v>0</v>
      </c>
      <c r="D113" s="33">
        <f t="shared" si="8"/>
        <v>0</v>
      </c>
      <c r="E113" s="33">
        <f t="shared" si="8"/>
        <v>0</v>
      </c>
      <c r="F113" s="68"/>
      <c r="G113" s="69"/>
      <c r="H113" s="70"/>
      <c r="I113" s="64"/>
      <c r="J113" s="2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s="21" customFormat="1" ht="10.5" customHeight="1" x14ac:dyDescent="0.2">
      <c r="A114" s="50"/>
      <c r="B114" s="23" t="s">
        <v>23</v>
      </c>
      <c r="C114" s="33">
        <f t="shared" si="8"/>
        <v>0</v>
      </c>
      <c r="D114" s="33">
        <f t="shared" si="8"/>
        <v>0</v>
      </c>
      <c r="E114" s="33">
        <f t="shared" si="8"/>
        <v>0</v>
      </c>
      <c r="F114" s="68"/>
      <c r="G114" s="69"/>
      <c r="H114" s="70"/>
      <c r="I114" s="64"/>
      <c r="J114" s="2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s="21" customFormat="1" ht="10.5" customHeight="1" x14ac:dyDescent="0.2">
      <c r="A115" s="50"/>
      <c r="B115" s="23" t="s">
        <v>24</v>
      </c>
      <c r="C115" s="33">
        <f>C123+C132+C202+C219+C227</f>
        <v>0</v>
      </c>
      <c r="D115" s="33">
        <f t="shared" si="8"/>
        <v>0</v>
      </c>
      <c r="E115" s="33">
        <f t="shared" si="8"/>
        <v>0</v>
      </c>
      <c r="F115" s="68"/>
      <c r="G115" s="69"/>
      <c r="H115" s="70"/>
      <c r="I115" s="64"/>
      <c r="J115" s="2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s="4" customFormat="1" ht="10.5" customHeight="1" x14ac:dyDescent="0.2">
      <c r="A116" s="46" t="s">
        <v>56</v>
      </c>
      <c r="B116" s="30" t="s">
        <v>57</v>
      </c>
      <c r="C116" s="22"/>
      <c r="D116" s="22"/>
      <c r="E116" s="22"/>
      <c r="F116" s="46" t="s">
        <v>58</v>
      </c>
      <c r="G116" s="46"/>
      <c r="H116" s="46"/>
      <c r="I116" s="46" t="s">
        <v>59</v>
      </c>
      <c r="J116" s="2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s="4" customFormat="1" ht="10.5" customHeight="1" x14ac:dyDescent="0.2">
      <c r="A117" s="47"/>
      <c r="B117" s="23" t="s">
        <v>29</v>
      </c>
      <c r="C117" s="29">
        <f>SUM(C118:C123)</f>
        <v>3000</v>
      </c>
      <c r="D117" s="29">
        <f>SUM(D118:D123)</f>
        <v>556</v>
      </c>
      <c r="E117" s="29">
        <f>SUM(E118:E123)</f>
        <v>534.70000000000005</v>
      </c>
      <c r="F117" s="47"/>
      <c r="G117" s="47"/>
      <c r="H117" s="47"/>
      <c r="I117" s="47"/>
      <c r="J117" s="2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s="4" customFormat="1" ht="10.5" customHeight="1" x14ac:dyDescent="0.2">
      <c r="A118" s="47"/>
      <c r="B118" s="23" t="s">
        <v>19</v>
      </c>
      <c r="C118" s="22">
        <v>0</v>
      </c>
      <c r="D118" s="22">
        <v>0</v>
      </c>
      <c r="E118" s="22">
        <v>0</v>
      </c>
      <c r="F118" s="47"/>
      <c r="G118" s="47"/>
      <c r="H118" s="47"/>
      <c r="I118" s="47"/>
      <c r="J118" s="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s="4" customFormat="1" ht="10.5" customHeight="1" x14ac:dyDescent="0.2">
      <c r="A119" s="47"/>
      <c r="B119" s="23" t="s">
        <v>20</v>
      </c>
      <c r="C119" s="22">
        <v>3000</v>
      </c>
      <c r="D119" s="22">
        <v>556</v>
      </c>
      <c r="E119" s="22">
        <v>534.70000000000005</v>
      </c>
      <c r="F119" s="47"/>
      <c r="G119" s="47"/>
      <c r="H119" s="47"/>
      <c r="I119" s="47"/>
      <c r="J119" s="2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s="4" customFormat="1" ht="10.5" customHeight="1" x14ac:dyDescent="0.2">
      <c r="A120" s="47"/>
      <c r="B120" s="23" t="s">
        <v>21</v>
      </c>
      <c r="C120" s="22">
        <v>0</v>
      </c>
      <c r="D120" s="22">
        <v>0</v>
      </c>
      <c r="E120" s="22">
        <v>0</v>
      </c>
      <c r="F120" s="47"/>
      <c r="G120" s="47"/>
      <c r="H120" s="47"/>
      <c r="I120" s="47"/>
      <c r="J120" s="2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s="4" customFormat="1" ht="10.5" customHeight="1" x14ac:dyDescent="0.2">
      <c r="A121" s="47"/>
      <c r="B121" s="23" t="s">
        <v>22</v>
      </c>
      <c r="C121" s="22">
        <v>0</v>
      </c>
      <c r="D121" s="22">
        <v>0</v>
      </c>
      <c r="E121" s="22">
        <v>0</v>
      </c>
      <c r="F121" s="47"/>
      <c r="G121" s="47"/>
      <c r="H121" s="47"/>
      <c r="I121" s="47"/>
      <c r="J121" s="2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s="4" customFormat="1" ht="10.5" customHeight="1" x14ac:dyDescent="0.2">
      <c r="A122" s="47"/>
      <c r="B122" s="23" t="s">
        <v>23</v>
      </c>
      <c r="C122" s="22">
        <v>0</v>
      </c>
      <c r="D122" s="22">
        <v>0</v>
      </c>
      <c r="E122" s="22">
        <v>0</v>
      </c>
      <c r="F122" s="47"/>
      <c r="G122" s="47"/>
      <c r="H122" s="47"/>
      <c r="I122" s="47"/>
      <c r="J122" s="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s="4" customFormat="1" ht="10.5" customHeight="1" x14ac:dyDescent="0.2">
      <c r="A123" s="47"/>
      <c r="B123" s="23" t="s">
        <v>24</v>
      </c>
      <c r="C123" s="22">
        <v>0</v>
      </c>
      <c r="D123" s="22">
        <v>0</v>
      </c>
      <c r="E123" s="22">
        <v>0</v>
      </c>
      <c r="F123" s="47"/>
      <c r="G123" s="47"/>
      <c r="H123" s="47"/>
      <c r="I123" s="47"/>
      <c r="J123" s="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s="4" customFormat="1" ht="11.25" customHeight="1" x14ac:dyDescent="0.2">
      <c r="A124" s="48"/>
      <c r="B124" s="23" t="s">
        <v>54</v>
      </c>
      <c r="C124" s="22">
        <f>C118+C119</f>
        <v>3000</v>
      </c>
      <c r="D124" s="22">
        <f>D118+D119</f>
        <v>556</v>
      </c>
      <c r="E124" s="22">
        <f>E118+E119</f>
        <v>534.70000000000005</v>
      </c>
      <c r="F124" s="48"/>
      <c r="G124" s="48"/>
      <c r="H124" s="48"/>
      <c r="I124" s="48"/>
      <c r="J124" s="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s="4" customFormat="1" ht="12" customHeight="1" x14ac:dyDescent="0.2">
      <c r="A125" s="44" t="s">
        <v>60</v>
      </c>
      <c r="B125" s="27" t="s">
        <v>61</v>
      </c>
      <c r="C125" s="34"/>
      <c r="D125" s="34"/>
      <c r="E125" s="34"/>
      <c r="F125" s="44" t="s">
        <v>58</v>
      </c>
      <c r="G125" s="44"/>
      <c r="H125" s="44"/>
      <c r="I125" s="44"/>
      <c r="J125" s="2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s="4" customFormat="1" ht="10.5" customHeight="1" x14ac:dyDescent="0.2">
      <c r="A126" s="44"/>
      <c r="B126" s="23" t="s">
        <v>29</v>
      </c>
      <c r="C126" s="29">
        <f>SUM(C127:C132)</f>
        <v>346066.03029000002</v>
      </c>
      <c r="D126" s="29">
        <f>SUM(D127:D132)</f>
        <v>320211.06082000001</v>
      </c>
      <c r="E126" s="29">
        <f>SUM(E127:E132)</f>
        <v>319676.96081999998</v>
      </c>
      <c r="F126" s="44"/>
      <c r="G126" s="44"/>
      <c r="H126" s="44"/>
      <c r="I126" s="44"/>
      <c r="J126" s="2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s="4" customFormat="1" ht="10.5" customHeight="1" x14ac:dyDescent="0.2">
      <c r="A127" s="44"/>
      <c r="B127" s="23" t="s">
        <v>19</v>
      </c>
      <c r="C127" s="29">
        <f>C135+C144+C153+C162+C171+C180+C189</f>
        <v>4459</v>
      </c>
      <c r="D127" s="29">
        <f t="shared" ref="D127:E127" si="9">D135+D144+D153+D162+D171+D180+D189</f>
        <v>0</v>
      </c>
      <c r="E127" s="29">
        <f t="shared" si="9"/>
        <v>0</v>
      </c>
      <c r="F127" s="44"/>
      <c r="G127" s="44"/>
      <c r="H127" s="44"/>
      <c r="I127" s="44"/>
      <c r="J127" s="2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s="4" customFormat="1" ht="10.5" customHeight="1" x14ac:dyDescent="0.2">
      <c r="A128" s="44"/>
      <c r="B128" s="23" t="s">
        <v>20</v>
      </c>
      <c r="C128" s="29">
        <f>C136+C145+C154+C163+C172+C190</f>
        <v>341607.03029000002</v>
      </c>
      <c r="D128" s="29">
        <f>D136+D145+D154+D163+D172+D181+D190</f>
        <v>320211.06082000001</v>
      </c>
      <c r="E128" s="29">
        <f>E136+E145+E154+E163+E172+E181+E190</f>
        <v>319676.96081999998</v>
      </c>
      <c r="F128" s="44"/>
      <c r="G128" s="44"/>
      <c r="H128" s="44"/>
      <c r="I128" s="44"/>
      <c r="J128" s="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s="4" customFormat="1" ht="10.5" customHeight="1" x14ac:dyDescent="0.2">
      <c r="A129" s="44"/>
      <c r="B129" s="23" t="s">
        <v>21</v>
      </c>
      <c r="C129" s="29">
        <f>C137+C146+C155+C164+C173+C182+C191</f>
        <v>0</v>
      </c>
      <c r="D129" s="29">
        <f t="shared" ref="C129:E132" si="10">D137+D146+D155+D164+D173+D182+D191</f>
        <v>0</v>
      </c>
      <c r="E129" s="29">
        <f t="shared" si="10"/>
        <v>0</v>
      </c>
      <c r="F129" s="44"/>
      <c r="G129" s="44"/>
      <c r="H129" s="44"/>
      <c r="I129" s="44"/>
      <c r="J129" s="2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s="4" customFormat="1" ht="10.5" customHeight="1" x14ac:dyDescent="0.2">
      <c r="A130" s="44"/>
      <c r="B130" s="23" t="s">
        <v>22</v>
      </c>
      <c r="C130" s="29">
        <f t="shared" si="10"/>
        <v>0</v>
      </c>
      <c r="D130" s="29">
        <f t="shared" si="10"/>
        <v>0</v>
      </c>
      <c r="E130" s="29">
        <f t="shared" si="10"/>
        <v>0</v>
      </c>
      <c r="F130" s="44"/>
      <c r="G130" s="44"/>
      <c r="H130" s="44"/>
      <c r="I130" s="44"/>
      <c r="J130" s="2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s="4" customFormat="1" ht="10.5" customHeight="1" x14ac:dyDescent="0.2">
      <c r="A131" s="44"/>
      <c r="B131" s="23" t="s">
        <v>23</v>
      </c>
      <c r="C131" s="29">
        <f t="shared" si="10"/>
        <v>0</v>
      </c>
      <c r="D131" s="29">
        <f t="shared" si="10"/>
        <v>0</v>
      </c>
      <c r="E131" s="29">
        <f t="shared" si="10"/>
        <v>0</v>
      </c>
      <c r="F131" s="44"/>
      <c r="G131" s="44"/>
      <c r="H131" s="44"/>
      <c r="I131" s="44"/>
      <c r="J131" s="2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s="4" customFormat="1" ht="10.5" customHeight="1" x14ac:dyDescent="0.2">
      <c r="A132" s="44"/>
      <c r="B132" s="23" t="s">
        <v>24</v>
      </c>
      <c r="C132" s="29">
        <f t="shared" si="10"/>
        <v>0</v>
      </c>
      <c r="D132" s="29">
        <f t="shared" si="10"/>
        <v>0</v>
      </c>
      <c r="E132" s="29">
        <f t="shared" si="10"/>
        <v>0</v>
      </c>
      <c r="F132" s="44"/>
      <c r="G132" s="44"/>
      <c r="H132" s="44"/>
      <c r="I132" s="44"/>
      <c r="J132" s="2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s="4" customFormat="1" ht="30.75" customHeight="1" x14ac:dyDescent="0.2">
      <c r="A133" s="44" t="s">
        <v>216</v>
      </c>
      <c r="B133" s="30" t="s">
        <v>62</v>
      </c>
      <c r="C133" s="29"/>
      <c r="D133" s="29"/>
      <c r="E133" s="29"/>
      <c r="F133" s="46" t="s">
        <v>58</v>
      </c>
      <c r="G133" s="46"/>
      <c r="H133" s="52"/>
      <c r="I133" s="46" t="s">
        <v>223</v>
      </c>
      <c r="J133" s="2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s="4" customFormat="1" ht="10.5" customHeight="1" x14ac:dyDescent="0.2">
      <c r="A134" s="64"/>
      <c r="B134" s="23" t="s">
        <v>29</v>
      </c>
      <c r="C134" s="29">
        <f>SUM(C135:C140)</f>
        <v>104615.15129000001</v>
      </c>
      <c r="D134" s="29">
        <f>SUM(D135:D140)</f>
        <v>93187.108999999997</v>
      </c>
      <c r="E134" s="29">
        <f>SUM(E135:E140)</f>
        <v>93187.108999999997</v>
      </c>
      <c r="F134" s="47"/>
      <c r="G134" s="47"/>
      <c r="H134" s="53"/>
      <c r="I134" s="47"/>
      <c r="J134" s="2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s="4" customFormat="1" ht="10.5" customHeight="1" x14ac:dyDescent="0.2">
      <c r="A135" s="64"/>
      <c r="B135" s="23" t="s">
        <v>19</v>
      </c>
      <c r="C135" s="22">
        <v>4459</v>
      </c>
      <c r="D135" s="22">
        <v>0</v>
      </c>
      <c r="E135" s="22">
        <v>0</v>
      </c>
      <c r="F135" s="47"/>
      <c r="G135" s="47"/>
      <c r="H135" s="53"/>
      <c r="I135" s="47"/>
      <c r="J135" s="2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s="4" customFormat="1" ht="10.5" customHeight="1" x14ac:dyDescent="0.2">
      <c r="A136" s="64"/>
      <c r="B136" s="23" t="s">
        <v>20</v>
      </c>
      <c r="C136" s="22">
        <f>99000.6+1309-153.44871</f>
        <v>100156.15129000001</v>
      </c>
      <c r="D136" s="22">
        <f>90276.484+298+2612.625</f>
        <v>93187.108999999997</v>
      </c>
      <c r="E136" s="22">
        <v>93187.108999999997</v>
      </c>
      <c r="F136" s="47"/>
      <c r="G136" s="47"/>
      <c r="H136" s="53"/>
      <c r="I136" s="47"/>
      <c r="J136" s="2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s="4" customFormat="1" ht="10.5" customHeight="1" x14ac:dyDescent="0.2">
      <c r="A137" s="64"/>
      <c r="B137" s="23" t="s">
        <v>21</v>
      </c>
      <c r="C137" s="22">
        <v>0</v>
      </c>
      <c r="D137" s="22">
        <v>0</v>
      </c>
      <c r="E137" s="22">
        <v>0</v>
      </c>
      <c r="F137" s="47"/>
      <c r="G137" s="47"/>
      <c r="H137" s="53"/>
      <c r="I137" s="47"/>
      <c r="J137" s="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s="4" customFormat="1" ht="10.5" customHeight="1" x14ac:dyDescent="0.2">
      <c r="A138" s="64"/>
      <c r="B138" s="23" t="s">
        <v>22</v>
      </c>
      <c r="C138" s="22">
        <v>0</v>
      </c>
      <c r="D138" s="22">
        <v>0</v>
      </c>
      <c r="E138" s="22">
        <v>0</v>
      </c>
      <c r="F138" s="47"/>
      <c r="G138" s="47"/>
      <c r="H138" s="53"/>
      <c r="I138" s="47"/>
      <c r="J138" s="2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s="4" customFormat="1" ht="10.5" customHeight="1" x14ac:dyDescent="0.2">
      <c r="A139" s="64"/>
      <c r="B139" s="23" t="s">
        <v>23</v>
      </c>
      <c r="C139" s="22">
        <v>0</v>
      </c>
      <c r="D139" s="22">
        <v>0</v>
      </c>
      <c r="E139" s="22">
        <v>0</v>
      </c>
      <c r="F139" s="47"/>
      <c r="G139" s="47"/>
      <c r="H139" s="53"/>
      <c r="I139" s="47"/>
      <c r="J139" s="2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s="4" customFormat="1" ht="10.5" customHeight="1" x14ac:dyDescent="0.2">
      <c r="A140" s="64"/>
      <c r="B140" s="23" t="s">
        <v>24</v>
      </c>
      <c r="C140" s="22">
        <v>0</v>
      </c>
      <c r="D140" s="22">
        <v>0</v>
      </c>
      <c r="E140" s="22">
        <v>0</v>
      </c>
      <c r="F140" s="47"/>
      <c r="G140" s="47"/>
      <c r="H140" s="53"/>
      <c r="I140" s="47"/>
      <c r="J140" s="2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s="4" customFormat="1" ht="10.5" customHeight="1" x14ac:dyDescent="0.2">
      <c r="A141" s="64"/>
      <c r="B141" s="23" t="s">
        <v>54</v>
      </c>
      <c r="C141" s="22">
        <f>C135+C136</f>
        <v>104615.15129000001</v>
      </c>
      <c r="D141" s="22">
        <f>D135+D136</f>
        <v>93187.108999999997</v>
      </c>
      <c r="E141" s="22">
        <f>E135+E136</f>
        <v>93187.108999999997</v>
      </c>
      <c r="F141" s="48"/>
      <c r="G141" s="48"/>
      <c r="H141" s="54"/>
      <c r="I141" s="48"/>
      <c r="J141" s="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s="4" customFormat="1" ht="29.25" customHeight="1" x14ac:dyDescent="0.2">
      <c r="A142" s="46" t="s">
        <v>63</v>
      </c>
      <c r="B142" s="30" t="s">
        <v>64</v>
      </c>
      <c r="C142" s="29"/>
      <c r="D142" s="29"/>
      <c r="E142" s="29"/>
      <c r="F142" s="46"/>
      <c r="G142" s="46"/>
      <c r="H142" s="52"/>
      <c r="I142" s="46"/>
      <c r="J142" s="2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s="4" customFormat="1" ht="10.5" customHeight="1" x14ac:dyDescent="0.2">
      <c r="A143" s="47"/>
      <c r="B143" s="23" t="s">
        <v>29</v>
      </c>
      <c r="C143" s="29">
        <f>SUM(C144:C149)</f>
        <v>35690.308999999994</v>
      </c>
      <c r="D143" s="29">
        <f>SUM(D144:D149)</f>
        <v>24267.84</v>
      </c>
      <c r="E143" s="29">
        <f>SUM(E144:E149)</f>
        <v>24267.84</v>
      </c>
      <c r="F143" s="47"/>
      <c r="G143" s="47"/>
      <c r="H143" s="53"/>
      <c r="I143" s="47"/>
      <c r="J143" s="2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s="4" customFormat="1" ht="10.5" customHeight="1" x14ac:dyDescent="0.2">
      <c r="A144" s="47"/>
      <c r="B144" s="23" t="s">
        <v>19</v>
      </c>
      <c r="C144" s="22">
        <v>0</v>
      </c>
      <c r="D144" s="22">
        <v>0</v>
      </c>
      <c r="E144" s="22">
        <v>0</v>
      </c>
      <c r="F144" s="47"/>
      <c r="G144" s="47"/>
      <c r="H144" s="53"/>
      <c r="I144" s="47"/>
      <c r="J144" s="2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s="4" customFormat="1" ht="10.5" customHeight="1" x14ac:dyDescent="0.2">
      <c r="A145" s="47"/>
      <c r="B145" s="23" t="s">
        <v>20</v>
      </c>
      <c r="C145" s="22">
        <f>45000-10732.16+1422.469</f>
        <v>35690.308999999994</v>
      </c>
      <c r="D145" s="22">
        <v>24267.84</v>
      </c>
      <c r="E145" s="22">
        <v>24267.84</v>
      </c>
      <c r="F145" s="47"/>
      <c r="G145" s="47"/>
      <c r="H145" s="53"/>
      <c r="I145" s="47"/>
      <c r="J145" s="2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s="4" customFormat="1" ht="10.5" customHeight="1" x14ac:dyDescent="0.2">
      <c r="A146" s="47"/>
      <c r="B146" s="23" t="s">
        <v>21</v>
      </c>
      <c r="C146" s="22">
        <v>0</v>
      </c>
      <c r="D146" s="22">
        <v>0</v>
      </c>
      <c r="E146" s="22">
        <v>0</v>
      </c>
      <c r="F146" s="47"/>
      <c r="G146" s="47"/>
      <c r="H146" s="53"/>
      <c r="I146" s="47"/>
      <c r="J146" s="2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s="4" customFormat="1" ht="10.5" customHeight="1" x14ac:dyDescent="0.2">
      <c r="A147" s="47"/>
      <c r="B147" s="23" t="s">
        <v>22</v>
      </c>
      <c r="C147" s="22">
        <v>0</v>
      </c>
      <c r="D147" s="22">
        <v>0</v>
      </c>
      <c r="E147" s="22">
        <v>0</v>
      </c>
      <c r="F147" s="47"/>
      <c r="G147" s="47"/>
      <c r="H147" s="53"/>
      <c r="I147" s="47"/>
      <c r="J147" s="2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s="4" customFormat="1" ht="10.5" customHeight="1" x14ac:dyDescent="0.2">
      <c r="A148" s="47"/>
      <c r="B148" s="23" t="s">
        <v>23</v>
      </c>
      <c r="C148" s="22">
        <v>0</v>
      </c>
      <c r="D148" s="22">
        <v>0</v>
      </c>
      <c r="E148" s="22">
        <v>0</v>
      </c>
      <c r="F148" s="47"/>
      <c r="G148" s="47"/>
      <c r="H148" s="53"/>
      <c r="I148" s="47"/>
      <c r="J148" s="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s="4" customFormat="1" ht="10.5" customHeight="1" x14ac:dyDescent="0.2">
      <c r="A149" s="47"/>
      <c r="B149" s="23" t="s">
        <v>24</v>
      </c>
      <c r="C149" s="22">
        <v>0</v>
      </c>
      <c r="D149" s="22">
        <v>0</v>
      </c>
      <c r="E149" s="22">
        <v>0</v>
      </c>
      <c r="F149" s="47"/>
      <c r="G149" s="47"/>
      <c r="H149" s="53"/>
      <c r="I149" s="47"/>
      <c r="J149" s="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s="4" customFormat="1" ht="29.25" x14ac:dyDescent="0.2">
      <c r="A150" s="48"/>
      <c r="B150" s="23" t="s">
        <v>65</v>
      </c>
      <c r="C150" s="22"/>
      <c r="D150" s="22"/>
      <c r="E150" s="22"/>
      <c r="F150" s="31" t="s">
        <v>43</v>
      </c>
      <c r="G150" s="31"/>
      <c r="H150" s="31" t="s">
        <v>43</v>
      </c>
      <c r="I150" s="48"/>
      <c r="J150" s="2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s="4" customFormat="1" ht="30" customHeight="1" x14ac:dyDescent="0.2">
      <c r="A151" s="44" t="s">
        <v>66</v>
      </c>
      <c r="B151" s="30" t="s">
        <v>67</v>
      </c>
      <c r="C151" s="29"/>
      <c r="D151" s="29"/>
      <c r="E151" s="29"/>
      <c r="F151" s="46" t="s">
        <v>58</v>
      </c>
      <c r="G151" s="46"/>
      <c r="H151" s="46"/>
      <c r="I151" s="46" t="s">
        <v>68</v>
      </c>
      <c r="J151" s="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s="4" customFormat="1" ht="10.5" customHeight="1" x14ac:dyDescent="0.2">
      <c r="A152" s="44"/>
      <c r="B152" s="23" t="s">
        <v>29</v>
      </c>
      <c r="C152" s="29">
        <f>SUM(C153:C158)</f>
        <v>91378.41</v>
      </c>
      <c r="D152" s="29">
        <f>SUM(D153:D158)</f>
        <v>90704.823820000005</v>
      </c>
      <c r="E152" s="29">
        <f>SUM(E153:E158)</f>
        <v>90704.823820000005</v>
      </c>
      <c r="F152" s="47"/>
      <c r="G152" s="47"/>
      <c r="H152" s="47"/>
      <c r="I152" s="47"/>
      <c r="J152" s="2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s="4" customFormat="1" ht="10.5" customHeight="1" x14ac:dyDescent="0.2">
      <c r="A153" s="44"/>
      <c r="B153" s="23" t="s">
        <v>19</v>
      </c>
      <c r="C153" s="22">
        <v>0</v>
      </c>
      <c r="D153" s="22">
        <v>0</v>
      </c>
      <c r="E153" s="22">
        <v>0</v>
      </c>
      <c r="F153" s="47"/>
      <c r="G153" s="47"/>
      <c r="H153" s="47"/>
      <c r="I153" s="47"/>
      <c r="J153" s="2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s="4" customFormat="1" ht="10.5" customHeight="1" x14ac:dyDescent="0.2">
      <c r="A154" s="44"/>
      <c r="B154" s="23" t="s">
        <v>20</v>
      </c>
      <c r="C154" s="22">
        <f>99307.41-8000+71</f>
        <v>91378.41</v>
      </c>
      <c r="D154" s="22">
        <f>90704.82382</f>
        <v>90704.823820000005</v>
      </c>
      <c r="E154" s="22">
        <f>90704.82382</f>
        <v>90704.823820000005</v>
      </c>
      <c r="F154" s="47"/>
      <c r="G154" s="47"/>
      <c r="H154" s="47"/>
      <c r="I154" s="47"/>
      <c r="J154" s="2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s="4" customFormat="1" ht="10.5" customHeight="1" x14ac:dyDescent="0.2">
      <c r="A155" s="44"/>
      <c r="B155" s="23" t="s">
        <v>21</v>
      </c>
      <c r="C155" s="22">
        <v>0</v>
      </c>
      <c r="D155" s="22">
        <v>0</v>
      </c>
      <c r="E155" s="22">
        <v>0</v>
      </c>
      <c r="F155" s="47"/>
      <c r="G155" s="47"/>
      <c r="H155" s="47"/>
      <c r="I155" s="47"/>
      <c r="J155" s="2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s="4" customFormat="1" ht="10.5" customHeight="1" x14ac:dyDescent="0.2">
      <c r="A156" s="44"/>
      <c r="B156" s="23" t="s">
        <v>22</v>
      </c>
      <c r="C156" s="22">
        <v>0</v>
      </c>
      <c r="D156" s="22">
        <v>0</v>
      </c>
      <c r="E156" s="22">
        <v>0</v>
      </c>
      <c r="F156" s="47"/>
      <c r="G156" s="47"/>
      <c r="H156" s="47"/>
      <c r="I156" s="47"/>
      <c r="J156" s="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s="4" customFormat="1" ht="10.5" customHeight="1" x14ac:dyDescent="0.2">
      <c r="A157" s="44"/>
      <c r="B157" s="23" t="s">
        <v>23</v>
      </c>
      <c r="C157" s="22">
        <v>0</v>
      </c>
      <c r="D157" s="22">
        <v>0</v>
      </c>
      <c r="E157" s="22">
        <v>0</v>
      </c>
      <c r="F157" s="47"/>
      <c r="G157" s="47"/>
      <c r="H157" s="47"/>
      <c r="I157" s="47"/>
      <c r="J157" s="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s="4" customFormat="1" ht="10.5" customHeight="1" x14ac:dyDescent="0.2">
      <c r="A158" s="44"/>
      <c r="B158" s="23" t="s">
        <v>24</v>
      </c>
      <c r="C158" s="22">
        <v>0</v>
      </c>
      <c r="D158" s="22">
        <v>0</v>
      </c>
      <c r="E158" s="22">
        <v>0</v>
      </c>
      <c r="F158" s="47"/>
      <c r="G158" s="47"/>
      <c r="H158" s="47"/>
      <c r="I158" s="47"/>
      <c r="J158" s="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s="4" customFormat="1" ht="10.5" customHeight="1" x14ac:dyDescent="0.2">
      <c r="A159" s="44"/>
      <c r="B159" s="23" t="s">
        <v>32</v>
      </c>
      <c r="C159" s="22">
        <f>C154</f>
        <v>91378.41</v>
      </c>
      <c r="D159" s="22">
        <f>D154</f>
        <v>90704.823820000005</v>
      </c>
      <c r="E159" s="22">
        <f>E154</f>
        <v>90704.823820000005</v>
      </c>
      <c r="F159" s="48"/>
      <c r="G159" s="48"/>
      <c r="H159" s="48"/>
      <c r="I159" s="48"/>
      <c r="J159" s="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s="4" customFormat="1" ht="31.5" customHeight="1" x14ac:dyDescent="0.2">
      <c r="A160" s="44" t="s">
        <v>69</v>
      </c>
      <c r="B160" s="30" t="s">
        <v>70</v>
      </c>
      <c r="C160" s="29"/>
      <c r="D160" s="29"/>
      <c r="E160" s="29"/>
      <c r="F160" s="46" t="s">
        <v>58</v>
      </c>
      <c r="G160" s="46"/>
      <c r="H160" s="46"/>
      <c r="I160" s="46" t="s">
        <v>71</v>
      </c>
      <c r="J160" s="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s="4" customFormat="1" ht="9.75" customHeight="1" x14ac:dyDescent="0.2">
      <c r="A161" s="44"/>
      <c r="B161" s="23" t="s">
        <v>29</v>
      </c>
      <c r="C161" s="29">
        <f>SUM(C162:C167)</f>
        <v>84382.16</v>
      </c>
      <c r="D161" s="29">
        <f>SUM(D162:D167)</f>
        <v>84311.381999999998</v>
      </c>
      <c r="E161" s="29">
        <f>SUM(E162:E167)</f>
        <v>84311.381999999998</v>
      </c>
      <c r="F161" s="47"/>
      <c r="G161" s="47"/>
      <c r="H161" s="47"/>
      <c r="I161" s="47"/>
      <c r="J161" s="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s="4" customFormat="1" ht="9.75" customHeight="1" x14ac:dyDescent="0.2">
      <c r="A162" s="44"/>
      <c r="B162" s="23" t="s">
        <v>19</v>
      </c>
      <c r="C162" s="22">
        <v>0</v>
      </c>
      <c r="D162" s="22">
        <v>0</v>
      </c>
      <c r="E162" s="22">
        <v>0</v>
      </c>
      <c r="F162" s="47"/>
      <c r="G162" s="47"/>
      <c r="H162" s="47"/>
      <c r="I162" s="47"/>
      <c r="J162" s="2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s="4" customFormat="1" ht="9.75" customHeight="1" x14ac:dyDescent="0.2">
      <c r="A163" s="44"/>
      <c r="B163" s="23" t="s">
        <v>20</v>
      </c>
      <c r="C163" s="22">
        <f>85000-617.84</f>
        <v>84382.16</v>
      </c>
      <c r="D163" s="22">
        <v>84311.381999999998</v>
      </c>
      <c r="E163" s="22">
        <v>84311.381999999998</v>
      </c>
      <c r="F163" s="47"/>
      <c r="G163" s="47"/>
      <c r="H163" s="47"/>
      <c r="I163" s="47"/>
      <c r="J163" s="2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s="4" customFormat="1" ht="9.75" customHeight="1" x14ac:dyDescent="0.2">
      <c r="A164" s="44"/>
      <c r="B164" s="23" t="s">
        <v>21</v>
      </c>
      <c r="C164" s="22">
        <v>0</v>
      </c>
      <c r="D164" s="22">
        <v>0</v>
      </c>
      <c r="E164" s="22">
        <v>0</v>
      </c>
      <c r="F164" s="47"/>
      <c r="G164" s="47"/>
      <c r="H164" s="47"/>
      <c r="I164" s="47"/>
      <c r="J164" s="2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s="4" customFormat="1" ht="9.75" customHeight="1" x14ac:dyDescent="0.2">
      <c r="A165" s="44"/>
      <c r="B165" s="23" t="s">
        <v>22</v>
      </c>
      <c r="C165" s="22">
        <v>0</v>
      </c>
      <c r="D165" s="22">
        <v>0</v>
      </c>
      <c r="E165" s="22">
        <v>0</v>
      </c>
      <c r="F165" s="47"/>
      <c r="G165" s="47"/>
      <c r="H165" s="47"/>
      <c r="I165" s="47"/>
      <c r="J165" s="2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s="4" customFormat="1" ht="9.75" customHeight="1" x14ac:dyDescent="0.2">
      <c r="A166" s="44"/>
      <c r="B166" s="23" t="s">
        <v>23</v>
      </c>
      <c r="C166" s="22">
        <v>0</v>
      </c>
      <c r="D166" s="22">
        <v>0</v>
      </c>
      <c r="E166" s="22">
        <v>0</v>
      </c>
      <c r="F166" s="47"/>
      <c r="G166" s="47"/>
      <c r="H166" s="47"/>
      <c r="I166" s="47"/>
      <c r="J166" s="2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s="4" customFormat="1" ht="9.75" customHeight="1" x14ac:dyDescent="0.2">
      <c r="A167" s="44"/>
      <c r="B167" s="23" t="s">
        <v>24</v>
      </c>
      <c r="C167" s="22">
        <v>0</v>
      </c>
      <c r="D167" s="22">
        <v>0</v>
      </c>
      <c r="E167" s="22">
        <v>0</v>
      </c>
      <c r="F167" s="47"/>
      <c r="G167" s="47"/>
      <c r="H167" s="47"/>
      <c r="I167" s="47"/>
      <c r="J167" s="2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s="4" customFormat="1" ht="10.5" customHeight="1" x14ac:dyDescent="0.2">
      <c r="A168" s="44"/>
      <c r="B168" s="23" t="s">
        <v>32</v>
      </c>
      <c r="C168" s="22">
        <f>C163</f>
        <v>84382.16</v>
      </c>
      <c r="D168" s="22">
        <f>D163</f>
        <v>84311.381999999998</v>
      </c>
      <c r="E168" s="22">
        <f>E163</f>
        <v>84311.381999999998</v>
      </c>
      <c r="F168" s="48"/>
      <c r="G168" s="48"/>
      <c r="H168" s="48"/>
      <c r="I168" s="48"/>
      <c r="J168" s="2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s="4" customFormat="1" ht="44.25" customHeight="1" x14ac:dyDescent="0.2">
      <c r="A169" s="44" t="s">
        <v>72</v>
      </c>
      <c r="B169" s="30" t="s">
        <v>73</v>
      </c>
      <c r="C169" s="29"/>
      <c r="D169" s="29"/>
      <c r="E169" s="29"/>
      <c r="F169" s="46" t="s">
        <v>58</v>
      </c>
      <c r="G169" s="46"/>
      <c r="H169" s="46"/>
      <c r="I169" s="46" t="s">
        <v>224</v>
      </c>
      <c r="J169" s="2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s="4" customFormat="1" ht="10.5" customHeight="1" x14ac:dyDescent="0.2">
      <c r="A170" s="44"/>
      <c r="B170" s="23" t="s">
        <v>29</v>
      </c>
      <c r="C170" s="29">
        <f>SUM(C171:C176)</f>
        <v>5000</v>
      </c>
      <c r="D170" s="29">
        <f>SUM(D171:D176)</f>
        <v>2019.9059999999999</v>
      </c>
      <c r="E170" s="29">
        <f>SUM(E171:E176)</f>
        <v>1485.806</v>
      </c>
      <c r="F170" s="47"/>
      <c r="G170" s="47"/>
      <c r="H170" s="47"/>
      <c r="I170" s="47"/>
      <c r="J170" s="2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s="4" customFormat="1" ht="10.5" customHeight="1" x14ac:dyDescent="0.2">
      <c r="A171" s="44"/>
      <c r="B171" s="23" t="s">
        <v>19</v>
      </c>
      <c r="C171" s="22">
        <v>0</v>
      </c>
      <c r="D171" s="22">
        <v>0</v>
      </c>
      <c r="E171" s="22">
        <v>0</v>
      </c>
      <c r="F171" s="47"/>
      <c r="G171" s="47"/>
      <c r="H171" s="47"/>
      <c r="I171" s="47"/>
      <c r="J171" s="2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s="4" customFormat="1" ht="10.5" customHeight="1" x14ac:dyDescent="0.2">
      <c r="A172" s="44"/>
      <c r="B172" s="23" t="s">
        <v>20</v>
      </c>
      <c r="C172" s="22">
        <v>5000</v>
      </c>
      <c r="D172" s="22">
        <f>1485.806+534.1</f>
        <v>2019.9059999999999</v>
      </c>
      <c r="E172" s="22">
        <v>1485.806</v>
      </c>
      <c r="F172" s="47"/>
      <c r="G172" s="47"/>
      <c r="H172" s="47"/>
      <c r="I172" s="47"/>
      <c r="J172" s="2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s="4" customFormat="1" ht="10.5" customHeight="1" x14ac:dyDescent="0.2">
      <c r="A173" s="44"/>
      <c r="B173" s="23" t="s">
        <v>21</v>
      </c>
      <c r="C173" s="22">
        <v>0</v>
      </c>
      <c r="D173" s="22">
        <v>0</v>
      </c>
      <c r="E173" s="22">
        <v>0</v>
      </c>
      <c r="F173" s="47"/>
      <c r="G173" s="47"/>
      <c r="H173" s="47"/>
      <c r="I173" s="47"/>
      <c r="J173" s="2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s="4" customFormat="1" ht="10.5" customHeight="1" x14ac:dyDescent="0.2">
      <c r="A174" s="44"/>
      <c r="B174" s="23" t="s">
        <v>22</v>
      </c>
      <c r="C174" s="22">
        <v>0</v>
      </c>
      <c r="D174" s="22">
        <v>0</v>
      </c>
      <c r="E174" s="22">
        <v>0</v>
      </c>
      <c r="F174" s="47"/>
      <c r="G174" s="47"/>
      <c r="H174" s="47"/>
      <c r="I174" s="47"/>
      <c r="J174" s="2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s="4" customFormat="1" ht="10.5" customHeight="1" x14ac:dyDescent="0.2">
      <c r="A175" s="44"/>
      <c r="B175" s="23" t="s">
        <v>23</v>
      </c>
      <c r="C175" s="22">
        <v>0</v>
      </c>
      <c r="D175" s="22">
        <v>0</v>
      </c>
      <c r="E175" s="22">
        <v>0</v>
      </c>
      <c r="F175" s="47"/>
      <c r="G175" s="47"/>
      <c r="H175" s="47"/>
      <c r="I175" s="47"/>
      <c r="J175" s="2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s="4" customFormat="1" ht="10.5" customHeight="1" x14ac:dyDescent="0.2">
      <c r="A176" s="44"/>
      <c r="B176" s="23" t="s">
        <v>24</v>
      </c>
      <c r="C176" s="22">
        <v>0</v>
      </c>
      <c r="D176" s="22">
        <v>0</v>
      </c>
      <c r="E176" s="22">
        <v>0</v>
      </c>
      <c r="F176" s="47"/>
      <c r="G176" s="47"/>
      <c r="H176" s="47"/>
      <c r="I176" s="47"/>
      <c r="J176" s="2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s="4" customFormat="1" ht="10.5" customHeight="1" x14ac:dyDescent="0.2">
      <c r="A177" s="44"/>
      <c r="B177" s="23" t="s">
        <v>32</v>
      </c>
      <c r="C177" s="22">
        <f>C172</f>
        <v>5000</v>
      </c>
      <c r="D177" s="22">
        <f>D172</f>
        <v>2019.9059999999999</v>
      </c>
      <c r="E177" s="22">
        <f>E172</f>
        <v>1485.806</v>
      </c>
      <c r="F177" s="48"/>
      <c r="G177" s="48"/>
      <c r="H177" s="48"/>
      <c r="I177" s="48"/>
      <c r="J177" s="2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s="4" customFormat="1" ht="19.5" customHeight="1" x14ac:dyDescent="0.2">
      <c r="A178" s="44" t="s">
        <v>74</v>
      </c>
      <c r="B178" s="30" t="s">
        <v>75</v>
      </c>
      <c r="C178" s="22"/>
      <c r="D178" s="22"/>
      <c r="E178" s="22"/>
      <c r="F178" s="44" t="s">
        <v>58</v>
      </c>
      <c r="G178" s="44"/>
      <c r="H178" s="44"/>
      <c r="I178" s="46" t="s">
        <v>76</v>
      </c>
      <c r="J178" s="2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 s="4" customFormat="1" ht="9.75" customHeight="1" x14ac:dyDescent="0.2">
      <c r="A179" s="44"/>
      <c r="B179" s="23" t="s">
        <v>29</v>
      </c>
      <c r="C179" s="29">
        <f>SUM(C180:C185)</f>
        <v>1380</v>
      </c>
      <c r="D179" s="29">
        <f>SUM(D180:D185)</f>
        <v>720</v>
      </c>
      <c r="E179" s="29">
        <f>SUM(E180:E185)</f>
        <v>720</v>
      </c>
      <c r="F179" s="45"/>
      <c r="G179" s="45"/>
      <c r="H179" s="44"/>
      <c r="I179" s="47"/>
      <c r="J179" s="2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 s="4" customFormat="1" ht="9.75" customHeight="1" x14ac:dyDescent="0.2">
      <c r="A180" s="44"/>
      <c r="B180" s="23" t="s">
        <v>19</v>
      </c>
      <c r="C180" s="22">
        <v>0</v>
      </c>
      <c r="D180" s="22">
        <v>0</v>
      </c>
      <c r="E180" s="22">
        <v>0</v>
      </c>
      <c r="F180" s="45"/>
      <c r="G180" s="45"/>
      <c r="H180" s="44"/>
      <c r="I180" s="47"/>
      <c r="J180" s="2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 s="4" customFormat="1" ht="9.75" customHeight="1" x14ac:dyDescent="0.2">
      <c r="A181" s="44"/>
      <c r="B181" s="23" t="s">
        <v>20</v>
      </c>
      <c r="C181" s="22">
        <v>1380</v>
      </c>
      <c r="D181" s="22">
        <v>720</v>
      </c>
      <c r="E181" s="22">
        <v>720</v>
      </c>
      <c r="F181" s="45"/>
      <c r="G181" s="45"/>
      <c r="H181" s="44"/>
      <c r="I181" s="47"/>
      <c r="J181" s="2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s="4" customFormat="1" ht="9.75" customHeight="1" x14ac:dyDescent="0.2">
      <c r="A182" s="44"/>
      <c r="B182" s="23" t="s">
        <v>21</v>
      </c>
      <c r="C182" s="22">
        <v>0</v>
      </c>
      <c r="D182" s="22">
        <v>0</v>
      </c>
      <c r="E182" s="22">
        <v>0</v>
      </c>
      <c r="F182" s="45"/>
      <c r="G182" s="45"/>
      <c r="H182" s="44"/>
      <c r="I182" s="47"/>
      <c r="J182" s="2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s="4" customFormat="1" ht="9.75" customHeight="1" x14ac:dyDescent="0.2">
      <c r="A183" s="44"/>
      <c r="B183" s="23" t="s">
        <v>22</v>
      </c>
      <c r="C183" s="22">
        <v>0</v>
      </c>
      <c r="D183" s="22">
        <v>0</v>
      </c>
      <c r="E183" s="22">
        <v>0</v>
      </c>
      <c r="F183" s="45"/>
      <c r="G183" s="45"/>
      <c r="H183" s="44"/>
      <c r="I183" s="47"/>
      <c r="J183" s="2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s="4" customFormat="1" ht="9.75" customHeight="1" x14ac:dyDescent="0.2">
      <c r="A184" s="44"/>
      <c r="B184" s="23" t="s">
        <v>23</v>
      </c>
      <c r="C184" s="22">
        <v>0</v>
      </c>
      <c r="D184" s="22">
        <v>0</v>
      </c>
      <c r="E184" s="22">
        <v>0</v>
      </c>
      <c r="F184" s="45"/>
      <c r="G184" s="45"/>
      <c r="H184" s="44"/>
      <c r="I184" s="47"/>
      <c r="J184" s="2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s="4" customFormat="1" ht="9.75" customHeight="1" x14ac:dyDescent="0.2">
      <c r="A185" s="44"/>
      <c r="B185" s="23" t="s">
        <v>24</v>
      </c>
      <c r="C185" s="22">
        <v>0</v>
      </c>
      <c r="D185" s="22">
        <v>0</v>
      </c>
      <c r="E185" s="22">
        <v>0</v>
      </c>
      <c r="F185" s="45"/>
      <c r="G185" s="45"/>
      <c r="H185" s="44"/>
      <c r="I185" s="47"/>
      <c r="J185" s="2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s="4" customFormat="1" ht="31.5" customHeight="1" x14ac:dyDescent="0.2">
      <c r="A186" s="44"/>
      <c r="B186" s="23" t="s">
        <v>77</v>
      </c>
      <c r="C186" s="22"/>
      <c r="D186" s="22"/>
      <c r="E186" s="22"/>
      <c r="F186" s="35" t="s">
        <v>43</v>
      </c>
      <c r="G186" s="31" t="s">
        <v>78</v>
      </c>
      <c r="H186" s="31" t="s">
        <v>43</v>
      </c>
      <c r="I186" s="48"/>
      <c r="J186" s="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s="4" customFormat="1" ht="29.25" x14ac:dyDescent="0.2">
      <c r="A187" s="44" t="s">
        <v>79</v>
      </c>
      <c r="B187" s="30" t="s">
        <v>80</v>
      </c>
      <c r="C187" s="22"/>
      <c r="D187" s="22"/>
      <c r="E187" s="22"/>
      <c r="F187" s="44" t="s">
        <v>78</v>
      </c>
      <c r="G187" s="44" t="s">
        <v>47</v>
      </c>
      <c r="H187" s="44"/>
      <c r="I187" s="46" t="s">
        <v>227</v>
      </c>
      <c r="J187" s="2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s="4" customFormat="1" ht="10.5" customHeight="1" x14ac:dyDescent="0.2">
      <c r="A188" s="44"/>
      <c r="B188" s="23" t="s">
        <v>29</v>
      </c>
      <c r="C188" s="29">
        <f>SUM(C189:C194)</f>
        <v>25000</v>
      </c>
      <c r="D188" s="29">
        <f>SUM(D189:D194)</f>
        <v>25000</v>
      </c>
      <c r="E188" s="29">
        <f>SUM(E189:E194)</f>
        <v>25000</v>
      </c>
      <c r="F188" s="45"/>
      <c r="G188" s="45"/>
      <c r="H188" s="44"/>
      <c r="I188" s="47"/>
      <c r="J188" s="2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s="4" customFormat="1" ht="10.5" customHeight="1" x14ac:dyDescent="0.2">
      <c r="A189" s="44"/>
      <c r="B189" s="23" t="s">
        <v>19</v>
      </c>
      <c r="C189" s="22">
        <v>0</v>
      </c>
      <c r="D189" s="22">
        <v>0</v>
      </c>
      <c r="E189" s="22">
        <v>0</v>
      </c>
      <c r="F189" s="45"/>
      <c r="G189" s="45"/>
      <c r="H189" s="44"/>
      <c r="I189" s="47"/>
      <c r="J189" s="2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s="4" customFormat="1" ht="10.5" customHeight="1" x14ac:dyDescent="0.2">
      <c r="A190" s="44"/>
      <c r="B190" s="23" t="s">
        <v>20</v>
      </c>
      <c r="C190" s="22">
        <v>25000</v>
      </c>
      <c r="D190" s="22">
        <v>25000</v>
      </c>
      <c r="E190" s="22">
        <v>25000</v>
      </c>
      <c r="F190" s="45"/>
      <c r="G190" s="45"/>
      <c r="H190" s="44"/>
      <c r="I190" s="47"/>
      <c r="J190" s="2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s="4" customFormat="1" ht="10.5" customHeight="1" x14ac:dyDescent="0.2">
      <c r="A191" s="44"/>
      <c r="B191" s="23" t="s">
        <v>21</v>
      </c>
      <c r="C191" s="22">
        <v>0</v>
      </c>
      <c r="D191" s="22">
        <v>0</v>
      </c>
      <c r="E191" s="22">
        <v>0</v>
      </c>
      <c r="F191" s="45"/>
      <c r="G191" s="45"/>
      <c r="H191" s="44"/>
      <c r="I191" s="47"/>
      <c r="J191" s="2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s="4" customFormat="1" ht="10.5" customHeight="1" x14ac:dyDescent="0.2">
      <c r="A192" s="44"/>
      <c r="B192" s="23" t="s">
        <v>22</v>
      </c>
      <c r="C192" s="22">
        <v>0</v>
      </c>
      <c r="D192" s="22">
        <v>0</v>
      </c>
      <c r="E192" s="22">
        <v>0</v>
      </c>
      <c r="F192" s="45"/>
      <c r="G192" s="45"/>
      <c r="H192" s="44"/>
      <c r="I192" s="47"/>
      <c r="J192" s="2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s="4" customFormat="1" ht="10.5" customHeight="1" x14ac:dyDescent="0.2">
      <c r="A193" s="44"/>
      <c r="B193" s="23" t="s">
        <v>23</v>
      </c>
      <c r="C193" s="22">
        <v>0</v>
      </c>
      <c r="D193" s="22">
        <v>0</v>
      </c>
      <c r="E193" s="22">
        <v>0</v>
      </c>
      <c r="F193" s="45"/>
      <c r="G193" s="45"/>
      <c r="H193" s="44"/>
      <c r="I193" s="47"/>
      <c r="J193" s="2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s="4" customFormat="1" ht="10.5" customHeight="1" x14ac:dyDescent="0.2">
      <c r="A194" s="44"/>
      <c r="B194" s="23" t="s">
        <v>24</v>
      </c>
      <c r="C194" s="22">
        <v>0</v>
      </c>
      <c r="D194" s="22">
        <v>0</v>
      </c>
      <c r="E194" s="22">
        <v>0</v>
      </c>
      <c r="F194" s="45"/>
      <c r="G194" s="45"/>
      <c r="H194" s="44"/>
      <c r="I194" s="48"/>
      <c r="J194" s="2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s="4" customFormat="1" ht="9.75" customHeight="1" x14ac:dyDescent="0.2">
      <c r="A195" s="44" t="s">
        <v>81</v>
      </c>
      <c r="B195" s="30" t="s">
        <v>82</v>
      </c>
      <c r="C195" s="29"/>
      <c r="D195" s="29"/>
      <c r="E195" s="29"/>
      <c r="F195" s="44"/>
      <c r="G195" s="44"/>
      <c r="H195" s="44"/>
      <c r="I195" s="44"/>
      <c r="J195" s="2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s="4" customFormat="1" ht="9.75" customHeight="1" x14ac:dyDescent="0.2">
      <c r="A196" s="44"/>
      <c r="B196" s="23" t="s">
        <v>29</v>
      </c>
      <c r="C196" s="29">
        <f>SUM(C197:C202)</f>
        <v>1000</v>
      </c>
      <c r="D196" s="29">
        <f>SUM(D197:D202)</f>
        <v>0</v>
      </c>
      <c r="E196" s="29">
        <f>SUM(E197:E202)</f>
        <v>0</v>
      </c>
      <c r="F196" s="45"/>
      <c r="G196" s="45"/>
      <c r="H196" s="45"/>
      <c r="I196" s="44"/>
      <c r="J196" s="2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s="4" customFormat="1" ht="9.75" customHeight="1" x14ac:dyDescent="0.2">
      <c r="A197" s="44"/>
      <c r="B197" s="23" t="s">
        <v>19</v>
      </c>
      <c r="C197" s="22">
        <f>C205</f>
        <v>0</v>
      </c>
      <c r="D197" s="22">
        <f t="shared" ref="D197:E197" si="11">D205</f>
        <v>0</v>
      </c>
      <c r="E197" s="22">
        <f t="shared" si="11"/>
        <v>0</v>
      </c>
      <c r="F197" s="45"/>
      <c r="G197" s="45"/>
      <c r="H197" s="45"/>
      <c r="I197" s="44"/>
      <c r="J197" s="2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s="4" customFormat="1" ht="9.75" customHeight="1" x14ac:dyDescent="0.2">
      <c r="A198" s="44"/>
      <c r="B198" s="23" t="s">
        <v>20</v>
      </c>
      <c r="C198" s="22">
        <f t="shared" ref="C198:E202" si="12">C206</f>
        <v>1000</v>
      </c>
      <c r="D198" s="22">
        <f t="shared" si="12"/>
        <v>0</v>
      </c>
      <c r="E198" s="22">
        <f t="shared" si="12"/>
        <v>0</v>
      </c>
      <c r="F198" s="45"/>
      <c r="G198" s="45"/>
      <c r="H198" s="45"/>
      <c r="I198" s="44"/>
      <c r="J198" s="2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s="4" customFormat="1" ht="9.75" customHeight="1" x14ac:dyDescent="0.2">
      <c r="A199" s="44"/>
      <c r="B199" s="23" t="s">
        <v>21</v>
      </c>
      <c r="C199" s="22">
        <f t="shared" si="12"/>
        <v>0</v>
      </c>
      <c r="D199" s="22">
        <f t="shared" si="12"/>
        <v>0</v>
      </c>
      <c r="E199" s="22">
        <f t="shared" si="12"/>
        <v>0</v>
      </c>
      <c r="F199" s="45"/>
      <c r="G199" s="45"/>
      <c r="H199" s="45"/>
      <c r="I199" s="44"/>
      <c r="J199" s="2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s="4" customFormat="1" ht="9.75" customHeight="1" x14ac:dyDescent="0.2">
      <c r="A200" s="44"/>
      <c r="B200" s="23" t="s">
        <v>22</v>
      </c>
      <c r="C200" s="22">
        <f t="shared" si="12"/>
        <v>0</v>
      </c>
      <c r="D200" s="22">
        <f t="shared" si="12"/>
        <v>0</v>
      </c>
      <c r="E200" s="22">
        <f t="shared" si="12"/>
        <v>0</v>
      </c>
      <c r="F200" s="45"/>
      <c r="G200" s="45"/>
      <c r="H200" s="45"/>
      <c r="I200" s="44"/>
      <c r="J200" s="2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s="4" customFormat="1" ht="9.75" customHeight="1" x14ac:dyDescent="0.2">
      <c r="A201" s="44"/>
      <c r="B201" s="23" t="s">
        <v>23</v>
      </c>
      <c r="C201" s="22">
        <f t="shared" si="12"/>
        <v>0</v>
      </c>
      <c r="D201" s="22">
        <f t="shared" si="12"/>
        <v>0</v>
      </c>
      <c r="E201" s="22">
        <f t="shared" si="12"/>
        <v>0</v>
      </c>
      <c r="F201" s="45"/>
      <c r="G201" s="45"/>
      <c r="H201" s="45"/>
      <c r="I201" s="44"/>
      <c r="J201" s="2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s="4" customFormat="1" ht="9.75" customHeight="1" x14ac:dyDescent="0.2">
      <c r="A202" s="44"/>
      <c r="B202" s="23" t="s">
        <v>24</v>
      </c>
      <c r="C202" s="22">
        <f t="shared" si="12"/>
        <v>0</v>
      </c>
      <c r="D202" s="22">
        <f t="shared" si="12"/>
        <v>0</v>
      </c>
      <c r="E202" s="22">
        <f t="shared" si="12"/>
        <v>0</v>
      </c>
      <c r="F202" s="45"/>
      <c r="G202" s="45"/>
      <c r="H202" s="45"/>
      <c r="I202" s="44"/>
      <c r="J202" s="2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s="4" customFormat="1" ht="40.5" customHeight="1" x14ac:dyDescent="0.2">
      <c r="A203" s="44" t="s">
        <v>83</v>
      </c>
      <c r="B203" s="30" t="s">
        <v>84</v>
      </c>
      <c r="C203" s="29"/>
      <c r="D203" s="29"/>
      <c r="E203" s="29"/>
      <c r="F203" s="46"/>
      <c r="G203" s="46"/>
      <c r="H203" s="46"/>
      <c r="I203" s="46"/>
      <c r="J203" s="2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s="4" customFormat="1" ht="9" customHeight="1" x14ac:dyDescent="0.2">
      <c r="A204" s="44"/>
      <c r="B204" s="23" t="s">
        <v>29</v>
      </c>
      <c r="C204" s="29">
        <f>SUM(C205:C210)</f>
        <v>1000</v>
      </c>
      <c r="D204" s="29">
        <f>SUM(D205:D210)</f>
        <v>0</v>
      </c>
      <c r="E204" s="29">
        <f>SUM(E205:E210)</f>
        <v>0</v>
      </c>
      <c r="F204" s="47"/>
      <c r="G204" s="47"/>
      <c r="H204" s="47"/>
      <c r="I204" s="47"/>
      <c r="J204" s="2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s="4" customFormat="1" ht="9" customHeight="1" x14ac:dyDescent="0.2">
      <c r="A205" s="44"/>
      <c r="B205" s="23" t="s">
        <v>19</v>
      </c>
      <c r="C205" s="36">
        <v>0</v>
      </c>
      <c r="D205" s="36">
        <v>0</v>
      </c>
      <c r="E205" s="36">
        <v>0</v>
      </c>
      <c r="F205" s="47"/>
      <c r="G205" s="47"/>
      <c r="H205" s="47"/>
      <c r="I205" s="47"/>
      <c r="J205" s="2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s="4" customFormat="1" ht="9" customHeight="1" x14ac:dyDescent="0.2">
      <c r="A206" s="44"/>
      <c r="B206" s="23" t="s">
        <v>20</v>
      </c>
      <c r="C206" s="22">
        <v>1000</v>
      </c>
      <c r="D206" s="22">
        <v>0</v>
      </c>
      <c r="E206" s="22">
        <v>0</v>
      </c>
      <c r="F206" s="47"/>
      <c r="G206" s="47"/>
      <c r="H206" s="47"/>
      <c r="I206" s="47"/>
      <c r="J206" s="2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s="4" customFormat="1" ht="9" customHeight="1" x14ac:dyDescent="0.2">
      <c r="A207" s="44"/>
      <c r="B207" s="23" t="s">
        <v>21</v>
      </c>
      <c r="C207" s="22">
        <v>0</v>
      </c>
      <c r="D207" s="22">
        <v>0</v>
      </c>
      <c r="E207" s="22">
        <v>0</v>
      </c>
      <c r="F207" s="47"/>
      <c r="G207" s="47"/>
      <c r="H207" s="47"/>
      <c r="I207" s="47"/>
      <c r="J207" s="2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s="4" customFormat="1" ht="9" customHeight="1" x14ac:dyDescent="0.2">
      <c r="A208" s="44"/>
      <c r="B208" s="23" t="s">
        <v>22</v>
      </c>
      <c r="C208" s="22">
        <v>0</v>
      </c>
      <c r="D208" s="22">
        <v>0</v>
      </c>
      <c r="E208" s="22">
        <v>0</v>
      </c>
      <c r="F208" s="47"/>
      <c r="G208" s="47"/>
      <c r="H208" s="47"/>
      <c r="I208" s="47"/>
      <c r="J208" s="2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s="4" customFormat="1" ht="9" customHeight="1" x14ac:dyDescent="0.2">
      <c r="A209" s="44"/>
      <c r="B209" s="23" t="s">
        <v>23</v>
      </c>
      <c r="C209" s="22">
        <v>0</v>
      </c>
      <c r="D209" s="22">
        <v>0</v>
      </c>
      <c r="E209" s="22">
        <v>0</v>
      </c>
      <c r="F209" s="47"/>
      <c r="G209" s="47"/>
      <c r="H209" s="47"/>
      <c r="I209" s="47"/>
      <c r="J209" s="2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s="4" customFormat="1" ht="9" customHeight="1" x14ac:dyDescent="0.2">
      <c r="A210" s="44"/>
      <c r="B210" s="23" t="s">
        <v>24</v>
      </c>
      <c r="C210" s="22">
        <v>0</v>
      </c>
      <c r="D210" s="22">
        <v>0</v>
      </c>
      <c r="E210" s="22">
        <v>0</v>
      </c>
      <c r="F210" s="47"/>
      <c r="G210" s="47"/>
      <c r="H210" s="47"/>
      <c r="I210" s="47"/>
      <c r="J210" s="2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s="4" customFormat="1" ht="9" customHeight="1" x14ac:dyDescent="0.2">
      <c r="A211" s="44"/>
      <c r="B211" s="23" t="s">
        <v>54</v>
      </c>
      <c r="C211" s="22">
        <f>C205+C206</f>
        <v>1000</v>
      </c>
      <c r="D211" s="22">
        <f>D205+D206</f>
        <v>0</v>
      </c>
      <c r="E211" s="22">
        <f>E205+E206</f>
        <v>0</v>
      </c>
      <c r="F211" s="48"/>
      <c r="G211" s="48"/>
      <c r="H211" s="48"/>
      <c r="I211" s="48"/>
      <c r="J211" s="2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s="4" customFormat="1" ht="21.75" customHeight="1" x14ac:dyDescent="0.2">
      <c r="A212" s="44" t="s">
        <v>85</v>
      </c>
      <c r="B212" s="30" t="s">
        <v>86</v>
      </c>
      <c r="C212" s="29"/>
      <c r="D212" s="29"/>
      <c r="E212" s="29"/>
      <c r="F212" s="44" t="s">
        <v>87</v>
      </c>
      <c r="G212" s="44"/>
      <c r="H212" s="44"/>
      <c r="I212" s="44" t="s">
        <v>88</v>
      </c>
      <c r="J212" s="2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s="4" customFormat="1" ht="9" customHeight="1" x14ac:dyDescent="0.2">
      <c r="A213" s="44"/>
      <c r="B213" s="23" t="s">
        <v>29</v>
      </c>
      <c r="C213" s="29">
        <f>SUM(C214:C219)</f>
        <v>30608</v>
      </c>
      <c r="D213" s="29">
        <f>SUM(D214:D219)</f>
        <v>15823.31122</v>
      </c>
      <c r="E213" s="29">
        <f>SUM(E214:E219)</f>
        <v>12375.561170000001</v>
      </c>
      <c r="F213" s="45"/>
      <c r="G213" s="45"/>
      <c r="H213" s="45"/>
      <c r="I213" s="44"/>
      <c r="J213" s="2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s="4" customFormat="1" ht="9" customHeight="1" x14ac:dyDescent="0.2">
      <c r="A214" s="44"/>
      <c r="B214" s="23" t="s">
        <v>19</v>
      </c>
      <c r="C214" s="22">
        <v>0</v>
      </c>
      <c r="D214" s="22">
        <v>0</v>
      </c>
      <c r="E214" s="22">
        <v>0</v>
      </c>
      <c r="F214" s="45"/>
      <c r="G214" s="45"/>
      <c r="H214" s="45"/>
      <c r="I214" s="44"/>
      <c r="J214" s="2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s="4" customFormat="1" ht="9" customHeight="1" x14ac:dyDescent="0.2">
      <c r="A215" s="44"/>
      <c r="B215" s="23" t="s">
        <v>20</v>
      </c>
      <c r="C215" s="22">
        <v>30608</v>
      </c>
      <c r="D215" s="22">
        <v>15823.31122</v>
      </c>
      <c r="E215" s="22">
        <v>12375.561170000001</v>
      </c>
      <c r="F215" s="45"/>
      <c r="G215" s="45"/>
      <c r="H215" s="45"/>
      <c r="I215" s="44"/>
      <c r="J215" s="2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s="4" customFormat="1" ht="9" customHeight="1" x14ac:dyDescent="0.2">
      <c r="A216" s="44"/>
      <c r="B216" s="23" t="s">
        <v>21</v>
      </c>
      <c r="C216" s="22">
        <v>0</v>
      </c>
      <c r="D216" s="22">
        <v>0</v>
      </c>
      <c r="E216" s="22">
        <v>0</v>
      </c>
      <c r="F216" s="45"/>
      <c r="G216" s="45"/>
      <c r="H216" s="45"/>
      <c r="I216" s="44"/>
      <c r="J216" s="2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s="4" customFormat="1" ht="9" customHeight="1" x14ac:dyDescent="0.2">
      <c r="A217" s="44"/>
      <c r="B217" s="23" t="s">
        <v>22</v>
      </c>
      <c r="C217" s="22">
        <v>0</v>
      </c>
      <c r="D217" s="22">
        <v>0</v>
      </c>
      <c r="E217" s="22">
        <v>0</v>
      </c>
      <c r="F217" s="45"/>
      <c r="G217" s="45"/>
      <c r="H217" s="45"/>
      <c r="I217" s="44"/>
      <c r="J217" s="2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s="4" customFormat="1" ht="9" customHeight="1" x14ac:dyDescent="0.2">
      <c r="A218" s="44"/>
      <c r="B218" s="23" t="s">
        <v>23</v>
      </c>
      <c r="C218" s="22">
        <v>0</v>
      </c>
      <c r="D218" s="22">
        <v>0</v>
      </c>
      <c r="E218" s="22">
        <v>0</v>
      </c>
      <c r="F218" s="45"/>
      <c r="G218" s="45"/>
      <c r="H218" s="45"/>
      <c r="I218" s="44"/>
      <c r="J218" s="2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s="4" customFormat="1" ht="9" customHeight="1" x14ac:dyDescent="0.2">
      <c r="A219" s="44"/>
      <c r="B219" s="23" t="s">
        <v>24</v>
      </c>
      <c r="C219" s="22">
        <v>0</v>
      </c>
      <c r="D219" s="22">
        <v>0</v>
      </c>
      <c r="E219" s="22">
        <v>0</v>
      </c>
      <c r="F219" s="45"/>
      <c r="G219" s="45"/>
      <c r="H219" s="45"/>
      <c r="I219" s="44"/>
      <c r="J219" s="2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s="4" customFormat="1" ht="19.5" x14ac:dyDescent="0.2">
      <c r="A220" s="44" t="s">
        <v>89</v>
      </c>
      <c r="B220" s="30" t="s">
        <v>90</v>
      </c>
      <c r="C220" s="29"/>
      <c r="D220" s="29"/>
      <c r="E220" s="29"/>
      <c r="F220" s="44" t="s">
        <v>78</v>
      </c>
      <c r="G220" s="44"/>
      <c r="H220" s="44"/>
      <c r="I220" s="44"/>
      <c r="J220" s="2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s="4" customFormat="1" ht="9" customHeight="1" x14ac:dyDescent="0.2">
      <c r="A221" s="44"/>
      <c r="B221" s="23" t="s">
        <v>29</v>
      </c>
      <c r="C221" s="29">
        <f t="shared" ref="C221:E221" si="13">SUM(C222:C227)</f>
        <v>147786.62299999999</v>
      </c>
      <c r="D221" s="29">
        <f t="shared" si="13"/>
        <v>137315.00099999999</v>
      </c>
      <c r="E221" s="29">
        <f t="shared" si="13"/>
        <v>137315.00099999999</v>
      </c>
      <c r="F221" s="45"/>
      <c r="G221" s="45"/>
      <c r="H221" s="45"/>
      <c r="I221" s="44"/>
      <c r="J221" s="2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s="4" customFormat="1" ht="9" customHeight="1" x14ac:dyDescent="0.2">
      <c r="A222" s="44"/>
      <c r="B222" s="23" t="s">
        <v>19</v>
      </c>
      <c r="C222" s="22">
        <f>C230+C239</f>
        <v>60816.623</v>
      </c>
      <c r="D222" s="22">
        <v>60816.623</v>
      </c>
      <c r="E222" s="22">
        <f t="shared" ref="E222" si="14">E230+E239</f>
        <v>60816.623</v>
      </c>
      <c r="F222" s="45"/>
      <c r="G222" s="45"/>
      <c r="H222" s="45"/>
      <c r="I222" s="44"/>
      <c r="J222" s="2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s="4" customFormat="1" ht="9" customHeight="1" x14ac:dyDescent="0.2">
      <c r="A223" s="44"/>
      <c r="B223" s="23" t="s">
        <v>20</v>
      </c>
      <c r="C223" s="22">
        <f>C231+C240</f>
        <v>86970</v>
      </c>
      <c r="D223" s="22">
        <v>76498.377999999997</v>
      </c>
      <c r="E223" s="22">
        <v>76498.377999999997</v>
      </c>
      <c r="F223" s="45"/>
      <c r="G223" s="45"/>
      <c r="H223" s="45"/>
      <c r="I223" s="44"/>
      <c r="J223" s="2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s="4" customFormat="1" ht="9" customHeight="1" x14ac:dyDescent="0.2">
      <c r="A224" s="44"/>
      <c r="B224" s="23" t="s">
        <v>21</v>
      </c>
      <c r="C224" s="22">
        <f t="shared" ref="C224:E227" si="15">C232+C241</f>
        <v>0</v>
      </c>
      <c r="D224" s="22">
        <f t="shared" si="15"/>
        <v>0</v>
      </c>
      <c r="E224" s="22">
        <f t="shared" si="15"/>
        <v>0</v>
      </c>
      <c r="F224" s="45"/>
      <c r="G224" s="45"/>
      <c r="H224" s="45"/>
      <c r="I224" s="44"/>
      <c r="J224" s="2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s="4" customFormat="1" ht="9" customHeight="1" x14ac:dyDescent="0.2">
      <c r="A225" s="44"/>
      <c r="B225" s="23" t="s">
        <v>22</v>
      </c>
      <c r="C225" s="22">
        <f t="shared" si="15"/>
        <v>0</v>
      </c>
      <c r="D225" s="22">
        <f t="shared" si="15"/>
        <v>0</v>
      </c>
      <c r="E225" s="22">
        <f t="shared" si="15"/>
        <v>0</v>
      </c>
      <c r="F225" s="45"/>
      <c r="G225" s="45"/>
      <c r="H225" s="45"/>
      <c r="I225" s="44"/>
      <c r="J225" s="2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s="4" customFormat="1" ht="9" customHeight="1" x14ac:dyDescent="0.2">
      <c r="A226" s="44"/>
      <c r="B226" s="23" t="s">
        <v>23</v>
      </c>
      <c r="C226" s="22">
        <f t="shared" si="15"/>
        <v>0</v>
      </c>
      <c r="D226" s="22">
        <f t="shared" si="15"/>
        <v>0</v>
      </c>
      <c r="E226" s="22">
        <f t="shared" si="15"/>
        <v>0</v>
      </c>
      <c r="F226" s="45"/>
      <c r="G226" s="45"/>
      <c r="H226" s="45"/>
      <c r="I226" s="44"/>
      <c r="J226" s="2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s="4" customFormat="1" ht="9" customHeight="1" x14ac:dyDescent="0.2">
      <c r="A227" s="44"/>
      <c r="B227" s="23" t="s">
        <v>24</v>
      </c>
      <c r="C227" s="22">
        <f t="shared" si="15"/>
        <v>0</v>
      </c>
      <c r="D227" s="22">
        <f t="shared" si="15"/>
        <v>0</v>
      </c>
      <c r="E227" s="22">
        <f t="shared" si="15"/>
        <v>0</v>
      </c>
      <c r="F227" s="45"/>
      <c r="G227" s="45"/>
      <c r="H227" s="45"/>
      <c r="I227" s="44"/>
      <c r="J227" s="2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s="4" customFormat="1" ht="29.25" x14ac:dyDescent="0.2">
      <c r="A228" s="46" t="s">
        <v>217</v>
      </c>
      <c r="B228" s="30" t="s">
        <v>91</v>
      </c>
      <c r="C228" s="29"/>
      <c r="D228" s="29"/>
      <c r="E228" s="29"/>
      <c r="F228" s="46" t="s">
        <v>78</v>
      </c>
      <c r="G228" s="46"/>
      <c r="H228" s="46"/>
      <c r="I228" s="46" t="s">
        <v>228</v>
      </c>
      <c r="J228" s="2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s="4" customFormat="1" ht="9" customHeight="1" x14ac:dyDescent="0.2">
      <c r="A229" s="66"/>
      <c r="B229" s="23" t="s">
        <v>29</v>
      </c>
      <c r="C229" s="29">
        <f t="shared" ref="C229:E229" si="16">SUM(C230:C235)</f>
        <v>144286.62299999999</v>
      </c>
      <c r="D229" s="29">
        <f t="shared" si="16"/>
        <v>137315.00081999999</v>
      </c>
      <c r="E229" s="29">
        <f t="shared" si="16"/>
        <v>137315.00081999999</v>
      </c>
      <c r="F229" s="47"/>
      <c r="G229" s="47"/>
      <c r="H229" s="47"/>
      <c r="I229" s="47"/>
      <c r="J229" s="2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s="4" customFormat="1" ht="9" customHeight="1" x14ac:dyDescent="0.2">
      <c r="A230" s="66"/>
      <c r="B230" s="23" t="s">
        <v>19</v>
      </c>
      <c r="C230" s="22">
        <v>60816.623</v>
      </c>
      <c r="D230" s="22">
        <v>60816.623</v>
      </c>
      <c r="E230" s="22">
        <v>60816.623</v>
      </c>
      <c r="F230" s="47"/>
      <c r="G230" s="47"/>
      <c r="H230" s="47"/>
      <c r="I230" s="47"/>
      <c r="J230" s="2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s="4" customFormat="1" ht="9" customHeight="1" x14ac:dyDescent="0.2">
      <c r="A231" s="66"/>
      <c r="B231" s="23" t="s">
        <v>20</v>
      </c>
      <c r="C231" s="22">
        <f>36365.27+47104.73</f>
        <v>83470</v>
      </c>
      <c r="D231" s="22">
        <f>35214.67812+41283.6996999999</f>
        <v>76498.377819999994</v>
      </c>
      <c r="E231" s="22">
        <f>35214.67812+41283.6996999999</f>
        <v>76498.377819999994</v>
      </c>
      <c r="F231" s="47"/>
      <c r="G231" s="47"/>
      <c r="H231" s="47"/>
      <c r="I231" s="47"/>
      <c r="J231" s="2"/>
      <c r="K231" s="3"/>
      <c r="L231" s="4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s="4" customFormat="1" ht="9" customHeight="1" x14ac:dyDescent="0.2">
      <c r="A232" s="66"/>
      <c r="B232" s="23" t="s">
        <v>21</v>
      </c>
      <c r="C232" s="22">
        <v>0</v>
      </c>
      <c r="D232" s="22">
        <v>0</v>
      </c>
      <c r="E232" s="22">
        <v>0</v>
      </c>
      <c r="F232" s="47"/>
      <c r="G232" s="47"/>
      <c r="H232" s="47"/>
      <c r="I232" s="47"/>
      <c r="J232" s="2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s="4" customFormat="1" ht="9" customHeight="1" x14ac:dyDescent="0.2">
      <c r="A233" s="66"/>
      <c r="B233" s="23" t="s">
        <v>22</v>
      </c>
      <c r="C233" s="22">
        <v>0</v>
      </c>
      <c r="D233" s="22">
        <v>0</v>
      </c>
      <c r="E233" s="22">
        <v>0</v>
      </c>
      <c r="F233" s="47"/>
      <c r="G233" s="47"/>
      <c r="H233" s="47"/>
      <c r="I233" s="47"/>
      <c r="J233" s="2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s="4" customFormat="1" ht="9" customHeight="1" x14ac:dyDescent="0.2">
      <c r="A234" s="66"/>
      <c r="B234" s="23" t="s">
        <v>23</v>
      </c>
      <c r="C234" s="22">
        <v>0</v>
      </c>
      <c r="D234" s="22">
        <v>0</v>
      </c>
      <c r="E234" s="22">
        <v>0</v>
      </c>
      <c r="F234" s="47"/>
      <c r="G234" s="47"/>
      <c r="H234" s="47"/>
      <c r="I234" s="47"/>
      <c r="J234" s="2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s="4" customFormat="1" ht="9" customHeight="1" x14ac:dyDescent="0.2">
      <c r="A235" s="66"/>
      <c r="B235" s="23" t="s">
        <v>24</v>
      </c>
      <c r="C235" s="22">
        <v>0</v>
      </c>
      <c r="D235" s="22">
        <v>0</v>
      </c>
      <c r="E235" s="22">
        <v>0</v>
      </c>
      <c r="F235" s="47"/>
      <c r="G235" s="47"/>
      <c r="H235" s="47"/>
      <c r="I235" s="47"/>
      <c r="J235" s="2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s="4" customFormat="1" ht="9" customHeight="1" x14ac:dyDescent="0.2">
      <c r="A236" s="67"/>
      <c r="B236" s="23" t="s">
        <v>32</v>
      </c>
      <c r="C236" s="22">
        <f>C231</f>
        <v>83470</v>
      </c>
      <c r="D236" s="22">
        <f t="shared" ref="D236:E236" si="17">D231</f>
        <v>76498.377819999994</v>
      </c>
      <c r="E236" s="22">
        <f t="shared" si="17"/>
        <v>76498.377819999994</v>
      </c>
      <c r="F236" s="48"/>
      <c r="G236" s="48"/>
      <c r="H236" s="48"/>
      <c r="I236" s="48"/>
      <c r="J236" s="2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s="4" customFormat="1" ht="29.25" x14ac:dyDescent="0.2">
      <c r="A237" s="46" t="s">
        <v>92</v>
      </c>
      <c r="B237" s="30" t="s">
        <v>93</v>
      </c>
      <c r="C237" s="29"/>
      <c r="D237" s="29"/>
      <c r="E237" s="29"/>
      <c r="F237" s="46"/>
      <c r="G237" s="46"/>
      <c r="H237" s="46"/>
      <c r="I237" s="46"/>
      <c r="J237" s="2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s="4" customFormat="1" ht="9" customHeight="1" x14ac:dyDescent="0.2">
      <c r="A238" s="47"/>
      <c r="B238" s="23" t="s">
        <v>29</v>
      </c>
      <c r="C238" s="29">
        <f t="shared" ref="C238:E238" si="18">SUM(C239:C244)</f>
        <v>3500</v>
      </c>
      <c r="D238" s="29">
        <f t="shared" si="18"/>
        <v>0</v>
      </c>
      <c r="E238" s="29">
        <f t="shared" si="18"/>
        <v>0</v>
      </c>
      <c r="F238" s="47"/>
      <c r="G238" s="47"/>
      <c r="H238" s="47"/>
      <c r="I238" s="47"/>
      <c r="J238" s="2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s="4" customFormat="1" ht="9" customHeight="1" x14ac:dyDescent="0.2">
      <c r="A239" s="47"/>
      <c r="B239" s="23" t="s">
        <v>19</v>
      </c>
      <c r="C239" s="22">
        <v>0</v>
      </c>
      <c r="D239" s="22">
        <v>0</v>
      </c>
      <c r="E239" s="22">
        <v>0</v>
      </c>
      <c r="F239" s="47"/>
      <c r="G239" s="47"/>
      <c r="H239" s="47"/>
      <c r="I239" s="47"/>
      <c r="J239" s="2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s="4" customFormat="1" ht="9" customHeight="1" x14ac:dyDescent="0.2">
      <c r="A240" s="47"/>
      <c r="B240" s="23" t="s">
        <v>20</v>
      </c>
      <c r="C240" s="22">
        <v>3500</v>
      </c>
      <c r="D240" s="22">
        <v>0</v>
      </c>
      <c r="E240" s="22">
        <v>0</v>
      </c>
      <c r="F240" s="47"/>
      <c r="G240" s="47"/>
      <c r="H240" s="47"/>
      <c r="I240" s="47"/>
      <c r="J240" s="2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s="4" customFormat="1" ht="9" customHeight="1" x14ac:dyDescent="0.2">
      <c r="A241" s="47"/>
      <c r="B241" s="23" t="s">
        <v>21</v>
      </c>
      <c r="C241" s="22">
        <v>0</v>
      </c>
      <c r="D241" s="22">
        <v>0</v>
      </c>
      <c r="E241" s="22">
        <v>0</v>
      </c>
      <c r="F241" s="47"/>
      <c r="G241" s="47"/>
      <c r="H241" s="47"/>
      <c r="I241" s="47"/>
      <c r="J241" s="2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s="4" customFormat="1" ht="9" customHeight="1" x14ac:dyDescent="0.2">
      <c r="A242" s="47"/>
      <c r="B242" s="23" t="s">
        <v>22</v>
      </c>
      <c r="C242" s="22">
        <v>0</v>
      </c>
      <c r="D242" s="22">
        <v>0</v>
      </c>
      <c r="E242" s="22">
        <v>0</v>
      </c>
      <c r="F242" s="47"/>
      <c r="G242" s="47"/>
      <c r="H242" s="47"/>
      <c r="I242" s="47"/>
      <c r="J242" s="2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s="4" customFormat="1" ht="9" customHeight="1" x14ac:dyDescent="0.2">
      <c r="A243" s="47"/>
      <c r="B243" s="23" t="s">
        <v>23</v>
      </c>
      <c r="C243" s="22">
        <v>0</v>
      </c>
      <c r="D243" s="22">
        <v>0</v>
      </c>
      <c r="E243" s="22">
        <v>0</v>
      </c>
      <c r="F243" s="47"/>
      <c r="G243" s="47"/>
      <c r="H243" s="47"/>
      <c r="I243" s="47"/>
      <c r="J243" s="2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s="4" customFormat="1" ht="9" customHeight="1" x14ac:dyDescent="0.2">
      <c r="A244" s="47"/>
      <c r="B244" s="23" t="s">
        <v>24</v>
      </c>
      <c r="C244" s="22">
        <v>0</v>
      </c>
      <c r="D244" s="22">
        <v>0</v>
      </c>
      <c r="E244" s="22">
        <v>0</v>
      </c>
      <c r="F244" s="47"/>
      <c r="G244" s="47"/>
      <c r="H244" s="47"/>
      <c r="I244" s="47"/>
      <c r="J244" s="2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s="4" customFormat="1" ht="10.5" customHeight="1" x14ac:dyDescent="0.2">
      <c r="A245" s="64" t="s">
        <v>94</v>
      </c>
      <c r="B245" s="64"/>
      <c r="C245" s="64"/>
      <c r="D245" s="64"/>
      <c r="E245" s="64"/>
      <c r="F245" s="64"/>
      <c r="G245" s="64"/>
      <c r="H245" s="64"/>
      <c r="I245" s="64"/>
      <c r="J245" s="2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s="4" customFormat="1" ht="9.75" customHeight="1" x14ac:dyDescent="0.2">
      <c r="A246" s="50"/>
      <c r="B246" s="23" t="s">
        <v>26</v>
      </c>
      <c r="C246" s="26">
        <f>SUM(C247:C252)</f>
        <v>56000</v>
      </c>
      <c r="D246" s="26">
        <f>SUM(D247:D252)</f>
        <v>20912.985000000001</v>
      </c>
      <c r="E246" s="26">
        <f>SUM(E247:E252)</f>
        <v>20912.985000000001</v>
      </c>
      <c r="F246" s="64"/>
      <c r="G246" s="64"/>
      <c r="H246" s="64"/>
      <c r="I246" s="64"/>
      <c r="J246" s="2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s="4" customFormat="1" ht="9.75" customHeight="1" x14ac:dyDescent="0.2">
      <c r="A247" s="50"/>
      <c r="B247" s="23" t="s">
        <v>19</v>
      </c>
      <c r="C247" s="26">
        <f t="shared" ref="C247:E252" si="19">C255+C299</f>
        <v>0</v>
      </c>
      <c r="D247" s="26">
        <f t="shared" si="19"/>
        <v>0</v>
      </c>
      <c r="E247" s="26">
        <f t="shared" si="19"/>
        <v>0</v>
      </c>
      <c r="F247" s="64"/>
      <c r="G247" s="64"/>
      <c r="H247" s="64"/>
      <c r="I247" s="64"/>
      <c r="J247" s="2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s="4" customFormat="1" ht="9.75" customHeight="1" x14ac:dyDescent="0.2">
      <c r="A248" s="50"/>
      <c r="B248" s="23" t="s">
        <v>20</v>
      </c>
      <c r="C248" s="26">
        <f t="shared" si="19"/>
        <v>56000</v>
      </c>
      <c r="D248" s="26">
        <f t="shared" si="19"/>
        <v>20912.985000000001</v>
      </c>
      <c r="E248" s="26">
        <f t="shared" si="19"/>
        <v>20912.985000000001</v>
      </c>
      <c r="F248" s="64"/>
      <c r="G248" s="64"/>
      <c r="H248" s="64"/>
      <c r="I248" s="64"/>
      <c r="J248" s="2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s="4" customFormat="1" ht="9.75" customHeight="1" x14ac:dyDescent="0.2">
      <c r="A249" s="50"/>
      <c r="B249" s="23" t="s">
        <v>21</v>
      </c>
      <c r="C249" s="26">
        <f t="shared" si="19"/>
        <v>0</v>
      </c>
      <c r="D249" s="26">
        <f t="shared" si="19"/>
        <v>0</v>
      </c>
      <c r="E249" s="26">
        <f t="shared" si="19"/>
        <v>0</v>
      </c>
      <c r="F249" s="64"/>
      <c r="G249" s="64"/>
      <c r="H249" s="64"/>
      <c r="I249" s="64"/>
      <c r="J249" s="2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s="4" customFormat="1" ht="9.75" customHeight="1" x14ac:dyDescent="0.2">
      <c r="A250" s="50"/>
      <c r="B250" s="23" t="s">
        <v>22</v>
      </c>
      <c r="C250" s="26">
        <f t="shared" si="19"/>
        <v>0</v>
      </c>
      <c r="D250" s="26">
        <f t="shared" si="19"/>
        <v>0</v>
      </c>
      <c r="E250" s="26">
        <f t="shared" si="19"/>
        <v>0</v>
      </c>
      <c r="F250" s="64"/>
      <c r="G250" s="64"/>
      <c r="H250" s="64"/>
      <c r="I250" s="64"/>
      <c r="J250" s="2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s="4" customFormat="1" ht="9.75" customHeight="1" x14ac:dyDescent="0.2">
      <c r="A251" s="50"/>
      <c r="B251" s="23" t="s">
        <v>23</v>
      </c>
      <c r="C251" s="26">
        <f t="shared" si="19"/>
        <v>0</v>
      </c>
      <c r="D251" s="26">
        <f t="shared" si="19"/>
        <v>0</v>
      </c>
      <c r="E251" s="26">
        <f t="shared" si="19"/>
        <v>0</v>
      </c>
      <c r="F251" s="64"/>
      <c r="G251" s="64"/>
      <c r="H251" s="64"/>
      <c r="I251" s="64"/>
      <c r="J251" s="2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s="4" customFormat="1" ht="9.75" customHeight="1" x14ac:dyDescent="0.2">
      <c r="A252" s="50"/>
      <c r="B252" s="23" t="s">
        <v>24</v>
      </c>
      <c r="C252" s="26">
        <f t="shared" si="19"/>
        <v>0</v>
      </c>
      <c r="D252" s="26">
        <f t="shared" si="19"/>
        <v>0</v>
      </c>
      <c r="E252" s="26">
        <f t="shared" si="19"/>
        <v>0</v>
      </c>
      <c r="F252" s="64"/>
      <c r="G252" s="64"/>
      <c r="H252" s="64"/>
      <c r="I252" s="64"/>
      <c r="J252" s="2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s="4" customFormat="1" ht="30" customHeight="1" x14ac:dyDescent="0.2">
      <c r="A253" s="44" t="s">
        <v>95</v>
      </c>
      <c r="B253" s="27" t="s">
        <v>96</v>
      </c>
      <c r="C253" s="29"/>
      <c r="D253" s="29"/>
      <c r="E253" s="29"/>
      <c r="F253" s="44" t="s">
        <v>35</v>
      </c>
      <c r="G253" s="44"/>
      <c r="H253" s="44"/>
      <c r="I253" s="44"/>
      <c r="J253" s="2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1:39" s="4" customFormat="1" ht="9.75" customHeight="1" x14ac:dyDescent="0.2">
      <c r="A254" s="44"/>
      <c r="B254" s="23" t="s">
        <v>29</v>
      </c>
      <c r="C254" s="29">
        <f>SUM(C255:C260)</f>
        <v>51700</v>
      </c>
      <c r="D254" s="29">
        <f>SUM(D255:D260)</f>
        <v>19313.161</v>
      </c>
      <c r="E254" s="29">
        <f>SUM(E255:E260)</f>
        <v>19313.161</v>
      </c>
      <c r="F254" s="45"/>
      <c r="G254" s="45"/>
      <c r="H254" s="45"/>
      <c r="I254" s="44"/>
      <c r="J254" s="2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1:39" s="4" customFormat="1" ht="9.75" customHeight="1" x14ac:dyDescent="0.2">
      <c r="A255" s="44"/>
      <c r="B255" s="23" t="s">
        <v>19</v>
      </c>
      <c r="C255" s="29">
        <f>C263+C272+C281+C290</f>
        <v>0</v>
      </c>
      <c r="D255" s="29">
        <f t="shared" ref="D255:E255" si="20">D263+D272+D281+D290</f>
        <v>0</v>
      </c>
      <c r="E255" s="29">
        <f t="shared" si="20"/>
        <v>0</v>
      </c>
      <c r="F255" s="45"/>
      <c r="G255" s="45"/>
      <c r="H255" s="45"/>
      <c r="I255" s="44"/>
      <c r="J255" s="2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1:39" s="4" customFormat="1" ht="9.75" customHeight="1" x14ac:dyDescent="0.2">
      <c r="A256" s="44"/>
      <c r="B256" s="23" t="s">
        <v>20</v>
      </c>
      <c r="C256" s="29">
        <f>C264+C273+C282+C291</f>
        <v>51700</v>
      </c>
      <c r="D256" s="29">
        <v>19313.161</v>
      </c>
      <c r="E256" s="29">
        <f t="shared" ref="C256:E260" si="21">E264+E273+E282+E291</f>
        <v>19313.161</v>
      </c>
      <c r="F256" s="45"/>
      <c r="G256" s="45"/>
      <c r="H256" s="45"/>
      <c r="I256" s="44"/>
      <c r="J256" s="2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1:39" s="4" customFormat="1" ht="9.75" customHeight="1" x14ac:dyDescent="0.2">
      <c r="A257" s="44"/>
      <c r="B257" s="23" t="s">
        <v>21</v>
      </c>
      <c r="C257" s="29">
        <f t="shared" si="21"/>
        <v>0</v>
      </c>
      <c r="D257" s="29">
        <f t="shared" si="21"/>
        <v>0</v>
      </c>
      <c r="E257" s="29">
        <f t="shared" si="21"/>
        <v>0</v>
      </c>
      <c r="F257" s="45"/>
      <c r="G257" s="45"/>
      <c r="H257" s="45"/>
      <c r="I257" s="44"/>
      <c r="J257" s="2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1:39" s="4" customFormat="1" ht="9.75" customHeight="1" x14ac:dyDescent="0.2">
      <c r="A258" s="44"/>
      <c r="B258" s="23" t="s">
        <v>22</v>
      </c>
      <c r="C258" s="29">
        <f t="shared" si="21"/>
        <v>0</v>
      </c>
      <c r="D258" s="29">
        <f t="shared" si="21"/>
        <v>0</v>
      </c>
      <c r="E258" s="29">
        <f t="shared" si="21"/>
        <v>0</v>
      </c>
      <c r="F258" s="45"/>
      <c r="G258" s="45"/>
      <c r="H258" s="45"/>
      <c r="I258" s="44"/>
      <c r="J258" s="2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1:39" s="4" customFormat="1" ht="9.75" customHeight="1" x14ac:dyDescent="0.2">
      <c r="A259" s="44"/>
      <c r="B259" s="23" t="s">
        <v>23</v>
      </c>
      <c r="C259" s="29">
        <f t="shared" si="21"/>
        <v>0</v>
      </c>
      <c r="D259" s="29">
        <f t="shared" si="21"/>
        <v>0</v>
      </c>
      <c r="E259" s="29">
        <f t="shared" si="21"/>
        <v>0</v>
      </c>
      <c r="F259" s="45"/>
      <c r="G259" s="45"/>
      <c r="H259" s="45"/>
      <c r="I259" s="44"/>
      <c r="J259" s="2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1:39" s="4" customFormat="1" ht="9.75" customHeight="1" x14ac:dyDescent="0.2">
      <c r="A260" s="44"/>
      <c r="B260" s="23" t="s">
        <v>24</v>
      </c>
      <c r="C260" s="29">
        <f t="shared" si="21"/>
        <v>0</v>
      </c>
      <c r="D260" s="29">
        <f t="shared" si="21"/>
        <v>0</v>
      </c>
      <c r="E260" s="29">
        <f t="shared" si="21"/>
        <v>0</v>
      </c>
      <c r="F260" s="45"/>
      <c r="G260" s="45"/>
      <c r="H260" s="45"/>
      <c r="I260" s="44"/>
      <c r="J260" s="2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1:39" s="21" customFormat="1" ht="23.25" customHeight="1" x14ac:dyDescent="0.2">
      <c r="A261" s="46" t="s">
        <v>97</v>
      </c>
      <c r="B261" s="30" t="s">
        <v>98</v>
      </c>
      <c r="C261" s="29"/>
      <c r="D261" s="29"/>
      <c r="E261" s="29"/>
      <c r="F261" s="46" t="s">
        <v>78</v>
      </c>
      <c r="G261" s="46"/>
      <c r="H261" s="46"/>
      <c r="I261" s="46" t="s">
        <v>231</v>
      </c>
      <c r="J261" s="2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s="21" customFormat="1" ht="11.25" customHeight="1" x14ac:dyDescent="0.2">
      <c r="A262" s="47"/>
      <c r="B262" s="23" t="s">
        <v>29</v>
      </c>
      <c r="C262" s="29">
        <f>SUM(C263:C268)</f>
        <v>33000</v>
      </c>
      <c r="D262" s="29">
        <f>SUM(D263:D268)</f>
        <v>13295.619000000001</v>
      </c>
      <c r="E262" s="29">
        <f>SUM(E263:E268)</f>
        <v>13295.619000000001</v>
      </c>
      <c r="F262" s="47"/>
      <c r="G262" s="47"/>
      <c r="H262" s="47"/>
      <c r="I262" s="47"/>
      <c r="J262" s="2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s="21" customFormat="1" ht="11.25" customHeight="1" x14ac:dyDescent="0.2">
      <c r="A263" s="47"/>
      <c r="B263" s="23" t="s">
        <v>19</v>
      </c>
      <c r="C263" s="22">
        <v>0</v>
      </c>
      <c r="D263" s="22">
        <v>0</v>
      </c>
      <c r="E263" s="22">
        <v>0</v>
      </c>
      <c r="F263" s="47"/>
      <c r="G263" s="47"/>
      <c r="H263" s="47"/>
      <c r="I263" s="47"/>
      <c r="J263" s="2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s="21" customFormat="1" ht="11.25" customHeight="1" x14ac:dyDescent="0.2">
      <c r="A264" s="47"/>
      <c r="B264" s="23" t="s">
        <v>20</v>
      </c>
      <c r="C264" s="22">
        <v>33000</v>
      </c>
      <c r="D264" s="22">
        <v>13295.619000000001</v>
      </c>
      <c r="E264" s="22">
        <v>13295.619000000001</v>
      </c>
      <c r="F264" s="47"/>
      <c r="G264" s="47"/>
      <c r="H264" s="47"/>
      <c r="I264" s="47"/>
      <c r="J264" s="2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s="21" customFormat="1" ht="11.25" customHeight="1" x14ac:dyDescent="0.2">
      <c r="A265" s="47"/>
      <c r="B265" s="23" t="s">
        <v>21</v>
      </c>
      <c r="C265" s="22">
        <v>0</v>
      </c>
      <c r="D265" s="22">
        <v>0</v>
      </c>
      <c r="E265" s="22">
        <v>0</v>
      </c>
      <c r="F265" s="47"/>
      <c r="G265" s="47"/>
      <c r="H265" s="47"/>
      <c r="I265" s="47"/>
      <c r="J265" s="2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s="21" customFormat="1" ht="11.25" customHeight="1" x14ac:dyDescent="0.2">
      <c r="A266" s="47"/>
      <c r="B266" s="23" t="s">
        <v>22</v>
      </c>
      <c r="C266" s="22">
        <v>0</v>
      </c>
      <c r="D266" s="22">
        <v>0</v>
      </c>
      <c r="E266" s="22">
        <v>0</v>
      </c>
      <c r="F266" s="47"/>
      <c r="G266" s="47"/>
      <c r="H266" s="47"/>
      <c r="I266" s="47"/>
      <c r="J266" s="2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s="21" customFormat="1" ht="11.25" customHeight="1" x14ac:dyDescent="0.2">
      <c r="A267" s="47"/>
      <c r="B267" s="23" t="s">
        <v>23</v>
      </c>
      <c r="C267" s="22">
        <v>0</v>
      </c>
      <c r="D267" s="22">
        <v>0</v>
      </c>
      <c r="E267" s="22">
        <v>0</v>
      </c>
      <c r="F267" s="47"/>
      <c r="G267" s="47"/>
      <c r="H267" s="47"/>
      <c r="I267" s="47"/>
      <c r="J267" s="2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s="21" customFormat="1" ht="11.25" customHeight="1" x14ac:dyDescent="0.2">
      <c r="A268" s="47"/>
      <c r="B268" s="23" t="s">
        <v>24</v>
      </c>
      <c r="C268" s="22">
        <v>0</v>
      </c>
      <c r="D268" s="22">
        <v>0</v>
      </c>
      <c r="E268" s="22">
        <v>0</v>
      </c>
      <c r="F268" s="47"/>
      <c r="G268" s="47"/>
      <c r="H268" s="47"/>
      <c r="I268" s="47"/>
      <c r="J268" s="2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s="21" customFormat="1" ht="11.25" customHeight="1" x14ac:dyDescent="0.2">
      <c r="A269" s="47"/>
      <c r="B269" s="23" t="s">
        <v>32</v>
      </c>
      <c r="C269" s="22">
        <f>C264</f>
        <v>33000</v>
      </c>
      <c r="D269" s="22">
        <f>D264</f>
        <v>13295.619000000001</v>
      </c>
      <c r="E269" s="22">
        <f>E264</f>
        <v>13295.619000000001</v>
      </c>
      <c r="F269" s="48"/>
      <c r="G269" s="48"/>
      <c r="H269" s="48"/>
      <c r="I269" s="48"/>
      <c r="J269" s="2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s="21" customFormat="1" ht="19.5" customHeight="1" x14ac:dyDescent="0.2">
      <c r="A270" s="46" t="s">
        <v>99</v>
      </c>
      <c r="B270" s="30" t="s">
        <v>100</v>
      </c>
      <c r="C270" s="29"/>
      <c r="D270" s="29"/>
      <c r="E270" s="29"/>
      <c r="F270" s="46" t="s">
        <v>78</v>
      </c>
      <c r="G270" s="46"/>
      <c r="H270" s="46"/>
      <c r="I270" s="46" t="s">
        <v>101</v>
      </c>
      <c r="J270" s="2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s="21" customFormat="1" ht="10.5" customHeight="1" x14ac:dyDescent="0.2">
      <c r="A271" s="47"/>
      <c r="B271" s="23" t="s">
        <v>29</v>
      </c>
      <c r="C271" s="29">
        <f>SUM(C272:C277)</f>
        <v>200</v>
      </c>
      <c r="D271" s="29">
        <f>SUM(D272:D277)</f>
        <v>29.786999999999999</v>
      </c>
      <c r="E271" s="29">
        <f>SUM(E272:E277)</f>
        <v>29.786999999999999</v>
      </c>
      <c r="F271" s="47"/>
      <c r="G271" s="47"/>
      <c r="H271" s="47"/>
      <c r="I271" s="47"/>
      <c r="J271" s="2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s="21" customFormat="1" ht="10.5" customHeight="1" x14ac:dyDescent="0.2">
      <c r="A272" s="47"/>
      <c r="B272" s="23" t="s">
        <v>19</v>
      </c>
      <c r="C272" s="22">
        <v>0</v>
      </c>
      <c r="D272" s="22">
        <v>0</v>
      </c>
      <c r="E272" s="22">
        <v>0</v>
      </c>
      <c r="F272" s="47"/>
      <c r="G272" s="47"/>
      <c r="H272" s="47"/>
      <c r="I272" s="47"/>
      <c r="J272" s="2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s="21" customFormat="1" ht="10.5" customHeight="1" x14ac:dyDescent="0.2">
      <c r="A273" s="47"/>
      <c r="B273" s="23" t="s">
        <v>20</v>
      </c>
      <c r="C273" s="22">
        <v>200</v>
      </c>
      <c r="D273" s="22">
        <v>29.786999999999999</v>
      </c>
      <c r="E273" s="22">
        <v>29.786999999999999</v>
      </c>
      <c r="F273" s="47"/>
      <c r="G273" s="47"/>
      <c r="H273" s="47"/>
      <c r="I273" s="47"/>
      <c r="J273" s="2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s="21" customFormat="1" ht="10.5" customHeight="1" x14ac:dyDescent="0.2">
      <c r="A274" s="47"/>
      <c r="B274" s="23" t="s">
        <v>21</v>
      </c>
      <c r="C274" s="22">
        <v>0</v>
      </c>
      <c r="D274" s="22">
        <v>0</v>
      </c>
      <c r="E274" s="22">
        <v>0</v>
      </c>
      <c r="F274" s="47"/>
      <c r="G274" s="47"/>
      <c r="H274" s="47"/>
      <c r="I274" s="47"/>
      <c r="J274" s="2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s="21" customFormat="1" ht="10.5" customHeight="1" x14ac:dyDescent="0.2">
      <c r="A275" s="47"/>
      <c r="B275" s="23" t="s">
        <v>22</v>
      </c>
      <c r="C275" s="22">
        <v>0</v>
      </c>
      <c r="D275" s="22">
        <v>0</v>
      </c>
      <c r="E275" s="22">
        <v>0</v>
      </c>
      <c r="F275" s="47"/>
      <c r="G275" s="47"/>
      <c r="H275" s="47"/>
      <c r="I275" s="47"/>
      <c r="J275" s="2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s="21" customFormat="1" ht="10.5" customHeight="1" x14ac:dyDescent="0.2">
      <c r="A276" s="47"/>
      <c r="B276" s="23" t="s">
        <v>23</v>
      </c>
      <c r="C276" s="22">
        <v>0</v>
      </c>
      <c r="D276" s="22">
        <v>0</v>
      </c>
      <c r="E276" s="22">
        <v>0</v>
      </c>
      <c r="F276" s="47"/>
      <c r="G276" s="47"/>
      <c r="H276" s="47"/>
      <c r="I276" s="47"/>
      <c r="J276" s="2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s="21" customFormat="1" ht="10.5" customHeight="1" x14ac:dyDescent="0.2">
      <c r="A277" s="47"/>
      <c r="B277" s="23" t="s">
        <v>24</v>
      </c>
      <c r="C277" s="22">
        <v>0</v>
      </c>
      <c r="D277" s="22">
        <v>0</v>
      </c>
      <c r="E277" s="22">
        <v>0</v>
      </c>
      <c r="F277" s="47"/>
      <c r="G277" s="47"/>
      <c r="H277" s="47"/>
      <c r="I277" s="47"/>
      <c r="J277" s="2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s="21" customFormat="1" ht="10.5" customHeight="1" x14ac:dyDescent="0.2">
      <c r="A278" s="48"/>
      <c r="B278" s="23" t="s">
        <v>32</v>
      </c>
      <c r="C278" s="22">
        <f>C273</f>
        <v>200</v>
      </c>
      <c r="D278" s="22">
        <f>D273</f>
        <v>29.786999999999999</v>
      </c>
      <c r="E278" s="22">
        <f>E273</f>
        <v>29.786999999999999</v>
      </c>
      <c r="F278" s="48"/>
      <c r="G278" s="48"/>
      <c r="H278" s="48"/>
      <c r="I278" s="48"/>
      <c r="J278" s="2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s="21" customFormat="1" ht="30.75" customHeight="1" x14ac:dyDescent="0.2">
      <c r="A279" s="46" t="s">
        <v>102</v>
      </c>
      <c r="B279" s="30" t="s">
        <v>103</v>
      </c>
      <c r="C279" s="29"/>
      <c r="D279" s="29"/>
      <c r="E279" s="29"/>
      <c r="F279" s="46" t="s">
        <v>35</v>
      </c>
      <c r="G279" s="46"/>
      <c r="H279" s="46"/>
      <c r="I279" s="46" t="s">
        <v>229</v>
      </c>
      <c r="J279" s="2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s="21" customFormat="1" ht="12.75" x14ac:dyDescent="0.2">
      <c r="A280" s="47"/>
      <c r="B280" s="23" t="s">
        <v>29</v>
      </c>
      <c r="C280" s="29">
        <f>SUM(C281:C286)</f>
        <v>6000</v>
      </c>
      <c r="D280" s="29">
        <f>SUM(D281:D286)</f>
        <v>5987.7550000000001</v>
      </c>
      <c r="E280" s="29">
        <f>SUM(E281:E286)</f>
        <v>5987.7550000000001</v>
      </c>
      <c r="F280" s="47"/>
      <c r="G280" s="47"/>
      <c r="H280" s="47"/>
      <c r="I280" s="47"/>
      <c r="J280" s="2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s="21" customFormat="1" ht="12.75" x14ac:dyDescent="0.2">
      <c r="A281" s="47"/>
      <c r="B281" s="23" t="s">
        <v>19</v>
      </c>
      <c r="C281" s="22">
        <v>0</v>
      </c>
      <c r="D281" s="22">
        <v>0</v>
      </c>
      <c r="E281" s="22">
        <v>0</v>
      </c>
      <c r="F281" s="47"/>
      <c r="G281" s="47"/>
      <c r="H281" s="47"/>
      <c r="I281" s="47"/>
      <c r="J281" s="2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s="21" customFormat="1" ht="12.75" x14ac:dyDescent="0.2">
      <c r="A282" s="47"/>
      <c r="B282" s="23" t="s">
        <v>20</v>
      </c>
      <c r="C282" s="22">
        <v>6000</v>
      </c>
      <c r="D282" s="22">
        <v>5987.7550000000001</v>
      </c>
      <c r="E282" s="22">
        <v>5987.7550000000001</v>
      </c>
      <c r="F282" s="47"/>
      <c r="G282" s="47"/>
      <c r="H282" s="47"/>
      <c r="I282" s="47"/>
      <c r="J282" s="2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s="21" customFormat="1" ht="12.75" x14ac:dyDescent="0.2">
      <c r="A283" s="47"/>
      <c r="B283" s="23" t="s">
        <v>21</v>
      </c>
      <c r="C283" s="22">
        <v>0</v>
      </c>
      <c r="D283" s="22">
        <v>0</v>
      </c>
      <c r="E283" s="22">
        <v>0</v>
      </c>
      <c r="F283" s="47"/>
      <c r="G283" s="47"/>
      <c r="H283" s="47"/>
      <c r="I283" s="47"/>
      <c r="J283" s="2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s="21" customFormat="1" ht="12.75" x14ac:dyDescent="0.2">
      <c r="A284" s="47"/>
      <c r="B284" s="23" t="s">
        <v>22</v>
      </c>
      <c r="C284" s="22">
        <v>0</v>
      </c>
      <c r="D284" s="22">
        <v>0</v>
      </c>
      <c r="E284" s="22">
        <v>0</v>
      </c>
      <c r="F284" s="47"/>
      <c r="G284" s="47"/>
      <c r="H284" s="47"/>
      <c r="I284" s="47"/>
      <c r="J284" s="2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s="21" customFormat="1" ht="12.75" x14ac:dyDescent="0.2">
      <c r="A285" s="47"/>
      <c r="B285" s="23" t="s">
        <v>23</v>
      </c>
      <c r="C285" s="22">
        <v>0</v>
      </c>
      <c r="D285" s="22">
        <v>0</v>
      </c>
      <c r="E285" s="22">
        <v>0</v>
      </c>
      <c r="F285" s="47"/>
      <c r="G285" s="47"/>
      <c r="H285" s="47"/>
      <c r="I285" s="47"/>
      <c r="J285" s="2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s="21" customFormat="1" ht="12.75" x14ac:dyDescent="0.2">
      <c r="A286" s="47"/>
      <c r="B286" s="23" t="s">
        <v>24</v>
      </c>
      <c r="C286" s="22">
        <v>0</v>
      </c>
      <c r="D286" s="22">
        <v>0</v>
      </c>
      <c r="E286" s="22">
        <v>0</v>
      </c>
      <c r="F286" s="47"/>
      <c r="G286" s="47"/>
      <c r="H286" s="47"/>
      <c r="I286" s="47"/>
      <c r="J286" s="2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s="21" customFormat="1" ht="12.75" x14ac:dyDescent="0.2">
      <c r="A287" s="48"/>
      <c r="B287" s="23" t="s">
        <v>32</v>
      </c>
      <c r="C287" s="22">
        <f>C282</f>
        <v>6000</v>
      </c>
      <c r="D287" s="22">
        <f>D282</f>
        <v>5987.7550000000001</v>
      </c>
      <c r="E287" s="22">
        <f>E282</f>
        <v>5987.7550000000001</v>
      </c>
      <c r="F287" s="48"/>
      <c r="G287" s="48"/>
      <c r="H287" s="48"/>
      <c r="I287" s="48"/>
      <c r="J287" s="2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s="21" customFormat="1" ht="19.5" x14ac:dyDescent="0.2">
      <c r="A288" s="46" t="s">
        <v>104</v>
      </c>
      <c r="B288" s="30" t="s">
        <v>105</v>
      </c>
      <c r="C288" s="29"/>
      <c r="D288" s="29"/>
      <c r="E288" s="29"/>
      <c r="F288" s="46"/>
      <c r="G288" s="46"/>
      <c r="H288" s="46"/>
      <c r="I288" s="46"/>
      <c r="J288" s="2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s="21" customFormat="1" ht="12" customHeight="1" x14ac:dyDescent="0.2">
      <c r="A289" s="47"/>
      <c r="B289" s="23" t="s">
        <v>29</v>
      </c>
      <c r="C289" s="29">
        <f>SUM(C290:C295)</f>
        <v>12500</v>
      </c>
      <c r="D289" s="29">
        <f>SUM(D290:D295)</f>
        <v>0</v>
      </c>
      <c r="E289" s="29">
        <f>SUM(E290:E295)</f>
        <v>0</v>
      </c>
      <c r="F289" s="47"/>
      <c r="G289" s="47"/>
      <c r="H289" s="47"/>
      <c r="I289" s="47"/>
      <c r="J289" s="2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s="21" customFormat="1" ht="12" customHeight="1" x14ac:dyDescent="0.2">
      <c r="A290" s="47"/>
      <c r="B290" s="23" t="s">
        <v>19</v>
      </c>
      <c r="C290" s="22">
        <v>0</v>
      </c>
      <c r="D290" s="22">
        <v>0</v>
      </c>
      <c r="E290" s="22">
        <v>0</v>
      </c>
      <c r="F290" s="47"/>
      <c r="G290" s="47"/>
      <c r="H290" s="47"/>
      <c r="I290" s="47"/>
      <c r="J290" s="2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s="21" customFormat="1" ht="12" customHeight="1" x14ac:dyDescent="0.2">
      <c r="A291" s="47"/>
      <c r="B291" s="23" t="s">
        <v>20</v>
      </c>
      <c r="C291" s="22">
        <f>15000-2500</f>
        <v>12500</v>
      </c>
      <c r="D291" s="22">
        <v>0</v>
      </c>
      <c r="E291" s="22">
        <v>0</v>
      </c>
      <c r="F291" s="47"/>
      <c r="G291" s="47"/>
      <c r="H291" s="47"/>
      <c r="I291" s="47"/>
      <c r="J291" s="2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s="21" customFormat="1" ht="12" customHeight="1" x14ac:dyDescent="0.2">
      <c r="A292" s="47"/>
      <c r="B292" s="23" t="s">
        <v>21</v>
      </c>
      <c r="C292" s="22">
        <v>0</v>
      </c>
      <c r="D292" s="22">
        <v>0</v>
      </c>
      <c r="E292" s="22">
        <v>0</v>
      </c>
      <c r="F292" s="47"/>
      <c r="G292" s="47"/>
      <c r="H292" s="47"/>
      <c r="I292" s="47"/>
      <c r="J292" s="2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s="21" customFormat="1" ht="12" customHeight="1" x14ac:dyDescent="0.2">
      <c r="A293" s="47"/>
      <c r="B293" s="23" t="s">
        <v>22</v>
      </c>
      <c r="C293" s="22">
        <v>0</v>
      </c>
      <c r="D293" s="22">
        <v>0</v>
      </c>
      <c r="E293" s="22">
        <v>0</v>
      </c>
      <c r="F293" s="47"/>
      <c r="G293" s="47"/>
      <c r="H293" s="47"/>
      <c r="I293" s="47"/>
      <c r="J293" s="2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 spans="1:39" s="21" customFormat="1" ht="12" customHeight="1" x14ac:dyDescent="0.2">
      <c r="A294" s="47"/>
      <c r="B294" s="23" t="s">
        <v>23</v>
      </c>
      <c r="C294" s="22">
        <v>0</v>
      </c>
      <c r="D294" s="22">
        <v>0</v>
      </c>
      <c r="E294" s="22">
        <v>0</v>
      </c>
      <c r="F294" s="47"/>
      <c r="G294" s="47"/>
      <c r="H294" s="47"/>
      <c r="I294" s="47"/>
      <c r="J294" s="2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 spans="1:39" s="21" customFormat="1" ht="12" customHeight="1" x14ac:dyDescent="0.2">
      <c r="A295" s="47"/>
      <c r="B295" s="23" t="s">
        <v>24</v>
      </c>
      <c r="C295" s="22">
        <v>0</v>
      </c>
      <c r="D295" s="22">
        <v>0</v>
      </c>
      <c r="E295" s="22">
        <v>0</v>
      </c>
      <c r="F295" s="47"/>
      <c r="G295" s="47"/>
      <c r="H295" s="47"/>
      <c r="I295" s="47"/>
      <c r="J295" s="2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1:39" s="21" customFormat="1" ht="12" customHeight="1" x14ac:dyDescent="0.2">
      <c r="A296" s="48"/>
      <c r="B296" s="23" t="s">
        <v>32</v>
      </c>
      <c r="C296" s="22">
        <f>C291</f>
        <v>12500</v>
      </c>
      <c r="D296" s="22">
        <f>D291</f>
        <v>0</v>
      </c>
      <c r="E296" s="22">
        <f>E291</f>
        <v>0</v>
      </c>
      <c r="F296" s="48"/>
      <c r="G296" s="48"/>
      <c r="H296" s="48"/>
      <c r="I296" s="48"/>
      <c r="J296" s="2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 spans="1:39" s="21" customFormat="1" ht="38.25" customHeight="1" x14ac:dyDescent="0.2">
      <c r="A297" s="44" t="s">
        <v>106</v>
      </c>
      <c r="B297" s="30" t="s">
        <v>107</v>
      </c>
      <c r="C297" s="22"/>
      <c r="D297" s="22"/>
      <c r="E297" s="22"/>
      <c r="F297" s="44" t="s">
        <v>44</v>
      </c>
      <c r="G297" s="44"/>
      <c r="H297" s="44"/>
      <c r="I297" s="44"/>
      <c r="J297" s="2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 spans="1:39" s="21" customFormat="1" ht="9.75" customHeight="1" x14ac:dyDescent="0.2">
      <c r="A298" s="44"/>
      <c r="B298" s="23" t="s">
        <v>29</v>
      </c>
      <c r="C298" s="29">
        <f>SUM(C299:C304)</f>
        <v>4300</v>
      </c>
      <c r="D298" s="29">
        <f>SUM(D299:D304)</f>
        <v>1599.8239999999998</v>
      </c>
      <c r="E298" s="29">
        <f>SUM(E299:E304)</f>
        <v>1599.8239999999998</v>
      </c>
      <c r="F298" s="45"/>
      <c r="G298" s="45"/>
      <c r="H298" s="45"/>
      <c r="I298" s="44"/>
      <c r="J298" s="2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 spans="1:39" s="21" customFormat="1" ht="9.75" customHeight="1" x14ac:dyDescent="0.2">
      <c r="A299" s="44"/>
      <c r="B299" s="23" t="s">
        <v>19</v>
      </c>
      <c r="C299" s="22">
        <f>C307+C316</f>
        <v>0</v>
      </c>
      <c r="D299" s="22">
        <f t="shared" ref="D299:E299" si="22">D307+D316</f>
        <v>0</v>
      </c>
      <c r="E299" s="22">
        <f t="shared" si="22"/>
        <v>0</v>
      </c>
      <c r="F299" s="45"/>
      <c r="G299" s="45"/>
      <c r="H299" s="45"/>
      <c r="I299" s="44"/>
      <c r="J299" s="2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 spans="1:39" s="21" customFormat="1" ht="9.75" customHeight="1" x14ac:dyDescent="0.2">
      <c r="A300" s="44"/>
      <c r="B300" s="23" t="s">
        <v>20</v>
      </c>
      <c r="C300" s="22">
        <f t="shared" ref="C300:E304" si="23">C308+C317</f>
        <v>4300</v>
      </c>
      <c r="D300" s="22">
        <f>D308+D317</f>
        <v>1599.8239999999998</v>
      </c>
      <c r="E300" s="22">
        <f t="shared" si="23"/>
        <v>1599.8239999999998</v>
      </c>
      <c r="F300" s="45"/>
      <c r="G300" s="45"/>
      <c r="H300" s="45"/>
      <c r="I300" s="44"/>
      <c r="J300" s="2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1:39" s="21" customFormat="1" ht="9.75" customHeight="1" x14ac:dyDescent="0.2">
      <c r="A301" s="44"/>
      <c r="B301" s="23" t="s">
        <v>21</v>
      </c>
      <c r="C301" s="22">
        <f t="shared" si="23"/>
        <v>0</v>
      </c>
      <c r="D301" s="22">
        <f t="shared" si="23"/>
        <v>0</v>
      </c>
      <c r="E301" s="22">
        <f t="shared" si="23"/>
        <v>0</v>
      </c>
      <c r="F301" s="45"/>
      <c r="G301" s="45"/>
      <c r="H301" s="45"/>
      <c r="I301" s="44"/>
      <c r="J301" s="2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 spans="1:39" s="21" customFormat="1" ht="9.75" customHeight="1" x14ac:dyDescent="0.2">
      <c r="A302" s="44"/>
      <c r="B302" s="23" t="s">
        <v>22</v>
      </c>
      <c r="C302" s="22">
        <f t="shared" si="23"/>
        <v>0</v>
      </c>
      <c r="D302" s="22">
        <f t="shared" si="23"/>
        <v>0</v>
      </c>
      <c r="E302" s="22">
        <f t="shared" si="23"/>
        <v>0</v>
      </c>
      <c r="F302" s="45"/>
      <c r="G302" s="45"/>
      <c r="H302" s="45"/>
      <c r="I302" s="44"/>
      <c r="J302" s="2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 spans="1:39" s="21" customFormat="1" ht="9.75" customHeight="1" x14ac:dyDescent="0.2">
      <c r="A303" s="44"/>
      <c r="B303" s="23" t="s">
        <v>23</v>
      </c>
      <c r="C303" s="22">
        <f t="shared" si="23"/>
        <v>0</v>
      </c>
      <c r="D303" s="22">
        <f t="shared" si="23"/>
        <v>0</v>
      </c>
      <c r="E303" s="22">
        <f t="shared" si="23"/>
        <v>0</v>
      </c>
      <c r="F303" s="45"/>
      <c r="G303" s="45"/>
      <c r="H303" s="45"/>
      <c r="I303" s="44"/>
      <c r="J303" s="2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 spans="1:39" s="21" customFormat="1" ht="9.75" customHeight="1" x14ac:dyDescent="0.2">
      <c r="A304" s="44"/>
      <c r="B304" s="23" t="s">
        <v>24</v>
      </c>
      <c r="C304" s="22">
        <f t="shared" si="23"/>
        <v>0</v>
      </c>
      <c r="D304" s="22">
        <f t="shared" si="23"/>
        <v>0</v>
      </c>
      <c r="E304" s="22">
        <f t="shared" si="23"/>
        <v>0</v>
      </c>
      <c r="F304" s="45"/>
      <c r="G304" s="45"/>
      <c r="H304" s="45"/>
      <c r="I304" s="44"/>
      <c r="J304" s="2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 spans="1:39" s="21" customFormat="1" ht="30" customHeight="1" x14ac:dyDescent="0.2">
      <c r="A305" s="46" t="s">
        <v>108</v>
      </c>
      <c r="B305" s="30" t="s">
        <v>109</v>
      </c>
      <c r="C305" s="29"/>
      <c r="D305" s="29"/>
      <c r="E305" s="29"/>
      <c r="F305" s="46" t="s">
        <v>47</v>
      </c>
      <c r="G305" s="46"/>
      <c r="H305" s="46"/>
      <c r="I305" s="46" t="s">
        <v>110</v>
      </c>
      <c r="J305" s="2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1:39" s="21" customFormat="1" ht="9.75" customHeight="1" x14ac:dyDescent="0.2">
      <c r="A306" s="47"/>
      <c r="B306" s="23" t="s">
        <v>29</v>
      </c>
      <c r="C306" s="29">
        <f>SUM(C307:C312)</f>
        <v>1500</v>
      </c>
      <c r="D306" s="29">
        <f>SUM(D307:D312)</f>
        <v>350.55</v>
      </c>
      <c r="E306" s="29">
        <f>SUM(E307:E312)</f>
        <v>350.55</v>
      </c>
      <c r="F306" s="47"/>
      <c r="G306" s="47"/>
      <c r="H306" s="47"/>
      <c r="I306" s="47"/>
      <c r="J306" s="2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 spans="1:39" s="21" customFormat="1" ht="9.75" customHeight="1" x14ac:dyDescent="0.2">
      <c r="A307" s="47"/>
      <c r="B307" s="23" t="s">
        <v>19</v>
      </c>
      <c r="C307" s="22">
        <v>0</v>
      </c>
      <c r="D307" s="22">
        <v>0</v>
      </c>
      <c r="E307" s="22">
        <v>0</v>
      </c>
      <c r="F307" s="47"/>
      <c r="G307" s="47"/>
      <c r="H307" s="47"/>
      <c r="I307" s="47"/>
      <c r="J307" s="2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1:39" s="21" customFormat="1" ht="9.75" customHeight="1" x14ac:dyDescent="0.2">
      <c r="A308" s="47"/>
      <c r="B308" s="23" t="s">
        <v>20</v>
      </c>
      <c r="C308" s="22">
        <v>1500</v>
      </c>
      <c r="D308" s="22">
        <v>350.55</v>
      </c>
      <c r="E308" s="22">
        <v>350.55</v>
      </c>
      <c r="F308" s="47"/>
      <c r="G308" s="47"/>
      <c r="H308" s="47"/>
      <c r="I308" s="47"/>
      <c r="J308" s="2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 spans="1:39" s="21" customFormat="1" ht="9.75" customHeight="1" x14ac:dyDescent="0.2">
      <c r="A309" s="47"/>
      <c r="B309" s="23" t="s">
        <v>21</v>
      </c>
      <c r="C309" s="22">
        <v>0</v>
      </c>
      <c r="D309" s="22">
        <v>0</v>
      </c>
      <c r="E309" s="22">
        <v>0</v>
      </c>
      <c r="F309" s="47"/>
      <c r="G309" s="47"/>
      <c r="H309" s="47"/>
      <c r="I309" s="47"/>
      <c r="J309" s="2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 spans="1:39" s="21" customFormat="1" ht="9.75" customHeight="1" x14ac:dyDescent="0.2">
      <c r="A310" s="47"/>
      <c r="B310" s="23" t="s">
        <v>22</v>
      </c>
      <c r="C310" s="22">
        <v>0</v>
      </c>
      <c r="D310" s="22">
        <v>0</v>
      </c>
      <c r="E310" s="22">
        <v>0</v>
      </c>
      <c r="F310" s="47"/>
      <c r="G310" s="47"/>
      <c r="H310" s="47"/>
      <c r="I310" s="47"/>
      <c r="J310" s="2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1:39" s="21" customFormat="1" ht="9.75" customHeight="1" x14ac:dyDescent="0.2">
      <c r="A311" s="47"/>
      <c r="B311" s="23" t="s">
        <v>23</v>
      </c>
      <c r="C311" s="22">
        <v>0</v>
      </c>
      <c r="D311" s="22">
        <v>0</v>
      </c>
      <c r="E311" s="22">
        <v>0</v>
      </c>
      <c r="F311" s="47"/>
      <c r="G311" s="47"/>
      <c r="H311" s="47"/>
      <c r="I311" s="47"/>
      <c r="J311" s="2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 spans="1:39" s="21" customFormat="1" ht="9.75" customHeight="1" x14ac:dyDescent="0.2">
      <c r="A312" s="47"/>
      <c r="B312" s="23" t="s">
        <v>24</v>
      </c>
      <c r="C312" s="22">
        <v>0</v>
      </c>
      <c r="D312" s="22">
        <v>0</v>
      </c>
      <c r="E312" s="22">
        <v>0</v>
      </c>
      <c r="F312" s="47"/>
      <c r="G312" s="47"/>
      <c r="H312" s="47"/>
      <c r="I312" s="47"/>
      <c r="J312" s="2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 spans="1:39" s="21" customFormat="1" ht="9.75" customHeight="1" x14ac:dyDescent="0.2">
      <c r="A313" s="47"/>
      <c r="B313" s="23" t="s">
        <v>32</v>
      </c>
      <c r="C313" s="22">
        <f>C308</f>
        <v>1500</v>
      </c>
      <c r="D313" s="22">
        <f>D308</f>
        <v>350.55</v>
      </c>
      <c r="E313" s="22">
        <f>E308</f>
        <v>350.55</v>
      </c>
      <c r="F313" s="48"/>
      <c r="G313" s="48"/>
      <c r="H313" s="48"/>
      <c r="I313" s="48"/>
      <c r="J313" s="2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 spans="1:39" s="21" customFormat="1" ht="29.25" customHeight="1" x14ac:dyDescent="0.2">
      <c r="A314" s="46" t="s">
        <v>111</v>
      </c>
      <c r="B314" s="30" t="s">
        <v>112</v>
      </c>
      <c r="C314" s="29"/>
      <c r="D314" s="29"/>
      <c r="E314" s="29"/>
      <c r="F314" s="46" t="s">
        <v>44</v>
      </c>
      <c r="G314" s="46"/>
      <c r="H314" s="46"/>
      <c r="I314" s="46" t="s">
        <v>230</v>
      </c>
      <c r="J314" s="2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 spans="1:39" s="21" customFormat="1" ht="9.75" customHeight="1" x14ac:dyDescent="0.2">
      <c r="A315" s="47"/>
      <c r="B315" s="23" t="s">
        <v>29</v>
      </c>
      <c r="C315" s="29">
        <f>SUM(C316:C321)</f>
        <v>2800</v>
      </c>
      <c r="D315" s="29">
        <f>SUM(D316:D321)</f>
        <v>1249.2739999999999</v>
      </c>
      <c r="E315" s="29">
        <f>SUM(E316:E321)</f>
        <v>1249.2739999999999</v>
      </c>
      <c r="F315" s="47"/>
      <c r="G315" s="47"/>
      <c r="H315" s="47"/>
      <c r="I315" s="47"/>
      <c r="J315" s="2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s="21" customFormat="1" ht="9.75" customHeight="1" x14ac:dyDescent="0.2">
      <c r="A316" s="47"/>
      <c r="B316" s="23" t="s">
        <v>19</v>
      </c>
      <c r="C316" s="22">
        <v>0</v>
      </c>
      <c r="D316" s="22">
        <v>0</v>
      </c>
      <c r="E316" s="22">
        <v>0</v>
      </c>
      <c r="F316" s="47"/>
      <c r="G316" s="47"/>
      <c r="H316" s="47"/>
      <c r="I316" s="47"/>
      <c r="J316" s="2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1:39" s="21" customFormat="1" ht="9.75" customHeight="1" x14ac:dyDescent="0.2">
      <c r="A317" s="47"/>
      <c r="B317" s="23" t="s">
        <v>20</v>
      </c>
      <c r="C317" s="22">
        <v>2800</v>
      </c>
      <c r="D317" s="22">
        <v>1249.2739999999999</v>
      </c>
      <c r="E317" s="22">
        <v>1249.2739999999999</v>
      </c>
      <c r="F317" s="47"/>
      <c r="G317" s="47"/>
      <c r="H317" s="47"/>
      <c r="I317" s="47"/>
      <c r="J317" s="2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1:39" s="21" customFormat="1" ht="9.75" customHeight="1" x14ac:dyDescent="0.2">
      <c r="A318" s="47"/>
      <c r="B318" s="23" t="s">
        <v>21</v>
      </c>
      <c r="C318" s="22">
        <v>0</v>
      </c>
      <c r="D318" s="22">
        <v>0</v>
      </c>
      <c r="E318" s="22">
        <v>0</v>
      </c>
      <c r="F318" s="47"/>
      <c r="G318" s="47"/>
      <c r="H318" s="47"/>
      <c r="I318" s="47"/>
      <c r="J318" s="2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1:39" s="21" customFormat="1" ht="9.75" customHeight="1" x14ac:dyDescent="0.2">
      <c r="A319" s="47"/>
      <c r="B319" s="23" t="s">
        <v>22</v>
      </c>
      <c r="C319" s="22">
        <v>0</v>
      </c>
      <c r="D319" s="22">
        <v>0</v>
      </c>
      <c r="E319" s="22">
        <v>0</v>
      </c>
      <c r="F319" s="47"/>
      <c r="G319" s="47"/>
      <c r="H319" s="47"/>
      <c r="I319" s="47"/>
      <c r="J319" s="2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s="21" customFormat="1" ht="9.75" customHeight="1" x14ac:dyDescent="0.2">
      <c r="A320" s="47"/>
      <c r="B320" s="23" t="s">
        <v>23</v>
      </c>
      <c r="C320" s="22">
        <v>0</v>
      </c>
      <c r="D320" s="22">
        <v>0</v>
      </c>
      <c r="E320" s="22">
        <v>0</v>
      </c>
      <c r="F320" s="47"/>
      <c r="G320" s="47"/>
      <c r="H320" s="47"/>
      <c r="I320" s="47"/>
      <c r="J320" s="2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s="21" customFormat="1" ht="9.75" customHeight="1" x14ac:dyDescent="0.2">
      <c r="A321" s="47"/>
      <c r="B321" s="23" t="s">
        <v>24</v>
      </c>
      <c r="C321" s="22">
        <v>0</v>
      </c>
      <c r="D321" s="22">
        <v>0</v>
      </c>
      <c r="E321" s="22">
        <v>0</v>
      </c>
      <c r="F321" s="47"/>
      <c r="G321" s="47"/>
      <c r="H321" s="47"/>
      <c r="I321" s="47"/>
      <c r="J321" s="2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1:39" s="21" customFormat="1" ht="9.75" customHeight="1" x14ac:dyDescent="0.2">
      <c r="A322" s="47"/>
      <c r="B322" s="23" t="s">
        <v>32</v>
      </c>
      <c r="C322" s="22">
        <f>C317</f>
        <v>2800</v>
      </c>
      <c r="D322" s="22">
        <f>D317</f>
        <v>1249.2739999999999</v>
      </c>
      <c r="E322" s="22">
        <f>E317</f>
        <v>1249.2739999999999</v>
      </c>
      <c r="F322" s="48"/>
      <c r="G322" s="48"/>
      <c r="H322" s="48"/>
      <c r="I322" s="48"/>
      <c r="J322" s="2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1:39" s="21" customFormat="1" ht="11.25" customHeight="1" x14ac:dyDescent="0.2">
      <c r="A323" s="64" t="s">
        <v>113</v>
      </c>
      <c r="B323" s="64"/>
      <c r="C323" s="64"/>
      <c r="D323" s="64"/>
      <c r="E323" s="64"/>
      <c r="F323" s="64"/>
      <c r="G323" s="64"/>
      <c r="H323" s="64"/>
      <c r="I323" s="64"/>
      <c r="J323" s="2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1:39" s="21" customFormat="1" ht="10.5" customHeight="1" x14ac:dyDescent="0.2">
      <c r="A324" s="50"/>
      <c r="B324" s="23" t="s">
        <v>26</v>
      </c>
      <c r="C324" s="26">
        <f>SUM(C325:C330)</f>
        <v>264691.908</v>
      </c>
      <c r="D324" s="26">
        <f>SUM(D325:D330)</f>
        <v>152656.55104212806</v>
      </c>
      <c r="E324" s="26">
        <f>SUM(E325:E330)</f>
        <v>147426.45545212808</v>
      </c>
      <c r="F324" s="64"/>
      <c r="G324" s="64"/>
      <c r="H324" s="64"/>
      <c r="I324" s="64"/>
      <c r="J324" s="2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1:39" s="21" customFormat="1" ht="10.5" customHeight="1" x14ac:dyDescent="0.2">
      <c r="A325" s="50"/>
      <c r="B325" s="23" t="s">
        <v>19</v>
      </c>
      <c r="C325" s="33">
        <f t="shared" ref="C325:E329" si="24">C333+C342</f>
        <v>64906.377</v>
      </c>
      <c r="D325" s="33">
        <f t="shared" si="24"/>
        <v>18878.853999999999</v>
      </c>
      <c r="E325" s="33">
        <f t="shared" si="24"/>
        <v>16681.68189</v>
      </c>
      <c r="F325" s="64"/>
      <c r="G325" s="64"/>
      <c r="H325" s="64"/>
      <c r="I325" s="64"/>
      <c r="J325" s="2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1:39" s="21" customFormat="1" ht="10.5" customHeight="1" x14ac:dyDescent="0.2">
      <c r="A326" s="50"/>
      <c r="B326" s="23" t="s">
        <v>20</v>
      </c>
      <c r="C326" s="33">
        <f t="shared" si="24"/>
        <v>130242.531</v>
      </c>
      <c r="D326" s="33">
        <f t="shared" si="24"/>
        <v>90458.019250000012</v>
      </c>
      <c r="E326" s="33">
        <f t="shared" si="24"/>
        <v>87425.095770000014</v>
      </c>
      <c r="F326" s="64"/>
      <c r="G326" s="64"/>
      <c r="H326" s="64"/>
      <c r="I326" s="64"/>
      <c r="J326" s="2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1:39" s="21" customFormat="1" ht="10.5" customHeight="1" x14ac:dyDescent="0.2">
      <c r="A327" s="50"/>
      <c r="B327" s="23" t="s">
        <v>21</v>
      </c>
      <c r="C327" s="33">
        <f t="shared" si="24"/>
        <v>0</v>
      </c>
      <c r="D327" s="33">
        <f t="shared" si="24"/>
        <v>0</v>
      </c>
      <c r="E327" s="33">
        <f t="shared" si="24"/>
        <v>0</v>
      </c>
      <c r="F327" s="64"/>
      <c r="G327" s="64"/>
      <c r="H327" s="64"/>
      <c r="I327" s="64"/>
      <c r="J327" s="2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1:39" s="21" customFormat="1" ht="10.5" customHeight="1" x14ac:dyDescent="0.2">
      <c r="A328" s="50"/>
      <c r="B328" s="23" t="s">
        <v>22</v>
      </c>
      <c r="C328" s="33">
        <f t="shared" si="24"/>
        <v>0</v>
      </c>
      <c r="D328" s="33">
        <f t="shared" si="24"/>
        <v>0</v>
      </c>
      <c r="E328" s="33">
        <f t="shared" si="24"/>
        <v>0</v>
      </c>
      <c r="F328" s="64"/>
      <c r="G328" s="64"/>
      <c r="H328" s="64"/>
      <c r="I328" s="64"/>
      <c r="J328" s="2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1:39" s="21" customFormat="1" ht="10.5" customHeight="1" x14ac:dyDescent="0.2">
      <c r="A329" s="50"/>
      <c r="B329" s="23" t="s">
        <v>23</v>
      </c>
      <c r="C329" s="33">
        <f t="shared" si="24"/>
        <v>0</v>
      </c>
      <c r="D329" s="33">
        <f t="shared" si="24"/>
        <v>0</v>
      </c>
      <c r="E329" s="33">
        <f t="shared" si="24"/>
        <v>0</v>
      </c>
      <c r="F329" s="64"/>
      <c r="G329" s="64"/>
      <c r="H329" s="64"/>
      <c r="I329" s="64"/>
      <c r="J329" s="2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1:39" s="21" customFormat="1" ht="10.5" customHeight="1" x14ac:dyDescent="0.2">
      <c r="A330" s="50"/>
      <c r="B330" s="23" t="s">
        <v>24</v>
      </c>
      <c r="C330" s="33">
        <f>C338+C347</f>
        <v>69543</v>
      </c>
      <c r="D330" s="33">
        <f>D338+D347</f>
        <v>43319.677792128066</v>
      </c>
      <c r="E330" s="33">
        <f>E338+E347</f>
        <v>43319.677792128066</v>
      </c>
      <c r="F330" s="64"/>
      <c r="G330" s="64"/>
      <c r="H330" s="64"/>
      <c r="I330" s="64"/>
      <c r="J330" s="2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 spans="1:39" s="21" customFormat="1" ht="21.75" customHeight="1" x14ac:dyDescent="0.2">
      <c r="A331" s="44" t="s">
        <v>218</v>
      </c>
      <c r="B331" s="30" t="s">
        <v>114</v>
      </c>
      <c r="C331" s="22"/>
      <c r="D331" s="22"/>
      <c r="E331" s="22"/>
      <c r="F331" s="46" t="s">
        <v>35</v>
      </c>
      <c r="G331" s="46"/>
      <c r="H331" s="46"/>
      <c r="I331" s="46"/>
      <c r="J331" s="2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 spans="1:39" s="21" customFormat="1" ht="9.75" customHeight="1" x14ac:dyDescent="0.2">
      <c r="A332" s="44"/>
      <c r="B332" s="23" t="s">
        <v>29</v>
      </c>
      <c r="C332" s="29">
        <f>SUM(C333:C338)</f>
        <v>79648.907999999996</v>
      </c>
      <c r="D332" s="29">
        <f t="shared" ref="D332:E332" si="25">SUM(D333:D338)</f>
        <v>26897.907639999998</v>
      </c>
      <c r="E332" s="29">
        <f t="shared" si="25"/>
        <v>21667.81205</v>
      </c>
      <c r="F332" s="47"/>
      <c r="G332" s="47"/>
      <c r="H332" s="47"/>
      <c r="I332" s="47"/>
      <c r="J332" s="2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 spans="1:39" s="21" customFormat="1" ht="9.75" customHeight="1" x14ac:dyDescent="0.2">
      <c r="A333" s="44"/>
      <c r="B333" s="23" t="s">
        <v>19</v>
      </c>
      <c r="C333" s="22">
        <f>4820.377+60086</f>
        <v>64906.377</v>
      </c>
      <c r="D333" s="22">
        <v>18878.853999999999</v>
      </c>
      <c r="E333" s="22">
        <v>16681.68189</v>
      </c>
      <c r="F333" s="47"/>
      <c r="G333" s="47"/>
      <c r="H333" s="47"/>
      <c r="I333" s="47"/>
      <c r="J333" s="2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 spans="1:39" s="21" customFormat="1" ht="9.75" customHeight="1" x14ac:dyDescent="0.2">
      <c r="A334" s="44"/>
      <c r="B334" s="23" t="s">
        <v>20</v>
      </c>
      <c r="C334" s="22">
        <v>14742.531000000001</v>
      </c>
      <c r="D334" s="22">
        <v>8019.0536400000001</v>
      </c>
      <c r="E334" s="22">
        <v>4986.1301599999997</v>
      </c>
      <c r="F334" s="47"/>
      <c r="G334" s="47"/>
      <c r="H334" s="47"/>
      <c r="I334" s="47"/>
      <c r="J334" s="2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 spans="1:39" s="21" customFormat="1" ht="9.75" customHeight="1" x14ac:dyDescent="0.2">
      <c r="A335" s="44"/>
      <c r="B335" s="23" t="s">
        <v>21</v>
      </c>
      <c r="C335" s="22">
        <v>0</v>
      </c>
      <c r="D335" s="22">
        <v>0</v>
      </c>
      <c r="E335" s="22">
        <v>0</v>
      </c>
      <c r="F335" s="47"/>
      <c r="G335" s="47"/>
      <c r="H335" s="47"/>
      <c r="I335" s="47"/>
      <c r="J335" s="2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 spans="1:39" s="21" customFormat="1" ht="9.75" customHeight="1" x14ac:dyDescent="0.2">
      <c r="A336" s="44"/>
      <c r="B336" s="23" t="s">
        <v>22</v>
      </c>
      <c r="C336" s="22">
        <v>0</v>
      </c>
      <c r="D336" s="22">
        <v>0</v>
      </c>
      <c r="E336" s="22">
        <v>0</v>
      </c>
      <c r="F336" s="47"/>
      <c r="G336" s="47"/>
      <c r="H336" s="47"/>
      <c r="I336" s="47"/>
      <c r="J336" s="2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 spans="1:39" s="21" customFormat="1" ht="9.75" customHeight="1" x14ac:dyDescent="0.2">
      <c r="A337" s="44"/>
      <c r="B337" s="23" t="s">
        <v>23</v>
      </c>
      <c r="C337" s="22">
        <v>0</v>
      </c>
      <c r="D337" s="22">
        <v>0</v>
      </c>
      <c r="E337" s="22">
        <v>0</v>
      </c>
      <c r="F337" s="47"/>
      <c r="G337" s="47"/>
      <c r="H337" s="47"/>
      <c r="I337" s="47"/>
      <c r="J337" s="2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 spans="1:39" s="21" customFormat="1" ht="9.75" customHeight="1" x14ac:dyDescent="0.2">
      <c r="A338" s="44"/>
      <c r="B338" s="23" t="s">
        <v>24</v>
      </c>
      <c r="C338" s="22">
        <v>0</v>
      </c>
      <c r="D338" s="22">
        <v>0</v>
      </c>
      <c r="E338" s="22">
        <v>0</v>
      </c>
      <c r="F338" s="47"/>
      <c r="G338" s="47"/>
      <c r="H338" s="47"/>
      <c r="I338" s="47"/>
      <c r="J338" s="2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 spans="1:39" s="21" customFormat="1" ht="9.75" customHeight="1" x14ac:dyDescent="0.2">
      <c r="A339" s="44"/>
      <c r="B339" s="23" t="s">
        <v>54</v>
      </c>
      <c r="C339" s="22">
        <f>C333+C334</f>
        <v>79648.907999999996</v>
      </c>
      <c r="D339" s="22">
        <f t="shared" ref="D339:E339" si="26">D333+D334</f>
        <v>26897.907639999998</v>
      </c>
      <c r="E339" s="22">
        <f t="shared" si="26"/>
        <v>21667.81205</v>
      </c>
      <c r="F339" s="48"/>
      <c r="G339" s="48"/>
      <c r="H339" s="48"/>
      <c r="I339" s="48"/>
      <c r="J339" s="2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 spans="1:39" s="21" customFormat="1" ht="21" customHeight="1" x14ac:dyDescent="0.2">
      <c r="A340" s="46" t="s">
        <v>115</v>
      </c>
      <c r="B340" s="30" t="s">
        <v>116</v>
      </c>
      <c r="C340" s="22"/>
      <c r="D340" s="22"/>
      <c r="E340" s="22"/>
      <c r="F340" s="44" t="s">
        <v>58</v>
      </c>
      <c r="G340" s="44"/>
      <c r="H340" s="44"/>
      <c r="I340" s="46"/>
      <c r="J340" s="2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 spans="1:39" s="21" customFormat="1" ht="10.5" customHeight="1" x14ac:dyDescent="0.2">
      <c r="A341" s="47"/>
      <c r="B341" s="23" t="s">
        <v>29</v>
      </c>
      <c r="C341" s="29">
        <f>SUM(C342:C347)</f>
        <v>185043</v>
      </c>
      <c r="D341" s="29">
        <f>SUM(D342:D347)</f>
        <v>125758.64340212807</v>
      </c>
      <c r="E341" s="29">
        <f>SUM(E342:E347)</f>
        <v>125758.64340212807</v>
      </c>
      <c r="F341" s="45"/>
      <c r="G341" s="45"/>
      <c r="H341" s="45"/>
      <c r="I341" s="47"/>
      <c r="J341" s="2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 spans="1:39" s="21" customFormat="1" ht="10.5" customHeight="1" x14ac:dyDescent="0.2">
      <c r="A342" s="47"/>
      <c r="B342" s="23" t="s">
        <v>19</v>
      </c>
      <c r="C342" s="22">
        <f t="shared" ref="C342:E347" si="27">C351+C360</f>
        <v>0</v>
      </c>
      <c r="D342" s="22">
        <f t="shared" si="27"/>
        <v>0</v>
      </c>
      <c r="E342" s="22">
        <f t="shared" si="27"/>
        <v>0</v>
      </c>
      <c r="F342" s="45"/>
      <c r="G342" s="45"/>
      <c r="H342" s="45"/>
      <c r="I342" s="47"/>
      <c r="J342" s="2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 spans="1:39" s="21" customFormat="1" ht="10.5" customHeight="1" x14ac:dyDescent="0.2">
      <c r="A343" s="47"/>
      <c r="B343" s="23" t="s">
        <v>20</v>
      </c>
      <c r="C343" s="22">
        <f t="shared" si="27"/>
        <v>115500</v>
      </c>
      <c r="D343" s="22">
        <f>D352+D361</f>
        <v>82438.965610000014</v>
      </c>
      <c r="E343" s="22">
        <f>E352+E361</f>
        <v>82438.965610000014</v>
      </c>
      <c r="F343" s="45"/>
      <c r="G343" s="45"/>
      <c r="H343" s="45"/>
      <c r="I343" s="47"/>
      <c r="J343" s="2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1:39" s="21" customFormat="1" ht="10.5" customHeight="1" x14ac:dyDescent="0.2">
      <c r="A344" s="47"/>
      <c r="B344" s="23" t="s">
        <v>21</v>
      </c>
      <c r="C344" s="22">
        <f t="shared" si="27"/>
        <v>0</v>
      </c>
      <c r="D344" s="22">
        <f t="shared" si="27"/>
        <v>0</v>
      </c>
      <c r="E344" s="22">
        <f t="shared" si="27"/>
        <v>0</v>
      </c>
      <c r="F344" s="45"/>
      <c r="G344" s="45"/>
      <c r="H344" s="45"/>
      <c r="I344" s="47"/>
      <c r="J344" s="2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 spans="1:39" s="21" customFormat="1" ht="10.5" customHeight="1" x14ac:dyDescent="0.2">
      <c r="A345" s="47"/>
      <c r="B345" s="23" t="s">
        <v>22</v>
      </c>
      <c r="C345" s="22">
        <f t="shared" si="27"/>
        <v>0</v>
      </c>
      <c r="D345" s="22">
        <f t="shared" si="27"/>
        <v>0</v>
      </c>
      <c r="E345" s="22">
        <f t="shared" si="27"/>
        <v>0</v>
      </c>
      <c r="F345" s="45"/>
      <c r="G345" s="45"/>
      <c r="H345" s="45"/>
      <c r="I345" s="47"/>
      <c r="J345" s="2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 spans="1:39" s="21" customFormat="1" ht="10.5" customHeight="1" x14ac:dyDescent="0.2">
      <c r="A346" s="47"/>
      <c r="B346" s="23" t="s">
        <v>23</v>
      </c>
      <c r="C346" s="22">
        <f t="shared" si="27"/>
        <v>0</v>
      </c>
      <c r="D346" s="22">
        <f t="shared" si="27"/>
        <v>0</v>
      </c>
      <c r="E346" s="22">
        <f t="shared" si="27"/>
        <v>0</v>
      </c>
      <c r="F346" s="45"/>
      <c r="G346" s="45"/>
      <c r="H346" s="45"/>
      <c r="I346" s="47"/>
      <c r="J346" s="2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 spans="1:39" s="21" customFormat="1" ht="10.5" customHeight="1" x14ac:dyDescent="0.2">
      <c r="A347" s="47"/>
      <c r="B347" s="23" t="s">
        <v>24</v>
      </c>
      <c r="C347" s="22">
        <f t="shared" si="27"/>
        <v>69543</v>
      </c>
      <c r="D347" s="22">
        <f t="shared" si="27"/>
        <v>43319.677792128066</v>
      </c>
      <c r="E347" s="22">
        <f t="shared" si="27"/>
        <v>43319.677792128066</v>
      </c>
      <c r="F347" s="45"/>
      <c r="G347" s="45"/>
      <c r="H347" s="45"/>
      <c r="I347" s="47"/>
      <c r="J347" s="2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 spans="1:39" s="21" customFormat="1" ht="39" x14ac:dyDescent="0.2">
      <c r="A348" s="48"/>
      <c r="B348" s="23" t="s">
        <v>117</v>
      </c>
      <c r="C348" s="22"/>
      <c r="D348" s="22"/>
      <c r="E348" s="22"/>
      <c r="F348" s="35" t="s">
        <v>43</v>
      </c>
      <c r="G348" s="31"/>
      <c r="H348" s="31" t="s">
        <v>43</v>
      </c>
      <c r="I348" s="48"/>
      <c r="J348" s="2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1:39" s="21" customFormat="1" ht="39" customHeight="1" x14ac:dyDescent="0.2">
      <c r="A349" s="44" t="s">
        <v>118</v>
      </c>
      <c r="B349" s="30" t="s">
        <v>119</v>
      </c>
      <c r="C349" s="37"/>
      <c r="D349" s="37"/>
      <c r="E349" s="29"/>
      <c r="F349" s="46" t="s">
        <v>58</v>
      </c>
      <c r="G349" s="46"/>
      <c r="H349" s="46"/>
      <c r="I349" s="46" t="s">
        <v>120</v>
      </c>
      <c r="J349" s="2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 spans="1:39" s="21" customFormat="1" ht="9.75" customHeight="1" x14ac:dyDescent="0.2">
      <c r="A350" s="44"/>
      <c r="B350" s="23" t="s">
        <v>29</v>
      </c>
      <c r="C350" s="29">
        <f>SUM(C351:C356)</f>
        <v>145043</v>
      </c>
      <c r="D350" s="29">
        <f>SUM(D351:D356)</f>
        <v>111251.45840212808</v>
      </c>
      <c r="E350" s="29">
        <f>SUM(E351:E356)</f>
        <v>111251.45840212808</v>
      </c>
      <c r="F350" s="47"/>
      <c r="G350" s="47"/>
      <c r="H350" s="47"/>
      <c r="I350" s="47"/>
      <c r="J350" s="2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 spans="1:39" s="21" customFormat="1" ht="10.5" customHeight="1" x14ac:dyDescent="0.2">
      <c r="A351" s="44"/>
      <c r="B351" s="23" t="s">
        <v>19</v>
      </c>
      <c r="C351" s="22">
        <v>0</v>
      </c>
      <c r="D351" s="22">
        <v>0</v>
      </c>
      <c r="E351" s="22">
        <v>0</v>
      </c>
      <c r="F351" s="47"/>
      <c r="G351" s="47"/>
      <c r="H351" s="47"/>
      <c r="I351" s="47"/>
      <c r="J351" s="2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 spans="1:39" s="21" customFormat="1" ht="10.5" customHeight="1" x14ac:dyDescent="0.2">
      <c r="A352" s="44"/>
      <c r="B352" s="23" t="s">
        <v>20</v>
      </c>
      <c r="C352" s="22">
        <v>95500</v>
      </c>
      <c r="D352" s="22">
        <v>73250.789610000007</v>
      </c>
      <c r="E352" s="22">
        <v>73250.789610000007</v>
      </c>
      <c r="F352" s="47"/>
      <c r="G352" s="47"/>
      <c r="H352" s="47"/>
      <c r="I352" s="47"/>
      <c r="J352" s="2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 spans="1:39" s="21" customFormat="1" ht="10.5" customHeight="1" x14ac:dyDescent="0.2">
      <c r="A353" s="44"/>
      <c r="B353" s="23" t="s">
        <v>21</v>
      </c>
      <c r="C353" s="22">
        <v>0</v>
      </c>
      <c r="D353" s="22">
        <v>0</v>
      </c>
      <c r="E353" s="22">
        <v>0</v>
      </c>
      <c r="F353" s="47"/>
      <c r="G353" s="47"/>
      <c r="H353" s="47"/>
      <c r="I353" s="47"/>
      <c r="J353" s="2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 spans="1:39" s="21" customFormat="1" ht="10.5" customHeight="1" x14ac:dyDescent="0.2">
      <c r="A354" s="44"/>
      <c r="B354" s="23" t="s">
        <v>22</v>
      </c>
      <c r="C354" s="22">
        <v>0</v>
      </c>
      <c r="D354" s="22">
        <v>0</v>
      </c>
      <c r="E354" s="22">
        <v>0</v>
      </c>
      <c r="F354" s="47"/>
      <c r="G354" s="47"/>
      <c r="H354" s="47"/>
      <c r="I354" s="47"/>
      <c r="J354" s="2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 spans="1:39" s="21" customFormat="1" ht="10.5" customHeight="1" x14ac:dyDescent="0.2">
      <c r="A355" s="44"/>
      <c r="B355" s="23" t="s">
        <v>23</v>
      </c>
      <c r="C355" s="22">
        <v>0</v>
      </c>
      <c r="D355" s="22">
        <v>0</v>
      </c>
      <c r="E355" s="22">
        <v>0</v>
      </c>
      <c r="F355" s="47"/>
      <c r="G355" s="47"/>
      <c r="H355" s="47"/>
      <c r="I355" s="47"/>
      <c r="J355" s="2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 spans="1:39" s="21" customFormat="1" ht="10.5" customHeight="1" x14ac:dyDescent="0.2">
      <c r="A356" s="44"/>
      <c r="B356" s="23" t="s">
        <v>24</v>
      </c>
      <c r="C356" s="22">
        <v>49543</v>
      </c>
      <c r="D356" s="22">
        <f>C356/C352*D352</f>
        <v>38000.668792128068</v>
      </c>
      <c r="E356" s="22">
        <f>D356/D352*E352</f>
        <v>38000.668792128068</v>
      </c>
      <c r="F356" s="47"/>
      <c r="G356" s="47"/>
      <c r="H356" s="47"/>
      <c r="I356" s="47"/>
      <c r="J356" s="2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 spans="1:39" s="21" customFormat="1" ht="11.25" customHeight="1" x14ac:dyDescent="0.2">
      <c r="A357" s="44"/>
      <c r="B357" s="23" t="s">
        <v>32</v>
      </c>
      <c r="C357" s="22">
        <f>C352</f>
        <v>95500</v>
      </c>
      <c r="D357" s="22">
        <f>D352</f>
        <v>73250.789610000007</v>
      </c>
      <c r="E357" s="22">
        <f>E352</f>
        <v>73250.789610000007</v>
      </c>
      <c r="F357" s="48"/>
      <c r="G357" s="48"/>
      <c r="H357" s="48"/>
      <c r="I357" s="48"/>
      <c r="J357" s="2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 spans="1:39" s="21" customFormat="1" ht="35.25" customHeight="1" x14ac:dyDescent="0.2">
      <c r="A358" s="44" t="s">
        <v>121</v>
      </c>
      <c r="B358" s="30" t="s">
        <v>122</v>
      </c>
      <c r="C358" s="29"/>
      <c r="D358" s="29"/>
      <c r="E358" s="29"/>
      <c r="F358" s="46" t="s">
        <v>44</v>
      </c>
      <c r="G358" s="46"/>
      <c r="H358" s="46"/>
      <c r="I358" s="46" t="s">
        <v>123</v>
      </c>
      <c r="J358" s="2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 spans="1:39" s="21" customFormat="1" ht="10.5" customHeight="1" x14ac:dyDescent="0.2">
      <c r="A359" s="44"/>
      <c r="B359" s="23" t="s">
        <v>29</v>
      </c>
      <c r="C359" s="29">
        <f>SUM(C360:C365)</f>
        <v>40000</v>
      </c>
      <c r="D359" s="29">
        <f>SUM(D360:D365)</f>
        <v>14507.184999999999</v>
      </c>
      <c r="E359" s="29">
        <f>SUM(E360:E365)</f>
        <v>14507.184999999999</v>
      </c>
      <c r="F359" s="47"/>
      <c r="G359" s="47"/>
      <c r="H359" s="47"/>
      <c r="I359" s="47"/>
      <c r="J359" s="2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 spans="1:39" s="21" customFormat="1" ht="10.5" customHeight="1" x14ac:dyDescent="0.2">
      <c r="A360" s="44"/>
      <c r="B360" s="23" t="s">
        <v>19</v>
      </c>
      <c r="C360" s="22">
        <v>0</v>
      </c>
      <c r="D360" s="22">
        <v>0</v>
      </c>
      <c r="E360" s="22">
        <v>0</v>
      </c>
      <c r="F360" s="47"/>
      <c r="G360" s="47"/>
      <c r="H360" s="47"/>
      <c r="I360" s="47"/>
      <c r="J360" s="2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 spans="1:39" s="21" customFormat="1" ht="10.5" customHeight="1" x14ac:dyDescent="0.2">
      <c r="A361" s="44"/>
      <c r="B361" s="23" t="s">
        <v>20</v>
      </c>
      <c r="C361" s="22">
        <v>20000</v>
      </c>
      <c r="D361" s="22">
        <v>9188.1759999999995</v>
      </c>
      <c r="E361" s="22">
        <v>9188.1759999999995</v>
      </c>
      <c r="F361" s="47"/>
      <c r="G361" s="47"/>
      <c r="H361" s="47"/>
      <c r="I361" s="47"/>
      <c r="J361" s="2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spans="1:39" s="21" customFormat="1" ht="10.5" customHeight="1" x14ac:dyDescent="0.2">
      <c r="A362" s="44"/>
      <c r="B362" s="23" t="s">
        <v>21</v>
      </c>
      <c r="C362" s="22">
        <v>0</v>
      </c>
      <c r="D362" s="22">
        <v>0</v>
      </c>
      <c r="E362" s="22">
        <v>0</v>
      </c>
      <c r="F362" s="47"/>
      <c r="G362" s="47"/>
      <c r="H362" s="47"/>
      <c r="I362" s="47"/>
      <c r="J362" s="2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 spans="1:39" s="21" customFormat="1" ht="10.5" customHeight="1" x14ac:dyDescent="0.2">
      <c r="A363" s="44"/>
      <c r="B363" s="23" t="s">
        <v>22</v>
      </c>
      <c r="C363" s="22">
        <v>0</v>
      </c>
      <c r="D363" s="22">
        <v>0</v>
      </c>
      <c r="E363" s="22">
        <v>0</v>
      </c>
      <c r="F363" s="47"/>
      <c r="G363" s="47"/>
      <c r="H363" s="47"/>
      <c r="I363" s="47"/>
      <c r="J363" s="2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 spans="1:39" s="21" customFormat="1" ht="10.5" customHeight="1" x14ac:dyDescent="0.2">
      <c r="A364" s="44"/>
      <c r="B364" s="23" t="s">
        <v>23</v>
      </c>
      <c r="C364" s="22">
        <v>0</v>
      </c>
      <c r="D364" s="22">
        <v>0</v>
      </c>
      <c r="E364" s="22">
        <v>0</v>
      </c>
      <c r="F364" s="47"/>
      <c r="G364" s="47"/>
      <c r="H364" s="47"/>
      <c r="I364" s="47"/>
      <c r="J364" s="2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 spans="1:39" s="21" customFormat="1" ht="12.75" customHeight="1" x14ac:dyDescent="0.2">
      <c r="A365" s="44"/>
      <c r="B365" s="23" t="s">
        <v>24</v>
      </c>
      <c r="C365" s="22">
        <v>20000</v>
      </c>
      <c r="D365" s="22">
        <v>5319.009</v>
      </c>
      <c r="E365" s="22">
        <v>5319.009</v>
      </c>
      <c r="F365" s="47"/>
      <c r="G365" s="47"/>
      <c r="H365" s="47"/>
      <c r="I365" s="47"/>
      <c r="J365" s="2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spans="1:39" s="21" customFormat="1" ht="12.75" customHeight="1" x14ac:dyDescent="0.2">
      <c r="A366" s="44"/>
      <c r="B366" s="23" t="s">
        <v>32</v>
      </c>
      <c r="C366" s="22">
        <f>C361</f>
        <v>20000</v>
      </c>
      <c r="D366" s="22">
        <f>D361</f>
        <v>9188.1759999999995</v>
      </c>
      <c r="E366" s="22">
        <f>E361</f>
        <v>9188.1759999999995</v>
      </c>
      <c r="F366" s="48"/>
      <c r="G366" s="48"/>
      <c r="H366" s="48"/>
      <c r="I366" s="48"/>
      <c r="J366" s="2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 spans="1:39" s="21" customFormat="1" ht="9.75" customHeight="1" x14ac:dyDescent="0.2">
      <c r="A367" s="64" t="s">
        <v>124</v>
      </c>
      <c r="B367" s="64"/>
      <c r="C367" s="64"/>
      <c r="D367" s="64"/>
      <c r="E367" s="64"/>
      <c r="F367" s="64"/>
      <c r="G367" s="64"/>
      <c r="H367" s="64"/>
      <c r="I367" s="64"/>
      <c r="J367" s="2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 spans="1:39" s="21" customFormat="1" ht="10.5" customHeight="1" x14ac:dyDescent="0.2">
      <c r="A368" s="50"/>
      <c r="B368" s="23" t="s">
        <v>26</v>
      </c>
      <c r="C368" s="26">
        <f>SUM(C369:C374)</f>
        <v>178127.60699999999</v>
      </c>
      <c r="D368" s="26">
        <f>SUM(D369:D374)</f>
        <v>128327.03604000001</v>
      </c>
      <c r="E368" s="26">
        <f>SUM(E369:E374)</f>
        <v>124327.07604</v>
      </c>
      <c r="F368" s="64"/>
      <c r="G368" s="64"/>
      <c r="H368" s="64"/>
      <c r="I368" s="64"/>
      <c r="J368" s="2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 spans="1:39" s="21" customFormat="1" ht="10.5" customHeight="1" x14ac:dyDescent="0.2">
      <c r="A369" s="50"/>
      <c r="B369" s="23" t="s">
        <v>19</v>
      </c>
      <c r="C369" s="26">
        <f t="shared" ref="C369:E374" si="28">C377+C402+C427</f>
        <v>7605.8</v>
      </c>
      <c r="D369" s="26">
        <f t="shared" si="28"/>
        <v>7605.8</v>
      </c>
      <c r="E369" s="26">
        <f t="shared" si="28"/>
        <v>7605.84</v>
      </c>
      <c r="F369" s="64"/>
      <c r="G369" s="64"/>
      <c r="H369" s="64"/>
      <c r="I369" s="64"/>
      <c r="J369" s="2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 spans="1:39" s="21" customFormat="1" ht="10.5" customHeight="1" x14ac:dyDescent="0.2">
      <c r="A370" s="50"/>
      <c r="B370" s="23" t="s">
        <v>20</v>
      </c>
      <c r="C370" s="26">
        <f t="shared" si="28"/>
        <v>122027.77099999999</v>
      </c>
      <c r="D370" s="26">
        <f>D378+D403+D428</f>
        <v>107937.23604</v>
      </c>
      <c r="E370" s="26">
        <f t="shared" si="28"/>
        <v>103937.23604</v>
      </c>
      <c r="F370" s="64"/>
      <c r="G370" s="64"/>
      <c r="H370" s="64"/>
      <c r="I370" s="64"/>
      <c r="J370" s="2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  <row r="371" spans="1:39" s="21" customFormat="1" ht="10.5" customHeight="1" x14ac:dyDescent="0.2">
      <c r="A371" s="50"/>
      <c r="B371" s="23" t="s">
        <v>21</v>
      </c>
      <c r="C371" s="26">
        <f t="shared" si="28"/>
        <v>10693.036</v>
      </c>
      <c r="D371" s="26">
        <f t="shared" si="28"/>
        <v>0</v>
      </c>
      <c r="E371" s="26">
        <f t="shared" si="28"/>
        <v>0</v>
      </c>
      <c r="F371" s="64"/>
      <c r="G371" s="64"/>
      <c r="H371" s="64"/>
      <c r="I371" s="64"/>
      <c r="J371" s="2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</row>
    <row r="372" spans="1:39" s="21" customFormat="1" ht="10.5" customHeight="1" x14ac:dyDescent="0.2">
      <c r="A372" s="50"/>
      <c r="B372" s="23" t="s">
        <v>22</v>
      </c>
      <c r="C372" s="26">
        <f t="shared" si="28"/>
        <v>0</v>
      </c>
      <c r="D372" s="26">
        <f t="shared" si="28"/>
        <v>0</v>
      </c>
      <c r="E372" s="26">
        <f t="shared" si="28"/>
        <v>0</v>
      </c>
      <c r="F372" s="64"/>
      <c r="G372" s="64"/>
      <c r="H372" s="64"/>
      <c r="I372" s="64"/>
      <c r="J372" s="2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</row>
    <row r="373" spans="1:39" s="21" customFormat="1" ht="10.5" customHeight="1" x14ac:dyDescent="0.2">
      <c r="A373" s="50"/>
      <c r="B373" s="23" t="s">
        <v>23</v>
      </c>
      <c r="C373" s="26">
        <f t="shared" si="28"/>
        <v>0</v>
      </c>
      <c r="D373" s="26">
        <f t="shared" si="28"/>
        <v>0</v>
      </c>
      <c r="E373" s="26">
        <f t="shared" si="28"/>
        <v>0</v>
      </c>
      <c r="F373" s="64"/>
      <c r="G373" s="64"/>
      <c r="H373" s="64"/>
      <c r="I373" s="64"/>
      <c r="J373" s="2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</row>
    <row r="374" spans="1:39" s="21" customFormat="1" ht="10.5" customHeight="1" x14ac:dyDescent="0.2">
      <c r="A374" s="50"/>
      <c r="B374" s="23" t="s">
        <v>24</v>
      </c>
      <c r="C374" s="26">
        <f t="shared" si="28"/>
        <v>37801</v>
      </c>
      <c r="D374" s="26">
        <f t="shared" si="28"/>
        <v>12784</v>
      </c>
      <c r="E374" s="26">
        <f t="shared" si="28"/>
        <v>12784</v>
      </c>
      <c r="F374" s="64"/>
      <c r="G374" s="64"/>
      <c r="H374" s="64"/>
      <c r="I374" s="64"/>
      <c r="J374" s="2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</row>
    <row r="375" spans="1:39" s="21" customFormat="1" ht="31.5" customHeight="1" x14ac:dyDescent="0.2">
      <c r="A375" s="46" t="s">
        <v>125</v>
      </c>
      <c r="B375" s="27" t="s">
        <v>126</v>
      </c>
      <c r="C375" s="29"/>
      <c r="D375" s="29"/>
      <c r="E375" s="29"/>
      <c r="F375" s="44" t="s">
        <v>35</v>
      </c>
      <c r="G375" s="44"/>
      <c r="H375" s="44"/>
      <c r="I375" s="46"/>
      <c r="J375" s="2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</row>
    <row r="376" spans="1:39" s="21" customFormat="1" ht="10.5" customHeight="1" x14ac:dyDescent="0.2">
      <c r="A376" s="47"/>
      <c r="B376" s="23" t="s">
        <v>29</v>
      </c>
      <c r="C376" s="29">
        <f>SUM(C377:C382)</f>
        <v>80022.8</v>
      </c>
      <c r="D376" s="29">
        <f>SUM(D377:D382)</f>
        <v>49275.22</v>
      </c>
      <c r="E376" s="29">
        <f>SUM(E377:E382)</f>
        <v>45275.259999999995</v>
      </c>
      <c r="F376" s="44"/>
      <c r="G376" s="44"/>
      <c r="H376" s="44"/>
      <c r="I376" s="47"/>
      <c r="J376" s="2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</row>
    <row r="377" spans="1:39" s="21" customFormat="1" ht="10.5" customHeight="1" x14ac:dyDescent="0.2">
      <c r="A377" s="47"/>
      <c r="B377" s="23" t="s">
        <v>19</v>
      </c>
      <c r="C377" s="29">
        <f t="shared" ref="C377:E382" si="29">C386+C394</f>
        <v>7605.8</v>
      </c>
      <c r="D377" s="29">
        <f>D386+D394</f>
        <v>7605.8</v>
      </c>
      <c r="E377" s="29">
        <f t="shared" si="29"/>
        <v>7605.84</v>
      </c>
      <c r="F377" s="44"/>
      <c r="G377" s="44"/>
      <c r="H377" s="44"/>
      <c r="I377" s="47"/>
      <c r="J377" s="2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</row>
    <row r="378" spans="1:39" s="21" customFormat="1" ht="10.5" customHeight="1" x14ac:dyDescent="0.2">
      <c r="A378" s="47"/>
      <c r="B378" s="23" t="s">
        <v>20</v>
      </c>
      <c r="C378" s="29">
        <f>C387+C395+34215.694</f>
        <v>34616</v>
      </c>
      <c r="D378" s="29">
        <f>28485.114+D387+D395</f>
        <v>28885.420000000002</v>
      </c>
      <c r="E378" s="29">
        <v>24885.42</v>
      </c>
      <c r="F378" s="44"/>
      <c r="G378" s="44"/>
      <c r="H378" s="44"/>
      <c r="I378" s="47"/>
      <c r="J378" s="2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</row>
    <row r="379" spans="1:39" s="21" customFormat="1" ht="10.5" customHeight="1" x14ac:dyDescent="0.2">
      <c r="A379" s="47"/>
      <c r="B379" s="23" t="s">
        <v>21</v>
      </c>
      <c r="C379" s="29">
        <f t="shared" si="29"/>
        <v>0</v>
      </c>
      <c r="D379" s="29">
        <f t="shared" si="29"/>
        <v>0</v>
      </c>
      <c r="E379" s="29">
        <f t="shared" si="29"/>
        <v>0</v>
      </c>
      <c r="F379" s="44"/>
      <c r="G379" s="44"/>
      <c r="H379" s="44"/>
      <c r="I379" s="47"/>
      <c r="J379" s="2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</row>
    <row r="380" spans="1:39" s="21" customFormat="1" ht="10.5" customHeight="1" x14ac:dyDescent="0.2">
      <c r="A380" s="47"/>
      <c r="B380" s="23" t="s">
        <v>22</v>
      </c>
      <c r="C380" s="29">
        <f t="shared" si="29"/>
        <v>0</v>
      </c>
      <c r="D380" s="29">
        <f t="shared" si="29"/>
        <v>0</v>
      </c>
      <c r="E380" s="29">
        <f t="shared" si="29"/>
        <v>0</v>
      </c>
      <c r="F380" s="44"/>
      <c r="G380" s="44"/>
      <c r="H380" s="44"/>
      <c r="I380" s="47"/>
      <c r="J380" s="2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</row>
    <row r="381" spans="1:39" s="21" customFormat="1" ht="10.5" customHeight="1" x14ac:dyDescent="0.2">
      <c r="A381" s="47"/>
      <c r="B381" s="23" t="s">
        <v>23</v>
      </c>
      <c r="C381" s="29">
        <f t="shared" si="29"/>
        <v>0</v>
      </c>
      <c r="D381" s="29">
        <f t="shared" si="29"/>
        <v>0</v>
      </c>
      <c r="E381" s="29">
        <f t="shared" si="29"/>
        <v>0</v>
      </c>
      <c r="F381" s="44"/>
      <c r="G381" s="44"/>
      <c r="H381" s="44"/>
      <c r="I381" s="47"/>
      <c r="J381" s="2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</row>
    <row r="382" spans="1:39" s="21" customFormat="1" ht="10.5" customHeight="1" x14ac:dyDescent="0.2">
      <c r="A382" s="47"/>
      <c r="B382" s="23" t="s">
        <v>24</v>
      </c>
      <c r="C382" s="29">
        <f t="shared" si="29"/>
        <v>37801</v>
      </c>
      <c r="D382" s="29">
        <f t="shared" si="29"/>
        <v>12784</v>
      </c>
      <c r="E382" s="29">
        <f t="shared" si="29"/>
        <v>12784</v>
      </c>
      <c r="F382" s="44"/>
      <c r="G382" s="44"/>
      <c r="H382" s="44"/>
      <c r="I382" s="47"/>
      <c r="J382" s="2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</row>
    <row r="383" spans="1:39" s="21" customFormat="1" ht="39" x14ac:dyDescent="0.2">
      <c r="A383" s="48"/>
      <c r="B383" s="23" t="s">
        <v>127</v>
      </c>
      <c r="C383" s="22"/>
      <c r="D383" s="22"/>
      <c r="E383" s="22"/>
      <c r="F383" s="35" t="s">
        <v>43</v>
      </c>
      <c r="G383" s="31" t="s">
        <v>58</v>
      </c>
      <c r="H383" s="38" t="s">
        <v>43</v>
      </c>
      <c r="I383" s="48"/>
      <c r="J383" s="2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</row>
    <row r="384" spans="1:39" s="21" customFormat="1" ht="33" customHeight="1" x14ac:dyDescent="0.2">
      <c r="A384" s="46" t="s">
        <v>128</v>
      </c>
      <c r="B384" s="30" t="s">
        <v>129</v>
      </c>
      <c r="C384" s="29"/>
      <c r="D384" s="29"/>
      <c r="E384" s="29"/>
      <c r="F384" s="44" t="s">
        <v>35</v>
      </c>
      <c r="G384" s="44"/>
      <c r="H384" s="56"/>
      <c r="I384" s="46" t="s">
        <v>232</v>
      </c>
      <c r="J384" s="2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</row>
    <row r="385" spans="1:39" s="21" customFormat="1" ht="11.25" customHeight="1" x14ac:dyDescent="0.2">
      <c r="A385" s="47"/>
      <c r="B385" s="23" t="s">
        <v>29</v>
      </c>
      <c r="C385" s="29">
        <f>SUM(C386:C391)</f>
        <v>25534.773700000002</v>
      </c>
      <c r="D385" s="29">
        <f>SUM(D386:D391)</f>
        <v>18388.273700000002</v>
      </c>
      <c r="E385" s="29">
        <f>SUM(E386:E391)</f>
        <v>18388.313699999999</v>
      </c>
      <c r="F385" s="45"/>
      <c r="G385" s="45"/>
      <c r="H385" s="65"/>
      <c r="I385" s="47"/>
      <c r="J385" s="2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</row>
    <row r="386" spans="1:39" s="21" customFormat="1" ht="11.25" customHeight="1" x14ac:dyDescent="0.2">
      <c r="A386" s="47"/>
      <c r="B386" s="23" t="s">
        <v>19</v>
      </c>
      <c r="C386" s="22">
        <v>5324.06</v>
      </c>
      <c r="D386" s="22">
        <v>5324.06</v>
      </c>
      <c r="E386" s="22">
        <v>5324.1</v>
      </c>
      <c r="F386" s="45"/>
      <c r="G386" s="45"/>
      <c r="H386" s="65"/>
      <c r="I386" s="47"/>
      <c r="J386" s="2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</row>
    <row r="387" spans="1:39" s="21" customFormat="1" ht="11.25" customHeight="1" x14ac:dyDescent="0.2">
      <c r="A387" s="47"/>
      <c r="B387" s="23" t="s">
        <v>20</v>
      </c>
      <c r="C387" s="22">
        <v>280.21370000000002</v>
      </c>
      <c r="D387" s="22">
        <v>280.21370000000002</v>
      </c>
      <c r="E387" s="22">
        <v>280.21370000000002</v>
      </c>
      <c r="F387" s="45"/>
      <c r="G387" s="45"/>
      <c r="H387" s="65"/>
      <c r="I387" s="47"/>
      <c r="J387" s="2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</row>
    <row r="388" spans="1:39" s="21" customFormat="1" ht="11.25" customHeight="1" x14ac:dyDescent="0.2">
      <c r="A388" s="47"/>
      <c r="B388" s="23" t="s">
        <v>21</v>
      </c>
      <c r="C388" s="22">
        <v>0</v>
      </c>
      <c r="D388" s="22">
        <v>0</v>
      </c>
      <c r="E388" s="22">
        <v>0</v>
      </c>
      <c r="F388" s="45"/>
      <c r="G388" s="45"/>
      <c r="H388" s="65"/>
      <c r="I388" s="47"/>
      <c r="J388" s="2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</row>
    <row r="389" spans="1:39" s="21" customFormat="1" ht="11.25" customHeight="1" x14ac:dyDescent="0.2">
      <c r="A389" s="47"/>
      <c r="B389" s="23" t="s">
        <v>22</v>
      </c>
      <c r="C389" s="22">
        <v>0</v>
      </c>
      <c r="D389" s="22">
        <v>0</v>
      </c>
      <c r="E389" s="22">
        <v>0</v>
      </c>
      <c r="F389" s="45"/>
      <c r="G389" s="45"/>
      <c r="H389" s="65"/>
      <c r="I389" s="47"/>
      <c r="J389" s="2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</row>
    <row r="390" spans="1:39" s="21" customFormat="1" ht="11.25" customHeight="1" x14ac:dyDescent="0.2">
      <c r="A390" s="47"/>
      <c r="B390" s="23" t="s">
        <v>23</v>
      </c>
      <c r="C390" s="22">
        <v>0</v>
      </c>
      <c r="D390" s="22">
        <v>0</v>
      </c>
      <c r="E390" s="22">
        <v>0</v>
      </c>
      <c r="F390" s="45"/>
      <c r="G390" s="45"/>
      <c r="H390" s="65"/>
      <c r="I390" s="47"/>
      <c r="J390" s="2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</row>
    <row r="391" spans="1:39" s="21" customFormat="1" ht="11.25" customHeight="1" x14ac:dyDescent="0.2">
      <c r="A391" s="47"/>
      <c r="B391" s="23" t="s">
        <v>24</v>
      </c>
      <c r="C391" s="22">
        <v>19930.5</v>
      </c>
      <c r="D391" s="22">
        <v>12784</v>
      </c>
      <c r="E391" s="22">
        <v>12784</v>
      </c>
      <c r="F391" s="45"/>
      <c r="G391" s="45"/>
      <c r="H391" s="65"/>
      <c r="I391" s="47"/>
      <c r="J391" s="2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 spans="1:39" s="21" customFormat="1" ht="32.25" customHeight="1" x14ac:dyDescent="0.2">
      <c r="A392" s="46" t="s">
        <v>130</v>
      </c>
      <c r="B392" s="30" t="s">
        <v>131</v>
      </c>
      <c r="C392" s="29"/>
      <c r="D392" s="29"/>
      <c r="E392" s="29"/>
      <c r="F392" s="44" t="s">
        <v>35</v>
      </c>
      <c r="G392" s="44"/>
      <c r="H392" s="56"/>
      <c r="I392" s="47"/>
      <c r="J392" s="2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</row>
    <row r="393" spans="1:39" s="21" customFormat="1" ht="9.75" customHeight="1" x14ac:dyDescent="0.2">
      <c r="A393" s="47"/>
      <c r="B393" s="23" t="s">
        <v>29</v>
      </c>
      <c r="C393" s="29">
        <f>SUM(C394:C399)</f>
        <v>20272.332299999998</v>
      </c>
      <c r="D393" s="29">
        <f>SUM(D394:D399)</f>
        <v>2401.8322999999996</v>
      </c>
      <c r="E393" s="29">
        <f>SUM(E394:E399)</f>
        <v>2401.8322999999996</v>
      </c>
      <c r="F393" s="45"/>
      <c r="G393" s="45"/>
      <c r="H393" s="65"/>
      <c r="I393" s="47"/>
      <c r="J393" s="2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</row>
    <row r="394" spans="1:39" s="21" customFormat="1" ht="9.75" customHeight="1" x14ac:dyDescent="0.2">
      <c r="A394" s="47"/>
      <c r="B394" s="23" t="s">
        <v>19</v>
      </c>
      <c r="C394" s="22">
        <v>2281.7399999999998</v>
      </c>
      <c r="D394" s="22">
        <v>2281.7399999999998</v>
      </c>
      <c r="E394" s="22">
        <v>2281.7399999999998</v>
      </c>
      <c r="F394" s="45"/>
      <c r="G394" s="45"/>
      <c r="H394" s="65"/>
      <c r="I394" s="47"/>
      <c r="J394" s="2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</row>
    <row r="395" spans="1:39" s="21" customFormat="1" ht="9.75" customHeight="1" x14ac:dyDescent="0.2">
      <c r="A395" s="47"/>
      <c r="B395" s="23" t="s">
        <v>20</v>
      </c>
      <c r="C395" s="22">
        <v>120.09229999999999</v>
      </c>
      <c r="D395" s="22">
        <v>120.09229999999999</v>
      </c>
      <c r="E395" s="22">
        <v>120.09229999999999</v>
      </c>
      <c r="F395" s="45"/>
      <c r="G395" s="45"/>
      <c r="H395" s="65"/>
      <c r="I395" s="47"/>
      <c r="J395" s="2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</row>
    <row r="396" spans="1:39" s="21" customFormat="1" ht="9.75" customHeight="1" x14ac:dyDescent="0.2">
      <c r="A396" s="47"/>
      <c r="B396" s="23" t="s">
        <v>21</v>
      </c>
      <c r="C396" s="22">
        <v>0</v>
      </c>
      <c r="D396" s="22">
        <v>0</v>
      </c>
      <c r="E396" s="22">
        <v>0</v>
      </c>
      <c r="F396" s="45"/>
      <c r="G396" s="45"/>
      <c r="H396" s="65"/>
      <c r="I396" s="47"/>
      <c r="J396" s="2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</row>
    <row r="397" spans="1:39" s="21" customFormat="1" ht="9.75" customHeight="1" x14ac:dyDescent="0.2">
      <c r="A397" s="47"/>
      <c r="B397" s="23" t="s">
        <v>22</v>
      </c>
      <c r="C397" s="22">
        <v>0</v>
      </c>
      <c r="D397" s="22">
        <v>0</v>
      </c>
      <c r="E397" s="22">
        <v>0</v>
      </c>
      <c r="F397" s="45"/>
      <c r="G397" s="45"/>
      <c r="H397" s="65"/>
      <c r="I397" s="47"/>
      <c r="J397" s="2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</row>
    <row r="398" spans="1:39" s="21" customFormat="1" ht="9.75" customHeight="1" x14ac:dyDescent="0.2">
      <c r="A398" s="47"/>
      <c r="B398" s="23" t="s">
        <v>23</v>
      </c>
      <c r="C398" s="22">
        <v>0</v>
      </c>
      <c r="D398" s="22">
        <v>0</v>
      </c>
      <c r="E398" s="22">
        <v>0</v>
      </c>
      <c r="F398" s="45"/>
      <c r="G398" s="45"/>
      <c r="H398" s="65"/>
      <c r="I398" s="47"/>
      <c r="J398" s="2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</row>
    <row r="399" spans="1:39" s="21" customFormat="1" ht="9.75" customHeight="1" x14ac:dyDescent="0.2">
      <c r="A399" s="47"/>
      <c r="B399" s="23" t="s">
        <v>24</v>
      </c>
      <c r="C399" s="22">
        <v>17870.5</v>
      </c>
      <c r="D399" s="22">
        <v>0</v>
      </c>
      <c r="E399" s="22">
        <v>0</v>
      </c>
      <c r="F399" s="45"/>
      <c r="G399" s="45"/>
      <c r="H399" s="65"/>
      <c r="I399" s="48"/>
      <c r="J399" s="2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</row>
    <row r="400" spans="1:39" s="21" customFormat="1" ht="34.5" customHeight="1" x14ac:dyDescent="0.2">
      <c r="A400" s="46" t="s">
        <v>132</v>
      </c>
      <c r="B400" s="32" t="s">
        <v>133</v>
      </c>
      <c r="C400" s="22"/>
      <c r="D400" s="22"/>
      <c r="E400" s="22"/>
      <c r="F400" s="44" t="s">
        <v>78</v>
      </c>
      <c r="G400" s="44"/>
      <c r="H400" s="44"/>
      <c r="I400" s="46"/>
      <c r="J400" s="2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</row>
    <row r="401" spans="1:39" s="21" customFormat="1" ht="10.5" customHeight="1" x14ac:dyDescent="0.2">
      <c r="A401" s="47"/>
      <c r="B401" s="23" t="s">
        <v>29</v>
      </c>
      <c r="C401" s="29">
        <f>SUM(C402:C407)</f>
        <v>98104.807000000001</v>
      </c>
      <c r="D401" s="29">
        <f>SUM(D402:D407)</f>
        <v>79051.816040000005</v>
      </c>
      <c r="E401" s="29">
        <f>SUM(E402:E407)</f>
        <v>79051.816040000005</v>
      </c>
      <c r="F401" s="45"/>
      <c r="G401" s="45"/>
      <c r="H401" s="45"/>
      <c r="I401" s="47"/>
      <c r="J401" s="2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</row>
    <row r="402" spans="1:39" s="21" customFormat="1" ht="10.5" customHeight="1" x14ac:dyDescent="0.2">
      <c r="A402" s="47"/>
      <c r="B402" s="23" t="s">
        <v>19</v>
      </c>
      <c r="C402" s="22">
        <f>C411+C419</f>
        <v>0</v>
      </c>
      <c r="D402" s="22">
        <f t="shared" ref="D402:E402" si="30">D411+D419</f>
        <v>0</v>
      </c>
      <c r="E402" s="22">
        <f t="shared" si="30"/>
        <v>0</v>
      </c>
      <c r="F402" s="45"/>
      <c r="G402" s="45"/>
      <c r="H402" s="45"/>
      <c r="I402" s="47"/>
      <c r="J402" s="2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</row>
    <row r="403" spans="1:39" s="21" customFormat="1" ht="10.5" customHeight="1" x14ac:dyDescent="0.2">
      <c r="A403" s="47"/>
      <c r="B403" s="23" t="s">
        <v>20</v>
      </c>
      <c r="C403" s="22">
        <f t="shared" ref="C403:E407" si="31">C412+C420</f>
        <v>87411.770999999993</v>
      </c>
      <c r="D403" s="22">
        <f t="shared" si="31"/>
        <v>79051.816040000005</v>
      </c>
      <c r="E403" s="22">
        <f>E412+E420</f>
        <v>79051.816040000005</v>
      </c>
      <c r="F403" s="45"/>
      <c r="G403" s="45"/>
      <c r="H403" s="45"/>
      <c r="I403" s="47"/>
      <c r="J403" s="2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</row>
    <row r="404" spans="1:39" s="21" customFormat="1" ht="10.5" customHeight="1" x14ac:dyDescent="0.2">
      <c r="A404" s="47"/>
      <c r="B404" s="23" t="s">
        <v>21</v>
      </c>
      <c r="C404" s="22">
        <f t="shared" si="31"/>
        <v>10693.036</v>
      </c>
      <c r="D404" s="22">
        <f t="shared" si="31"/>
        <v>0</v>
      </c>
      <c r="E404" s="22">
        <f t="shared" si="31"/>
        <v>0</v>
      </c>
      <c r="F404" s="45"/>
      <c r="G404" s="45"/>
      <c r="H404" s="45"/>
      <c r="I404" s="47"/>
      <c r="J404" s="2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</row>
    <row r="405" spans="1:39" s="21" customFormat="1" ht="10.5" customHeight="1" x14ac:dyDescent="0.2">
      <c r="A405" s="47"/>
      <c r="B405" s="23" t="s">
        <v>22</v>
      </c>
      <c r="C405" s="22">
        <f t="shared" si="31"/>
        <v>0</v>
      </c>
      <c r="D405" s="22">
        <f t="shared" si="31"/>
        <v>0</v>
      </c>
      <c r="E405" s="22">
        <f t="shared" si="31"/>
        <v>0</v>
      </c>
      <c r="F405" s="45"/>
      <c r="G405" s="45"/>
      <c r="H405" s="45"/>
      <c r="I405" s="47"/>
      <c r="J405" s="2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</row>
    <row r="406" spans="1:39" s="21" customFormat="1" ht="10.5" customHeight="1" x14ac:dyDescent="0.2">
      <c r="A406" s="47"/>
      <c r="B406" s="23" t="s">
        <v>23</v>
      </c>
      <c r="C406" s="22">
        <f t="shared" si="31"/>
        <v>0</v>
      </c>
      <c r="D406" s="22">
        <f t="shared" si="31"/>
        <v>0</v>
      </c>
      <c r="E406" s="22">
        <f t="shared" si="31"/>
        <v>0</v>
      </c>
      <c r="F406" s="45"/>
      <c r="G406" s="45"/>
      <c r="H406" s="45"/>
      <c r="I406" s="47"/>
      <c r="J406" s="2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</row>
    <row r="407" spans="1:39" s="21" customFormat="1" ht="10.5" customHeight="1" x14ac:dyDescent="0.2">
      <c r="A407" s="47"/>
      <c r="B407" s="23" t="s">
        <v>24</v>
      </c>
      <c r="C407" s="22">
        <f t="shared" si="31"/>
        <v>0</v>
      </c>
      <c r="D407" s="22">
        <f t="shared" si="31"/>
        <v>0</v>
      </c>
      <c r="E407" s="22">
        <f t="shared" si="31"/>
        <v>0</v>
      </c>
      <c r="F407" s="45"/>
      <c r="G407" s="45"/>
      <c r="H407" s="45"/>
      <c r="I407" s="47"/>
      <c r="J407" s="2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</row>
    <row r="408" spans="1:39" s="21" customFormat="1" ht="58.5" x14ac:dyDescent="0.2">
      <c r="A408" s="48"/>
      <c r="B408" s="39" t="s">
        <v>134</v>
      </c>
      <c r="C408" s="22"/>
      <c r="D408" s="22"/>
      <c r="E408" s="22"/>
      <c r="F408" s="31" t="s">
        <v>43</v>
      </c>
      <c r="G408" s="31" t="s">
        <v>44</v>
      </c>
      <c r="H408" s="31" t="s">
        <v>43</v>
      </c>
      <c r="I408" s="48"/>
      <c r="J408" s="2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</row>
    <row r="409" spans="1:39" s="21" customFormat="1" ht="21.75" customHeight="1" x14ac:dyDescent="0.2">
      <c r="A409" s="44" t="s">
        <v>135</v>
      </c>
      <c r="B409" s="32" t="s">
        <v>136</v>
      </c>
      <c r="C409" s="22"/>
      <c r="D409" s="22"/>
      <c r="E409" s="22"/>
      <c r="F409" s="44" t="s">
        <v>78</v>
      </c>
      <c r="G409" s="61"/>
      <c r="H409" s="44"/>
      <c r="I409" s="46" t="s">
        <v>233</v>
      </c>
      <c r="J409" s="2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 spans="1:39" s="21" customFormat="1" ht="9.75" customHeight="1" x14ac:dyDescent="0.2">
      <c r="A410" s="44"/>
      <c r="B410" s="23" t="s">
        <v>29</v>
      </c>
      <c r="C410" s="29">
        <f>SUM(C411:C416)</f>
        <v>82276.908110000004</v>
      </c>
      <c r="D410" s="29">
        <v>0</v>
      </c>
      <c r="E410" s="29">
        <f>SUM(E411:E416)</f>
        <v>71651.816040000005</v>
      </c>
      <c r="F410" s="44"/>
      <c r="G410" s="62"/>
      <c r="H410" s="44"/>
      <c r="I410" s="47"/>
      <c r="J410" s="2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</row>
    <row r="411" spans="1:39" s="21" customFormat="1" ht="9.75" customHeight="1" x14ac:dyDescent="0.2">
      <c r="A411" s="44"/>
      <c r="B411" s="23" t="s">
        <v>19</v>
      </c>
      <c r="C411" s="22">
        <v>0</v>
      </c>
      <c r="D411" s="22">
        <v>0</v>
      </c>
      <c r="E411" s="22">
        <v>0</v>
      </c>
      <c r="F411" s="44"/>
      <c r="G411" s="62"/>
      <c r="H411" s="44"/>
      <c r="I411" s="47"/>
      <c r="J411" s="2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 spans="1:39" s="21" customFormat="1" ht="9.75" customHeight="1" x14ac:dyDescent="0.2">
      <c r="A412" s="44"/>
      <c r="B412" s="23" t="s">
        <v>20</v>
      </c>
      <c r="C412" s="22">
        <v>74061.403109999999</v>
      </c>
      <c r="D412" s="22">
        <v>71651.816040000005</v>
      </c>
      <c r="E412" s="22">
        <v>71651.816040000005</v>
      </c>
      <c r="F412" s="44"/>
      <c r="G412" s="62"/>
      <c r="H412" s="44"/>
      <c r="I412" s="47"/>
      <c r="J412" s="2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</row>
    <row r="413" spans="1:39" s="21" customFormat="1" ht="9.75" customHeight="1" x14ac:dyDescent="0.2">
      <c r="A413" s="44"/>
      <c r="B413" s="23" t="s">
        <v>21</v>
      </c>
      <c r="C413" s="22">
        <v>8215.5049999999992</v>
      </c>
      <c r="D413" s="22">
        <v>0</v>
      </c>
      <c r="E413" s="22">
        <v>0</v>
      </c>
      <c r="F413" s="44"/>
      <c r="G413" s="62"/>
      <c r="H413" s="44"/>
      <c r="I413" s="47"/>
      <c r="J413" s="2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</row>
    <row r="414" spans="1:39" s="21" customFormat="1" ht="9.75" customHeight="1" x14ac:dyDescent="0.2">
      <c r="A414" s="44"/>
      <c r="B414" s="23" t="s">
        <v>22</v>
      </c>
      <c r="C414" s="22">
        <v>0</v>
      </c>
      <c r="D414" s="22">
        <v>0</v>
      </c>
      <c r="E414" s="22">
        <v>0</v>
      </c>
      <c r="F414" s="44"/>
      <c r="G414" s="62"/>
      <c r="H414" s="44"/>
      <c r="I414" s="47"/>
      <c r="J414" s="2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</row>
    <row r="415" spans="1:39" s="21" customFormat="1" ht="9.75" customHeight="1" x14ac:dyDescent="0.2">
      <c r="A415" s="44"/>
      <c r="B415" s="23" t="s">
        <v>23</v>
      </c>
      <c r="C415" s="22">
        <v>0</v>
      </c>
      <c r="D415" s="22">
        <v>0</v>
      </c>
      <c r="E415" s="22">
        <v>0</v>
      </c>
      <c r="F415" s="44"/>
      <c r="G415" s="62"/>
      <c r="H415" s="44"/>
      <c r="I415" s="47"/>
      <c r="J415" s="2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</row>
    <row r="416" spans="1:39" s="21" customFormat="1" ht="23.25" customHeight="1" x14ac:dyDescent="0.2">
      <c r="A416" s="44"/>
      <c r="B416" s="23" t="s">
        <v>24</v>
      </c>
      <c r="C416" s="22">
        <v>0</v>
      </c>
      <c r="D416" s="22">
        <v>0</v>
      </c>
      <c r="E416" s="22">
        <v>0</v>
      </c>
      <c r="F416" s="44"/>
      <c r="G416" s="63"/>
      <c r="H416" s="44"/>
      <c r="I416" s="48"/>
      <c r="J416" s="2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</row>
    <row r="417" spans="1:39" s="21" customFormat="1" ht="19.5" x14ac:dyDescent="0.2">
      <c r="A417" s="44" t="s">
        <v>137</v>
      </c>
      <c r="B417" s="32" t="s">
        <v>138</v>
      </c>
      <c r="C417" s="22"/>
      <c r="D417" s="22"/>
      <c r="E417" s="22"/>
      <c r="F417" s="44"/>
      <c r="G417" s="61"/>
      <c r="H417" s="44"/>
      <c r="I417" s="46" t="s">
        <v>234</v>
      </c>
      <c r="J417" s="2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 spans="1:39" s="21" customFormat="1" ht="9.75" customHeight="1" x14ac:dyDescent="0.2">
      <c r="A418" s="44"/>
      <c r="B418" s="23" t="s">
        <v>29</v>
      </c>
      <c r="C418" s="29">
        <f>SUM(C419:C424)</f>
        <v>15827.89889</v>
      </c>
      <c r="D418" s="29">
        <f>SUM(D419:D424)</f>
        <v>7400</v>
      </c>
      <c r="E418" s="29">
        <f>SUM(E419:E424)</f>
        <v>7400</v>
      </c>
      <c r="F418" s="44"/>
      <c r="G418" s="62"/>
      <c r="H418" s="44"/>
      <c r="I418" s="47"/>
      <c r="J418" s="2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</row>
    <row r="419" spans="1:39" s="21" customFormat="1" ht="9.75" customHeight="1" x14ac:dyDescent="0.2">
      <c r="A419" s="44"/>
      <c r="B419" s="23" t="s">
        <v>19</v>
      </c>
      <c r="C419" s="22">
        <v>0</v>
      </c>
      <c r="D419" s="22">
        <v>0</v>
      </c>
      <c r="E419" s="22">
        <v>0</v>
      </c>
      <c r="F419" s="44"/>
      <c r="G419" s="62"/>
      <c r="H419" s="44"/>
      <c r="I419" s="47"/>
      <c r="J419" s="2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</row>
    <row r="420" spans="1:39" s="21" customFormat="1" ht="9.75" customHeight="1" x14ac:dyDescent="0.2">
      <c r="A420" s="44"/>
      <c r="B420" s="23" t="s">
        <v>20</v>
      </c>
      <c r="C420" s="22">
        <v>13350.36789</v>
      </c>
      <c r="D420" s="22">
        <v>7400</v>
      </c>
      <c r="E420" s="22">
        <v>7400</v>
      </c>
      <c r="F420" s="44"/>
      <c r="G420" s="62"/>
      <c r="H420" s="44"/>
      <c r="I420" s="47"/>
      <c r="J420" s="2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</row>
    <row r="421" spans="1:39" s="21" customFormat="1" ht="9.75" customHeight="1" x14ac:dyDescent="0.2">
      <c r="A421" s="44"/>
      <c r="B421" s="23" t="s">
        <v>21</v>
      </c>
      <c r="C421" s="22">
        <v>2477.5309999999999</v>
      </c>
      <c r="D421" s="22">
        <v>0</v>
      </c>
      <c r="E421" s="22">
        <v>0</v>
      </c>
      <c r="F421" s="44"/>
      <c r="G421" s="62"/>
      <c r="H421" s="44"/>
      <c r="I421" s="47"/>
      <c r="J421" s="2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</row>
    <row r="422" spans="1:39" s="21" customFormat="1" ht="9.75" customHeight="1" x14ac:dyDescent="0.2">
      <c r="A422" s="44"/>
      <c r="B422" s="23" t="s">
        <v>22</v>
      </c>
      <c r="C422" s="22">
        <v>0</v>
      </c>
      <c r="D422" s="22">
        <v>0</v>
      </c>
      <c r="E422" s="22">
        <v>0</v>
      </c>
      <c r="F422" s="44"/>
      <c r="G422" s="62"/>
      <c r="H422" s="44"/>
      <c r="I422" s="47"/>
      <c r="J422" s="2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</row>
    <row r="423" spans="1:39" s="21" customFormat="1" ht="9.75" customHeight="1" x14ac:dyDescent="0.2">
      <c r="A423" s="44"/>
      <c r="B423" s="23" t="s">
        <v>23</v>
      </c>
      <c r="C423" s="22">
        <v>0</v>
      </c>
      <c r="D423" s="22">
        <v>0</v>
      </c>
      <c r="E423" s="22">
        <v>0</v>
      </c>
      <c r="F423" s="44"/>
      <c r="G423" s="62"/>
      <c r="H423" s="44"/>
      <c r="I423" s="47"/>
      <c r="J423" s="2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</row>
    <row r="424" spans="1:39" s="21" customFormat="1" ht="105.75" customHeight="1" x14ac:dyDescent="0.2">
      <c r="A424" s="44"/>
      <c r="B424" s="23" t="s">
        <v>24</v>
      </c>
      <c r="C424" s="22">
        <v>0</v>
      </c>
      <c r="D424" s="22">
        <v>0</v>
      </c>
      <c r="E424" s="22">
        <v>0</v>
      </c>
      <c r="F424" s="44"/>
      <c r="G424" s="63"/>
      <c r="H424" s="44"/>
      <c r="I424" s="47"/>
      <c r="J424" s="2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 spans="1:39" s="21" customFormat="1" ht="22.5" customHeight="1" x14ac:dyDescent="0.2">
      <c r="A425" s="46" t="s">
        <v>139</v>
      </c>
      <c r="B425" s="32" t="s">
        <v>140</v>
      </c>
      <c r="C425" s="22"/>
      <c r="D425" s="22"/>
      <c r="E425" s="22"/>
      <c r="F425" s="44"/>
      <c r="G425" s="44"/>
      <c r="H425" s="59"/>
      <c r="I425" s="46" t="s">
        <v>141</v>
      </c>
      <c r="J425" s="2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</row>
    <row r="426" spans="1:39" s="21" customFormat="1" ht="13.5" customHeight="1" x14ac:dyDescent="0.2">
      <c r="A426" s="47"/>
      <c r="B426" s="23" t="s">
        <v>29</v>
      </c>
      <c r="C426" s="29">
        <f>SUM(C427:C432)</f>
        <v>0</v>
      </c>
      <c r="D426" s="29">
        <f>SUM(D427:D432)</f>
        <v>0</v>
      </c>
      <c r="E426" s="29">
        <f>SUM(E427:E432)</f>
        <v>0</v>
      </c>
      <c r="F426" s="44"/>
      <c r="G426" s="44"/>
      <c r="H426" s="59"/>
      <c r="I426" s="47"/>
      <c r="J426" s="2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</row>
    <row r="427" spans="1:39" s="21" customFormat="1" ht="13.5" customHeight="1" x14ac:dyDescent="0.2">
      <c r="A427" s="47"/>
      <c r="B427" s="23" t="s">
        <v>19</v>
      </c>
      <c r="C427" s="22">
        <v>0</v>
      </c>
      <c r="D427" s="22">
        <v>0</v>
      </c>
      <c r="E427" s="22">
        <v>0</v>
      </c>
      <c r="F427" s="44"/>
      <c r="G427" s="44"/>
      <c r="H427" s="59"/>
      <c r="I427" s="47"/>
      <c r="J427" s="2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</row>
    <row r="428" spans="1:39" s="21" customFormat="1" ht="13.5" customHeight="1" x14ac:dyDescent="0.2">
      <c r="A428" s="47"/>
      <c r="B428" s="23" t="s">
        <v>20</v>
      </c>
      <c r="C428" s="22">
        <v>0</v>
      </c>
      <c r="D428" s="22">
        <v>0</v>
      </c>
      <c r="E428" s="22">
        <v>0</v>
      </c>
      <c r="F428" s="44"/>
      <c r="G428" s="44"/>
      <c r="H428" s="59"/>
      <c r="I428" s="47"/>
      <c r="J428" s="2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</row>
    <row r="429" spans="1:39" s="21" customFormat="1" ht="13.5" customHeight="1" x14ac:dyDescent="0.2">
      <c r="A429" s="47"/>
      <c r="B429" s="23" t="s">
        <v>21</v>
      </c>
      <c r="C429" s="22">
        <v>0</v>
      </c>
      <c r="D429" s="22">
        <v>0</v>
      </c>
      <c r="E429" s="22">
        <v>0</v>
      </c>
      <c r="F429" s="44"/>
      <c r="G429" s="44"/>
      <c r="H429" s="59"/>
      <c r="I429" s="47"/>
      <c r="J429" s="2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</row>
    <row r="430" spans="1:39" s="21" customFormat="1" ht="13.5" customHeight="1" x14ac:dyDescent="0.2">
      <c r="A430" s="47"/>
      <c r="B430" s="23" t="s">
        <v>22</v>
      </c>
      <c r="C430" s="22">
        <v>0</v>
      </c>
      <c r="D430" s="22">
        <v>0</v>
      </c>
      <c r="E430" s="22">
        <v>0</v>
      </c>
      <c r="F430" s="44"/>
      <c r="G430" s="44"/>
      <c r="H430" s="59"/>
      <c r="I430" s="47"/>
      <c r="J430" s="2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</row>
    <row r="431" spans="1:39" s="21" customFormat="1" ht="13.5" customHeight="1" x14ac:dyDescent="0.2">
      <c r="A431" s="47"/>
      <c r="B431" s="23" t="s">
        <v>23</v>
      </c>
      <c r="C431" s="22">
        <v>0</v>
      </c>
      <c r="D431" s="22">
        <v>0</v>
      </c>
      <c r="E431" s="22">
        <v>0</v>
      </c>
      <c r="F431" s="44"/>
      <c r="G431" s="44"/>
      <c r="H431" s="59"/>
      <c r="I431" s="47"/>
      <c r="J431" s="2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</row>
    <row r="432" spans="1:39" s="21" customFormat="1" ht="13.5" customHeight="1" x14ac:dyDescent="0.2">
      <c r="A432" s="47"/>
      <c r="B432" s="23" t="s">
        <v>24</v>
      </c>
      <c r="C432" s="22">
        <v>0</v>
      </c>
      <c r="D432" s="22">
        <v>0</v>
      </c>
      <c r="E432" s="22">
        <v>0</v>
      </c>
      <c r="F432" s="44"/>
      <c r="G432" s="44"/>
      <c r="H432" s="59"/>
      <c r="I432" s="47"/>
      <c r="J432" s="2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</row>
    <row r="433" spans="1:39" s="21" customFormat="1" ht="9.75" customHeight="1" x14ac:dyDescent="0.2">
      <c r="A433" s="64" t="s">
        <v>142</v>
      </c>
      <c r="B433" s="64"/>
      <c r="C433" s="64"/>
      <c r="D433" s="64"/>
      <c r="E433" s="64"/>
      <c r="F433" s="64"/>
      <c r="G433" s="64"/>
      <c r="H433" s="64"/>
      <c r="I433" s="64"/>
      <c r="J433" s="2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</row>
    <row r="434" spans="1:39" s="21" customFormat="1" ht="9" customHeight="1" x14ac:dyDescent="0.2">
      <c r="A434" s="50"/>
      <c r="B434" s="23" t="s">
        <v>26</v>
      </c>
      <c r="C434" s="26">
        <f>SUM(C435:C440)</f>
        <v>36800</v>
      </c>
      <c r="D434" s="26">
        <f>SUM(D435:D440)</f>
        <v>0</v>
      </c>
      <c r="E434" s="26">
        <f>SUM(E435:E440)</f>
        <v>0</v>
      </c>
      <c r="F434" s="50"/>
      <c r="G434" s="50"/>
      <c r="H434" s="50"/>
      <c r="I434" s="50"/>
      <c r="J434" s="2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</row>
    <row r="435" spans="1:39" s="21" customFormat="1" ht="9" customHeight="1" x14ac:dyDescent="0.2">
      <c r="A435" s="50"/>
      <c r="B435" s="23" t="s">
        <v>19</v>
      </c>
      <c r="C435" s="26">
        <f>C443</f>
        <v>0</v>
      </c>
      <c r="D435" s="26">
        <f t="shared" ref="D435:E435" si="32">D443</f>
        <v>0</v>
      </c>
      <c r="E435" s="26">
        <f t="shared" si="32"/>
        <v>0</v>
      </c>
      <c r="F435" s="50"/>
      <c r="G435" s="50"/>
      <c r="H435" s="50"/>
      <c r="I435" s="50"/>
      <c r="J435" s="2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</row>
    <row r="436" spans="1:39" s="21" customFormat="1" ht="9" customHeight="1" x14ac:dyDescent="0.2">
      <c r="A436" s="50"/>
      <c r="B436" s="23" t="s">
        <v>20</v>
      </c>
      <c r="C436" s="26">
        <f t="shared" ref="C436:E440" si="33">C444</f>
        <v>28000</v>
      </c>
      <c r="D436" s="26">
        <f t="shared" si="33"/>
        <v>0</v>
      </c>
      <c r="E436" s="26">
        <f t="shared" si="33"/>
        <v>0</v>
      </c>
      <c r="F436" s="50"/>
      <c r="G436" s="50"/>
      <c r="H436" s="50"/>
      <c r="I436" s="50"/>
      <c r="J436" s="2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</row>
    <row r="437" spans="1:39" s="21" customFormat="1" ht="9" customHeight="1" x14ac:dyDescent="0.2">
      <c r="A437" s="50"/>
      <c r="B437" s="23" t="s">
        <v>21</v>
      </c>
      <c r="C437" s="26">
        <f t="shared" si="33"/>
        <v>0</v>
      </c>
      <c r="D437" s="26">
        <f t="shared" si="33"/>
        <v>0</v>
      </c>
      <c r="E437" s="26">
        <f t="shared" si="33"/>
        <v>0</v>
      </c>
      <c r="F437" s="50"/>
      <c r="G437" s="50"/>
      <c r="H437" s="50"/>
      <c r="I437" s="50"/>
      <c r="J437" s="2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</row>
    <row r="438" spans="1:39" s="21" customFormat="1" ht="9" customHeight="1" x14ac:dyDescent="0.2">
      <c r="A438" s="50"/>
      <c r="B438" s="23" t="s">
        <v>22</v>
      </c>
      <c r="C438" s="26">
        <f t="shared" si="33"/>
        <v>0</v>
      </c>
      <c r="D438" s="26">
        <f t="shared" si="33"/>
        <v>0</v>
      </c>
      <c r="E438" s="26">
        <f t="shared" si="33"/>
        <v>0</v>
      </c>
      <c r="F438" s="50"/>
      <c r="G438" s="50"/>
      <c r="H438" s="50"/>
      <c r="I438" s="50"/>
      <c r="J438" s="2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</row>
    <row r="439" spans="1:39" s="21" customFormat="1" ht="9" customHeight="1" x14ac:dyDescent="0.2">
      <c r="A439" s="50"/>
      <c r="B439" s="23" t="s">
        <v>23</v>
      </c>
      <c r="C439" s="26">
        <f t="shared" si="33"/>
        <v>0</v>
      </c>
      <c r="D439" s="26">
        <f t="shared" si="33"/>
        <v>0</v>
      </c>
      <c r="E439" s="26">
        <f t="shared" si="33"/>
        <v>0</v>
      </c>
      <c r="F439" s="50"/>
      <c r="G439" s="50"/>
      <c r="H439" s="50"/>
      <c r="I439" s="50"/>
      <c r="J439" s="2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</row>
    <row r="440" spans="1:39" s="21" customFormat="1" ht="9" customHeight="1" x14ac:dyDescent="0.2">
      <c r="A440" s="50"/>
      <c r="B440" s="23" t="s">
        <v>24</v>
      </c>
      <c r="C440" s="26">
        <f t="shared" si="33"/>
        <v>8800</v>
      </c>
      <c r="D440" s="26">
        <f t="shared" si="33"/>
        <v>0</v>
      </c>
      <c r="E440" s="26">
        <f t="shared" si="33"/>
        <v>0</v>
      </c>
      <c r="F440" s="50"/>
      <c r="G440" s="50"/>
      <c r="H440" s="50"/>
      <c r="I440" s="50"/>
      <c r="J440" s="2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</row>
    <row r="441" spans="1:39" s="21" customFormat="1" ht="30.75" customHeight="1" x14ac:dyDescent="0.2">
      <c r="A441" s="46" t="s">
        <v>143</v>
      </c>
      <c r="B441" s="27" t="s">
        <v>144</v>
      </c>
      <c r="C441" s="29"/>
      <c r="D441" s="29"/>
      <c r="E441" s="29"/>
      <c r="F441" s="44"/>
      <c r="G441" s="44"/>
      <c r="H441" s="44"/>
      <c r="I441" s="46"/>
      <c r="J441" s="2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</row>
    <row r="442" spans="1:39" s="21" customFormat="1" ht="9.75" customHeight="1" x14ac:dyDescent="0.2">
      <c r="A442" s="47"/>
      <c r="B442" s="23" t="s">
        <v>29</v>
      </c>
      <c r="C442" s="29">
        <f>SUM(C443:C448)</f>
        <v>36800</v>
      </c>
      <c r="D442" s="29">
        <f>SUM(D443:D448)</f>
        <v>0</v>
      </c>
      <c r="E442" s="29">
        <f>SUM(E443:E448)</f>
        <v>0</v>
      </c>
      <c r="F442" s="44"/>
      <c r="G442" s="44"/>
      <c r="H442" s="44"/>
      <c r="I442" s="47"/>
      <c r="J442" s="2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</row>
    <row r="443" spans="1:39" s="21" customFormat="1" ht="9.75" customHeight="1" x14ac:dyDescent="0.2">
      <c r="A443" s="47"/>
      <c r="B443" s="23" t="s">
        <v>19</v>
      </c>
      <c r="C443" s="29">
        <f t="shared" ref="C443:E448" si="34">C452+C461</f>
        <v>0</v>
      </c>
      <c r="D443" s="29">
        <f t="shared" si="34"/>
        <v>0</v>
      </c>
      <c r="E443" s="29">
        <f t="shared" si="34"/>
        <v>0</v>
      </c>
      <c r="F443" s="44"/>
      <c r="G443" s="44"/>
      <c r="H443" s="44"/>
      <c r="I443" s="47"/>
      <c r="J443" s="2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</row>
    <row r="444" spans="1:39" s="21" customFormat="1" ht="9.75" customHeight="1" x14ac:dyDescent="0.2">
      <c r="A444" s="47"/>
      <c r="B444" s="23" t="s">
        <v>20</v>
      </c>
      <c r="C444" s="29">
        <f t="shared" si="34"/>
        <v>28000</v>
      </c>
      <c r="D444" s="29">
        <f t="shared" si="34"/>
        <v>0</v>
      </c>
      <c r="E444" s="29">
        <f t="shared" si="34"/>
        <v>0</v>
      </c>
      <c r="F444" s="44"/>
      <c r="G444" s="44"/>
      <c r="H444" s="44"/>
      <c r="I444" s="47"/>
      <c r="J444" s="2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</row>
    <row r="445" spans="1:39" s="21" customFormat="1" ht="9.75" customHeight="1" x14ac:dyDescent="0.2">
      <c r="A445" s="47"/>
      <c r="B445" s="23" t="s">
        <v>21</v>
      </c>
      <c r="C445" s="29">
        <f t="shared" si="34"/>
        <v>0</v>
      </c>
      <c r="D445" s="29">
        <f t="shared" si="34"/>
        <v>0</v>
      </c>
      <c r="E445" s="29">
        <f t="shared" si="34"/>
        <v>0</v>
      </c>
      <c r="F445" s="44"/>
      <c r="G445" s="44"/>
      <c r="H445" s="44"/>
      <c r="I445" s="47"/>
      <c r="J445" s="2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</row>
    <row r="446" spans="1:39" s="21" customFormat="1" ht="9.75" customHeight="1" x14ac:dyDescent="0.2">
      <c r="A446" s="47"/>
      <c r="B446" s="23" t="s">
        <v>22</v>
      </c>
      <c r="C446" s="29">
        <f t="shared" si="34"/>
        <v>0</v>
      </c>
      <c r="D446" s="29">
        <f t="shared" si="34"/>
        <v>0</v>
      </c>
      <c r="E446" s="29">
        <f t="shared" si="34"/>
        <v>0</v>
      </c>
      <c r="F446" s="44"/>
      <c r="G446" s="44"/>
      <c r="H446" s="44"/>
      <c r="I446" s="47"/>
      <c r="J446" s="2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</row>
    <row r="447" spans="1:39" s="21" customFormat="1" ht="9.75" customHeight="1" x14ac:dyDescent="0.2">
      <c r="A447" s="47"/>
      <c r="B447" s="23" t="s">
        <v>23</v>
      </c>
      <c r="C447" s="29">
        <f t="shared" si="34"/>
        <v>0</v>
      </c>
      <c r="D447" s="29">
        <f t="shared" si="34"/>
        <v>0</v>
      </c>
      <c r="E447" s="29">
        <f t="shared" si="34"/>
        <v>0</v>
      </c>
      <c r="F447" s="44"/>
      <c r="G447" s="44"/>
      <c r="H447" s="44"/>
      <c r="I447" s="47"/>
      <c r="J447" s="2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</row>
    <row r="448" spans="1:39" s="21" customFormat="1" ht="9.75" customHeight="1" x14ac:dyDescent="0.2">
      <c r="A448" s="47"/>
      <c r="B448" s="23" t="s">
        <v>24</v>
      </c>
      <c r="C448" s="29">
        <v>8800</v>
      </c>
      <c r="D448" s="29">
        <f t="shared" si="34"/>
        <v>0</v>
      </c>
      <c r="E448" s="29">
        <f t="shared" si="34"/>
        <v>0</v>
      </c>
      <c r="F448" s="44"/>
      <c r="G448" s="44"/>
      <c r="H448" s="44"/>
      <c r="I448" s="47"/>
      <c r="J448" s="2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</row>
    <row r="449" spans="1:39" s="21" customFormat="1" ht="78.75" customHeight="1" x14ac:dyDescent="0.2">
      <c r="A449" s="48"/>
      <c r="B449" s="39" t="s">
        <v>145</v>
      </c>
      <c r="C449" s="22"/>
      <c r="D449" s="22"/>
      <c r="E449" s="22"/>
      <c r="F449" s="31" t="s">
        <v>43</v>
      </c>
      <c r="G449" s="31"/>
      <c r="H449" s="31" t="s">
        <v>43</v>
      </c>
      <c r="I449" s="48"/>
      <c r="J449" s="2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</row>
    <row r="450" spans="1:39" s="21" customFormat="1" ht="20.25" customHeight="1" x14ac:dyDescent="0.2">
      <c r="A450" s="44" t="s">
        <v>146</v>
      </c>
      <c r="B450" s="30" t="s">
        <v>147</v>
      </c>
      <c r="C450" s="29"/>
      <c r="D450" s="29"/>
      <c r="E450" s="29"/>
      <c r="F450" s="46"/>
      <c r="G450" s="46"/>
      <c r="H450" s="46"/>
      <c r="I450" s="46"/>
      <c r="J450" s="2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</row>
    <row r="451" spans="1:39" s="21" customFormat="1" ht="9.75" customHeight="1" x14ac:dyDescent="0.2">
      <c r="A451" s="44"/>
      <c r="B451" s="23" t="s">
        <v>29</v>
      </c>
      <c r="C451" s="29">
        <f>SUM(C452:C457)</f>
        <v>20369.5</v>
      </c>
      <c r="D451" s="29">
        <f>SUM(D452:D457)</f>
        <v>0</v>
      </c>
      <c r="E451" s="29">
        <f>SUM(E452:E457)</f>
        <v>0</v>
      </c>
      <c r="F451" s="47"/>
      <c r="G451" s="47"/>
      <c r="H451" s="47"/>
      <c r="I451" s="47"/>
      <c r="J451" s="2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</row>
    <row r="452" spans="1:39" s="21" customFormat="1" ht="9.75" customHeight="1" x14ac:dyDescent="0.2">
      <c r="A452" s="44"/>
      <c r="B452" s="23" t="s">
        <v>19</v>
      </c>
      <c r="C452" s="22">
        <v>0</v>
      </c>
      <c r="D452" s="22">
        <v>0</v>
      </c>
      <c r="E452" s="22">
        <v>0</v>
      </c>
      <c r="F452" s="47"/>
      <c r="G452" s="47"/>
      <c r="H452" s="47"/>
      <c r="I452" s="47"/>
      <c r="J452" s="2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 spans="1:39" s="21" customFormat="1" ht="9.75" customHeight="1" x14ac:dyDescent="0.2">
      <c r="A453" s="44"/>
      <c r="B453" s="23" t="s">
        <v>20</v>
      </c>
      <c r="C453" s="22">
        <v>20000</v>
      </c>
      <c r="D453" s="22">
        <v>0</v>
      </c>
      <c r="E453" s="22">
        <v>0</v>
      </c>
      <c r="F453" s="47"/>
      <c r="G453" s="47"/>
      <c r="H453" s="47"/>
      <c r="I453" s="47"/>
      <c r="J453" s="2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 spans="1:39" s="21" customFormat="1" ht="9.75" customHeight="1" x14ac:dyDescent="0.2">
      <c r="A454" s="44"/>
      <c r="B454" s="23" t="s">
        <v>21</v>
      </c>
      <c r="C454" s="22">
        <v>0</v>
      </c>
      <c r="D454" s="22">
        <v>0</v>
      </c>
      <c r="E454" s="22">
        <v>0</v>
      </c>
      <c r="F454" s="47"/>
      <c r="G454" s="47"/>
      <c r="H454" s="47"/>
      <c r="I454" s="47"/>
      <c r="J454" s="2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</row>
    <row r="455" spans="1:39" s="21" customFormat="1" ht="9.75" customHeight="1" x14ac:dyDescent="0.2">
      <c r="A455" s="44"/>
      <c r="B455" s="23" t="s">
        <v>22</v>
      </c>
      <c r="C455" s="22">
        <v>0</v>
      </c>
      <c r="D455" s="22">
        <v>0</v>
      </c>
      <c r="E455" s="22">
        <v>0</v>
      </c>
      <c r="F455" s="47"/>
      <c r="G455" s="47"/>
      <c r="H455" s="47"/>
      <c r="I455" s="47"/>
      <c r="J455" s="2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 spans="1:39" s="21" customFormat="1" ht="9.75" customHeight="1" x14ac:dyDescent="0.2">
      <c r="A456" s="44"/>
      <c r="B456" s="23" t="s">
        <v>23</v>
      </c>
      <c r="C456" s="22">
        <v>0</v>
      </c>
      <c r="D456" s="22">
        <v>0</v>
      </c>
      <c r="E456" s="22">
        <v>0</v>
      </c>
      <c r="F456" s="47"/>
      <c r="G456" s="47"/>
      <c r="H456" s="47"/>
      <c r="I456" s="47"/>
      <c r="J456" s="2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</row>
    <row r="457" spans="1:39" s="21" customFormat="1" ht="9.75" customHeight="1" x14ac:dyDescent="0.2">
      <c r="A457" s="44"/>
      <c r="B457" s="23" t="s">
        <v>24</v>
      </c>
      <c r="C457" s="22">
        <v>369.5</v>
      </c>
      <c r="D457" s="22">
        <v>0</v>
      </c>
      <c r="E457" s="22">
        <v>0</v>
      </c>
      <c r="F457" s="47"/>
      <c r="G457" s="47"/>
      <c r="H457" s="47"/>
      <c r="I457" s="47"/>
      <c r="J457" s="2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</row>
    <row r="458" spans="1:39" s="21" customFormat="1" ht="9.75" customHeight="1" x14ac:dyDescent="0.2">
      <c r="A458" s="44"/>
      <c r="B458" s="23" t="s">
        <v>54</v>
      </c>
      <c r="C458" s="22">
        <f>C452+C453</f>
        <v>20000</v>
      </c>
      <c r="D458" s="22">
        <f>D452+D453</f>
        <v>0</v>
      </c>
      <c r="E458" s="22">
        <f>E452+E453</f>
        <v>0</v>
      </c>
      <c r="F458" s="48"/>
      <c r="G458" s="48"/>
      <c r="H458" s="48"/>
      <c r="I458" s="48"/>
      <c r="J458" s="2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</row>
    <row r="459" spans="1:39" s="21" customFormat="1" ht="33.75" customHeight="1" x14ac:dyDescent="0.2">
      <c r="A459" s="44" t="s">
        <v>148</v>
      </c>
      <c r="B459" s="27" t="s">
        <v>149</v>
      </c>
      <c r="C459" s="29"/>
      <c r="D459" s="29"/>
      <c r="E459" s="29"/>
      <c r="F459" s="46"/>
      <c r="G459" s="46"/>
      <c r="H459" s="46"/>
      <c r="I459" s="46"/>
      <c r="J459" s="2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 spans="1:39" s="21" customFormat="1" ht="9" customHeight="1" x14ac:dyDescent="0.2">
      <c r="A460" s="44"/>
      <c r="B460" s="23" t="s">
        <v>29</v>
      </c>
      <c r="C460" s="29">
        <f>SUM(C461:C466)</f>
        <v>8300</v>
      </c>
      <c r="D460" s="29">
        <f>SUM(D461:D466)</f>
        <v>0</v>
      </c>
      <c r="E460" s="29">
        <f>SUM(E461:E466)</f>
        <v>0</v>
      </c>
      <c r="F460" s="47"/>
      <c r="G460" s="47"/>
      <c r="H460" s="47"/>
      <c r="I460" s="47"/>
      <c r="J460" s="2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</row>
    <row r="461" spans="1:39" s="21" customFormat="1" ht="9" customHeight="1" x14ac:dyDescent="0.2">
      <c r="A461" s="44"/>
      <c r="B461" s="23" t="s">
        <v>19</v>
      </c>
      <c r="C461" s="22">
        <v>0</v>
      </c>
      <c r="D461" s="29">
        <v>0</v>
      </c>
      <c r="E461" s="29">
        <v>0</v>
      </c>
      <c r="F461" s="47"/>
      <c r="G461" s="47"/>
      <c r="H461" s="47"/>
      <c r="I461" s="47"/>
      <c r="J461" s="2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</row>
    <row r="462" spans="1:39" s="21" customFormat="1" ht="9" customHeight="1" x14ac:dyDescent="0.2">
      <c r="A462" s="44"/>
      <c r="B462" s="23" t="s">
        <v>20</v>
      </c>
      <c r="C462" s="22">
        <v>8000</v>
      </c>
      <c r="D462" s="29">
        <v>0</v>
      </c>
      <c r="E462" s="29">
        <v>0</v>
      </c>
      <c r="F462" s="47"/>
      <c r="G462" s="47"/>
      <c r="H462" s="47"/>
      <c r="I462" s="47"/>
      <c r="J462" s="2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</row>
    <row r="463" spans="1:39" s="21" customFormat="1" ht="9" customHeight="1" x14ac:dyDescent="0.2">
      <c r="A463" s="44"/>
      <c r="B463" s="23" t="s">
        <v>21</v>
      </c>
      <c r="C463" s="29">
        <v>0</v>
      </c>
      <c r="D463" s="29">
        <v>0</v>
      </c>
      <c r="E463" s="29">
        <v>0</v>
      </c>
      <c r="F463" s="47"/>
      <c r="G463" s="47"/>
      <c r="H463" s="47"/>
      <c r="I463" s="47"/>
      <c r="J463" s="2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</row>
    <row r="464" spans="1:39" s="21" customFormat="1" ht="9" customHeight="1" x14ac:dyDescent="0.2">
      <c r="A464" s="44"/>
      <c r="B464" s="23" t="s">
        <v>22</v>
      </c>
      <c r="C464" s="29">
        <v>0</v>
      </c>
      <c r="D464" s="29">
        <v>0</v>
      </c>
      <c r="E464" s="29">
        <v>0</v>
      </c>
      <c r="F464" s="47"/>
      <c r="G464" s="47"/>
      <c r="H464" s="47"/>
      <c r="I464" s="47"/>
      <c r="J464" s="2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</row>
    <row r="465" spans="1:39" s="21" customFormat="1" ht="9" customHeight="1" x14ac:dyDescent="0.2">
      <c r="A465" s="44"/>
      <c r="B465" s="23" t="s">
        <v>23</v>
      </c>
      <c r="C465" s="29">
        <v>0</v>
      </c>
      <c r="D465" s="29">
        <v>0</v>
      </c>
      <c r="E465" s="29">
        <v>0</v>
      </c>
      <c r="F465" s="47"/>
      <c r="G465" s="47"/>
      <c r="H465" s="47"/>
      <c r="I465" s="47"/>
      <c r="J465" s="2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</row>
    <row r="466" spans="1:39" s="21" customFormat="1" ht="9" customHeight="1" x14ac:dyDescent="0.2">
      <c r="A466" s="44"/>
      <c r="B466" s="23" t="s">
        <v>24</v>
      </c>
      <c r="C466" s="29">
        <v>300</v>
      </c>
      <c r="D466" s="29">
        <v>0</v>
      </c>
      <c r="E466" s="29">
        <v>0</v>
      </c>
      <c r="F466" s="47"/>
      <c r="G466" s="47"/>
      <c r="H466" s="47"/>
      <c r="I466" s="47"/>
      <c r="J466" s="2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</row>
    <row r="467" spans="1:39" s="21" customFormat="1" ht="9.75" customHeight="1" x14ac:dyDescent="0.2">
      <c r="A467" s="44"/>
      <c r="B467" s="23" t="s">
        <v>54</v>
      </c>
      <c r="C467" s="29">
        <f>C461+C462</f>
        <v>8000</v>
      </c>
      <c r="D467" s="29">
        <f>D461+D462</f>
        <v>0</v>
      </c>
      <c r="E467" s="29">
        <f>E461+E462</f>
        <v>0</v>
      </c>
      <c r="F467" s="48"/>
      <c r="G467" s="48"/>
      <c r="H467" s="48"/>
      <c r="I467" s="48"/>
      <c r="J467" s="2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</row>
    <row r="468" spans="1:39" s="21" customFormat="1" ht="10.5" customHeight="1" x14ac:dyDescent="0.2">
      <c r="A468" s="64" t="s">
        <v>150</v>
      </c>
      <c r="B468" s="64"/>
      <c r="C468" s="64"/>
      <c r="D468" s="64"/>
      <c r="E468" s="64"/>
      <c r="F468" s="64"/>
      <c r="G468" s="64"/>
      <c r="H468" s="64"/>
      <c r="I468" s="64"/>
      <c r="J468" s="2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</row>
    <row r="469" spans="1:39" s="21" customFormat="1" ht="10.5" customHeight="1" x14ac:dyDescent="0.2">
      <c r="A469" s="50"/>
      <c r="B469" s="23" t="s">
        <v>26</v>
      </c>
      <c r="C469" s="40">
        <f>SUM(C470:C475)</f>
        <v>17196.099999999999</v>
      </c>
      <c r="D469" s="40">
        <f>SUM(D470:D475)</f>
        <v>7466.6390000000001</v>
      </c>
      <c r="E469" s="40">
        <f>SUM(E470:E475)</f>
        <v>7466.6390000000001</v>
      </c>
      <c r="F469" s="51"/>
      <c r="G469" s="50"/>
      <c r="H469" s="50"/>
      <c r="I469" s="50"/>
      <c r="J469" s="2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</row>
    <row r="470" spans="1:39" s="21" customFormat="1" ht="10.5" customHeight="1" x14ac:dyDescent="0.2">
      <c r="A470" s="50"/>
      <c r="B470" s="23" t="s">
        <v>19</v>
      </c>
      <c r="C470" s="40">
        <f>C478+C529</f>
        <v>0</v>
      </c>
      <c r="D470" s="40">
        <f t="shared" ref="D470:E470" si="35">D478+D529</f>
        <v>0</v>
      </c>
      <c r="E470" s="40">
        <f t="shared" si="35"/>
        <v>0</v>
      </c>
      <c r="F470" s="50"/>
      <c r="G470" s="50"/>
      <c r="H470" s="50"/>
      <c r="I470" s="50"/>
      <c r="J470" s="2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</row>
    <row r="471" spans="1:39" s="21" customFormat="1" ht="10.5" customHeight="1" x14ac:dyDescent="0.2">
      <c r="A471" s="50"/>
      <c r="B471" s="23" t="s">
        <v>20</v>
      </c>
      <c r="C471" s="40">
        <f>C479+C530</f>
        <v>16300</v>
      </c>
      <c r="D471" s="40">
        <f t="shared" ref="C471:E475" si="36">D479+D530</f>
        <v>7466.6390000000001</v>
      </c>
      <c r="E471" s="40">
        <f t="shared" si="36"/>
        <v>7466.6390000000001</v>
      </c>
      <c r="F471" s="50"/>
      <c r="G471" s="50"/>
      <c r="H471" s="50"/>
      <c r="I471" s="50"/>
      <c r="J471" s="2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</row>
    <row r="472" spans="1:39" s="21" customFormat="1" ht="10.5" customHeight="1" x14ac:dyDescent="0.2">
      <c r="A472" s="50"/>
      <c r="B472" s="23" t="s">
        <v>21</v>
      </c>
      <c r="C472" s="40">
        <f t="shared" si="36"/>
        <v>154.5</v>
      </c>
      <c r="D472" s="40">
        <f t="shared" si="36"/>
        <v>0</v>
      </c>
      <c r="E472" s="40">
        <f t="shared" si="36"/>
        <v>0</v>
      </c>
      <c r="F472" s="50"/>
      <c r="G472" s="50"/>
      <c r="H472" s="50"/>
      <c r="I472" s="50"/>
      <c r="J472" s="2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</row>
    <row r="473" spans="1:39" s="21" customFormat="1" ht="10.5" customHeight="1" x14ac:dyDescent="0.2">
      <c r="A473" s="50"/>
      <c r="B473" s="23" t="s">
        <v>22</v>
      </c>
      <c r="C473" s="40">
        <f t="shared" si="36"/>
        <v>0</v>
      </c>
      <c r="D473" s="40">
        <f t="shared" si="36"/>
        <v>0</v>
      </c>
      <c r="E473" s="40">
        <f t="shared" si="36"/>
        <v>0</v>
      </c>
      <c r="F473" s="50"/>
      <c r="G473" s="50"/>
      <c r="H473" s="50"/>
      <c r="I473" s="50"/>
      <c r="J473" s="2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</row>
    <row r="474" spans="1:39" s="21" customFormat="1" ht="10.5" customHeight="1" x14ac:dyDescent="0.2">
      <c r="A474" s="50"/>
      <c r="B474" s="23" t="s">
        <v>23</v>
      </c>
      <c r="C474" s="40">
        <f t="shared" si="36"/>
        <v>0</v>
      </c>
      <c r="D474" s="40">
        <f t="shared" si="36"/>
        <v>0</v>
      </c>
      <c r="E474" s="40">
        <f t="shared" si="36"/>
        <v>0</v>
      </c>
      <c r="F474" s="50"/>
      <c r="G474" s="50"/>
      <c r="H474" s="50"/>
      <c r="I474" s="50"/>
      <c r="J474" s="2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</row>
    <row r="475" spans="1:39" s="21" customFormat="1" ht="10.5" customHeight="1" x14ac:dyDescent="0.2">
      <c r="A475" s="50"/>
      <c r="B475" s="23" t="s">
        <v>24</v>
      </c>
      <c r="C475" s="40">
        <f t="shared" si="36"/>
        <v>741.6</v>
      </c>
      <c r="D475" s="40">
        <f t="shared" si="36"/>
        <v>0</v>
      </c>
      <c r="E475" s="40">
        <f t="shared" si="36"/>
        <v>0</v>
      </c>
      <c r="F475" s="50"/>
      <c r="G475" s="50"/>
      <c r="H475" s="50"/>
      <c r="I475" s="50"/>
      <c r="J475" s="2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 spans="1:39" s="21" customFormat="1" ht="19.5" x14ac:dyDescent="0.2">
      <c r="A476" s="44" t="s">
        <v>151</v>
      </c>
      <c r="B476" s="27" t="s">
        <v>152</v>
      </c>
      <c r="C476" s="41"/>
      <c r="D476" s="41"/>
      <c r="E476" s="41"/>
      <c r="F476" s="44" t="s">
        <v>58</v>
      </c>
      <c r="G476" s="44"/>
      <c r="H476" s="44"/>
      <c r="I476" s="44"/>
      <c r="J476" s="2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</row>
    <row r="477" spans="1:39" s="21" customFormat="1" ht="10.5" customHeight="1" x14ac:dyDescent="0.2">
      <c r="A477" s="44"/>
      <c r="B477" s="23" t="s">
        <v>29</v>
      </c>
      <c r="C477" s="41">
        <f>SUM(C478:C483)</f>
        <v>7500</v>
      </c>
      <c r="D477" s="41">
        <f>SUM(D478:D483)</f>
        <v>6048.25</v>
      </c>
      <c r="E477" s="41">
        <f>SUM(E478:E483)</f>
        <v>6048.25</v>
      </c>
      <c r="F477" s="44"/>
      <c r="G477" s="44"/>
      <c r="H477" s="44"/>
      <c r="I477" s="44"/>
      <c r="J477" s="2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</row>
    <row r="478" spans="1:39" s="21" customFormat="1" ht="10.5" customHeight="1" x14ac:dyDescent="0.2">
      <c r="A478" s="44"/>
      <c r="B478" s="23" t="s">
        <v>19</v>
      </c>
      <c r="C478" s="41">
        <f t="shared" ref="C478:E483" si="37">C486+C495+C504+C513+C521</f>
        <v>0</v>
      </c>
      <c r="D478" s="41">
        <f t="shared" si="37"/>
        <v>0</v>
      </c>
      <c r="E478" s="41">
        <f t="shared" si="37"/>
        <v>0</v>
      </c>
      <c r="F478" s="44"/>
      <c r="G478" s="44"/>
      <c r="H478" s="44"/>
      <c r="I478" s="44"/>
      <c r="J478" s="2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</row>
    <row r="479" spans="1:39" s="21" customFormat="1" ht="10.5" customHeight="1" x14ac:dyDescent="0.2">
      <c r="A479" s="44"/>
      <c r="B479" s="23" t="s">
        <v>20</v>
      </c>
      <c r="C479" s="41">
        <f t="shared" si="37"/>
        <v>7500</v>
      </c>
      <c r="D479" s="41">
        <f t="shared" si="37"/>
        <v>6048.25</v>
      </c>
      <c r="E479" s="41">
        <f t="shared" si="37"/>
        <v>6048.25</v>
      </c>
      <c r="F479" s="44"/>
      <c r="G479" s="44"/>
      <c r="H479" s="44"/>
      <c r="I479" s="44"/>
      <c r="J479" s="2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 spans="1:39" s="21" customFormat="1" ht="10.5" customHeight="1" x14ac:dyDescent="0.2">
      <c r="A480" s="44"/>
      <c r="B480" s="23" t="s">
        <v>21</v>
      </c>
      <c r="C480" s="41">
        <f t="shared" si="37"/>
        <v>0</v>
      </c>
      <c r="D480" s="41">
        <f t="shared" si="37"/>
        <v>0</v>
      </c>
      <c r="E480" s="41">
        <f t="shared" si="37"/>
        <v>0</v>
      </c>
      <c r="F480" s="44"/>
      <c r="G480" s="44"/>
      <c r="H480" s="44"/>
      <c r="I480" s="44"/>
      <c r="J480" s="2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</row>
    <row r="481" spans="1:39" s="21" customFormat="1" ht="10.5" customHeight="1" x14ac:dyDescent="0.2">
      <c r="A481" s="44"/>
      <c r="B481" s="23" t="s">
        <v>22</v>
      </c>
      <c r="C481" s="41">
        <f t="shared" si="37"/>
        <v>0</v>
      </c>
      <c r="D481" s="41">
        <f t="shared" si="37"/>
        <v>0</v>
      </c>
      <c r="E481" s="41">
        <f t="shared" si="37"/>
        <v>0</v>
      </c>
      <c r="F481" s="44"/>
      <c r="G481" s="44"/>
      <c r="H481" s="44"/>
      <c r="I481" s="44"/>
      <c r="J481" s="2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 spans="1:39" s="21" customFormat="1" ht="10.5" customHeight="1" x14ac:dyDescent="0.2">
      <c r="A482" s="44"/>
      <c r="B482" s="23" t="s">
        <v>23</v>
      </c>
      <c r="C482" s="41">
        <f t="shared" si="37"/>
        <v>0</v>
      </c>
      <c r="D482" s="41">
        <f t="shared" si="37"/>
        <v>0</v>
      </c>
      <c r="E482" s="41">
        <f t="shared" si="37"/>
        <v>0</v>
      </c>
      <c r="F482" s="44"/>
      <c r="G482" s="44"/>
      <c r="H482" s="44"/>
      <c r="I482" s="44"/>
      <c r="J482" s="2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 spans="1:39" s="21" customFormat="1" ht="10.5" customHeight="1" x14ac:dyDescent="0.2">
      <c r="A483" s="44"/>
      <c r="B483" s="23" t="s">
        <v>24</v>
      </c>
      <c r="C483" s="41">
        <f t="shared" si="37"/>
        <v>0</v>
      </c>
      <c r="D483" s="41">
        <f t="shared" si="37"/>
        <v>0</v>
      </c>
      <c r="E483" s="41">
        <f t="shared" si="37"/>
        <v>0</v>
      </c>
      <c r="F483" s="44"/>
      <c r="G483" s="44"/>
      <c r="H483" s="44"/>
      <c r="I483" s="44"/>
      <c r="J483" s="2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</row>
    <row r="484" spans="1:39" s="4" customFormat="1" ht="60.75" customHeight="1" x14ac:dyDescent="0.2">
      <c r="A484" s="44" t="s">
        <v>153</v>
      </c>
      <c r="B484" s="32" t="s">
        <v>219</v>
      </c>
      <c r="C484" s="41"/>
      <c r="D484" s="41"/>
      <c r="E484" s="41"/>
      <c r="F484" s="46" t="s">
        <v>78</v>
      </c>
      <c r="G484" s="46"/>
      <c r="H484" s="61"/>
      <c r="I484" s="46" t="s">
        <v>154</v>
      </c>
      <c r="J484" s="2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</row>
    <row r="485" spans="1:39" s="4" customFormat="1" ht="11.25" customHeight="1" x14ac:dyDescent="0.2">
      <c r="A485" s="44"/>
      <c r="B485" s="23" t="s">
        <v>29</v>
      </c>
      <c r="C485" s="41">
        <f>SUM(C486:C491)</f>
        <v>300</v>
      </c>
      <c r="D485" s="41">
        <f>SUM(D486:D491)</f>
        <v>23.75</v>
      </c>
      <c r="E485" s="41">
        <f>SUM(E486:E491)</f>
        <v>23.75</v>
      </c>
      <c r="F485" s="47"/>
      <c r="G485" s="47"/>
      <c r="H485" s="62"/>
      <c r="I485" s="47"/>
      <c r="J485" s="2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 spans="1:39" s="4" customFormat="1" ht="11.25" customHeight="1" x14ac:dyDescent="0.2">
      <c r="A486" s="44"/>
      <c r="B486" s="23" t="s">
        <v>19</v>
      </c>
      <c r="C486" s="36">
        <v>0</v>
      </c>
      <c r="D486" s="36">
        <v>0</v>
      </c>
      <c r="E486" s="36">
        <v>0</v>
      </c>
      <c r="F486" s="47"/>
      <c r="G486" s="47"/>
      <c r="H486" s="62"/>
      <c r="I486" s="47"/>
      <c r="J486" s="2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</row>
    <row r="487" spans="1:39" s="4" customFormat="1" ht="11.25" customHeight="1" x14ac:dyDescent="0.2">
      <c r="A487" s="44"/>
      <c r="B487" s="23" t="s">
        <v>155</v>
      </c>
      <c r="C487" s="36">
        <v>300</v>
      </c>
      <c r="D487" s="36">
        <v>23.75</v>
      </c>
      <c r="E487" s="36">
        <v>23.75</v>
      </c>
      <c r="F487" s="47"/>
      <c r="G487" s="47"/>
      <c r="H487" s="62"/>
      <c r="I487" s="47"/>
      <c r="J487" s="2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</row>
    <row r="488" spans="1:39" s="4" customFormat="1" ht="11.25" customHeight="1" x14ac:dyDescent="0.2">
      <c r="A488" s="44"/>
      <c r="B488" s="23" t="s">
        <v>21</v>
      </c>
      <c r="C488" s="36">
        <v>0</v>
      </c>
      <c r="D488" s="36">
        <v>0</v>
      </c>
      <c r="E488" s="36">
        <v>0</v>
      </c>
      <c r="F488" s="47"/>
      <c r="G488" s="47"/>
      <c r="H488" s="62"/>
      <c r="I488" s="47"/>
      <c r="J488" s="2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</row>
    <row r="489" spans="1:39" s="4" customFormat="1" ht="11.25" customHeight="1" x14ac:dyDescent="0.2">
      <c r="A489" s="44"/>
      <c r="B489" s="23" t="s">
        <v>22</v>
      </c>
      <c r="C489" s="36">
        <v>0</v>
      </c>
      <c r="D489" s="36">
        <v>0</v>
      </c>
      <c r="E489" s="36">
        <v>0</v>
      </c>
      <c r="F489" s="47"/>
      <c r="G489" s="47"/>
      <c r="H489" s="62"/>
      <c r="I489" s="47"/>
      <c r="J489" s="2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</row>
    <row r="490" spans="1:39" s="4" customFormat="1" ht="11.25" customHeight="1" x14ac:dyDescent="0.2">
      <c r="A490" s="44"/>
      <c r="B490" s="23" t="s">
        <v>23</v>
      </c>
      <c r="C490" s="36">
        <v>0</v>
      </c>
      <c r="D490" s="36">
        <v>0</v>
      </c>
      <c r="E490" s="36">
        <v>0</v>
      </c>
      <c r="F490" s="47"/>
      <c r="G490" s="47"/>
      <c r="H490" s="62"/>
      <c r="I490" s="47"/>
      <c r="J490" s="2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</row>
    <row r="491" spans="1:39" s="4" customFormat="1" ht="11.25" customHeight="1" x14ac:dyDescent="0.2">
      <c r="A491" s="44"/>
      <c r="B491" s="23" t="s">
        <v>24</v>
      </c>
      <c r="C491" s="36">
        <v>0</v>
      </c>
      <c r="D491" s="36">
        <v>0</v>
      </c>
      <c r="E491" s="36">
        <v>0</v>
      </c>
      <c r="F491" s="47"/>
      <c r="G491" s="47"/>
      <c r="H491" s="62"/>
      <c r="I491" s="47"/>
      <c r="J491" s="2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</row>
    <row r="492" spans="1:39" s="4" customFormat="1" ht="11.25" customHeight="1" x14ac:dyDescent="0.2">
      <c r="A492" s="44"/>
      <c r="B492" s="23" t="s">
        <v>32</v>
      </c>
      <c r="C492" s="36">
        <f>C487</f>
        <v>300</v>
      </c>
      <c r="D492" s="36">
        <f>D487</f>
        <v>23.75</v>
      </c>
      <c r="E492" s="36">
        <f>E487</f>
        <v>23.75</v>
      </c>
      <c r="F492" s="48"/>
      <c r="G492" s="48"/>
      <c r="H492" s="63"/>
      <c r="I492" s="48"/>
      <c r="J492" s="2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</row>
    <row r="493" spans="1:39" s="4" customFormat="1" ht="42.75" customHeight="1" x14ac:dyDescent="0.2">
      <c r="A493" s="46" t="s">
        <v>156</v>
      </c>
      <c r="B493" s="30" t="s">
        <v>157</v>
      </c>
      <c r="C493" s="41"/>
      <c r="D493" s="41"/>
      <c r="E493" s="41"/>
      <c r="F493" s="46" t="s">
        <v>78</v>
      </c>
      <c r="G493" s="46"/>
      <c r="H493" s="61"/>
      <c r="I493" s="46" t="s">
        <v>158</v>
      </c>
      <c r="J493" s="2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</row>
    <row r="494" spans="1:39" s="4" customFormat="1" ht="11.25" customHeight="1" x14ac:dyDescent="0.2">
      <c r="A494" s="47"/>
      <c r="B494" s="23" t="s">
        <v>29</v>
      </c>
      <c r="C494" s="41">
        <f>SUM(C495:C500)</f>
        <v>600</v>
      </c>
      <c r="D494" s="41">
        <f>SUM(D495:D500)</f>
        <v>24.5</v>
      </c>
      <c r="E494" s="41">
        <f>SUM(E495:E500)</f>
        <v>24.5</v>
      </c>
      <c r="F494" s="47"/>
      <c r="G494" s="47"/>
      <c r="H494" s="62"/>
      <c r="I494" s="47"/>
      <c r="J494" s="2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</row>
    <row r="495" spans="1:39" s="4" customFormat="1" ht="11.25" customHeight="1" x14ac:dyDescent="0.2">
      <c r="A495" s="47"/>
      <c r="B495" s="23" t="s">
        <v>19</v>
      </c>
      <c r="C495" s="36">
        <v>0</v>
      </c>
      <c r="D495" s="36">
        <v>0</v>
      </c>
      <c r="E495" s="36">
        <v>0</v>
      </c>
      <c r="F495" s="47"/>
      <c r="G495" s="47"/>
      <c r="H495" s="62"/>
      <c r="I495" s="47"/>
      <c r="J495" s="2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</row>
    <row r="496" spans="1:39" s="4" customFormat="1" ht="11.25" customHeight="1" x14ac:dyDescent="0.2">
      <c r="A496" s="47"/>
      <c r="B496" s="23" t="s">
        <v>20</v>
      </c>
      <c r="C496" s="36">
        <v>600</v>
      </c>
      <c r="D496" s="36">
        <v>24.5</v>
      </c>
      <c r="E496" s="36">
        <v>24.5</v>
      </c>
      <c r="F496" s="47"/>
      <c r="G496" s="47"/>
      <c r="H496" s="62"/>
      <c r="I496" s="47"/>
      <c r="J496" s="2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</row>
    <row r="497" spans="1:39" s="4" customFormat="1" ht="11.25" customHeight="1" x14ac:dyDescent="0.2">
      <c r="A497" s="47"/>
      <c r="B497" s="23" t="s">
        <v>21</v>
      </c>
      <c r="C497" s="36">
        <v>0</v>
      </c>
      <c r="D497" s="36">
        <v>0</v>
      </c>
      <c r="E497" s="36">
        <v>0</v>
      </c>
      <c r="F497" s="47"/>
      <c r="G497" s="47"/>
      <c r="H497" s="62"/>
      <c r="I497" s="47"/>
      <c r="J497" s="2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</row>
    <row r="498" spans="1:39" s="4" customFormat="1" ht="11.25" customHeight="1" x14ac:dyDescent="0.2">
      <c r="A498" s="47"/>
      <c r="B498" s="23" t="s">
        <v>22</v>
      </c>
      <c r="C498" s="36">
        <v>0</v>
      </c>
      <c r="D498" s="36">
        <v>0</v>
      </c>
      <c r="E498" s="36">
        <v>0</v>
      </c>
      <c r="F498" s="47"/>
      <c r="G498" s="47"/>
      <c r="H498" s="62"/>
      <c r="I498" s="47"/>
      <c r="J498" s="2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 spans="1:39" s="4" customFormat="1" ht="11.25" customHeight="1" x14ac:dyDescent="0.2">
      <c r="A499" s="47"/>
      <c r="B499" s="23" t="s">
        <v>23</v>
      </c>
      <c r="C499" s="36">
        <v>0</v>
      </c>
      <c r="D499" s="36">
        <v>0</v>
      </c>
      <c r="E499" s="36">
        <v>0</v>
      </c>
      <c r="F499" s="47"/>
      <c r="G499" s="47"/>
      <c r="H499" s="62"/>
      <c r="I499" s="47"/>
      <c r="J499" s="2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</row>
    <row r="500" spans="1:39" s="4" customFormat="1" ht="11.25" customHeight="1" x14ac:dyDescent="0.2">
      <c r="A500" s="47"/>
      <c r="B500" s="23" t="s">
        <v>24</v>
      </c>
      <c r="C500" s="36">
        <v>0</v>
      </c>
      <c r="D500" s="36">
        <v>0</v>
      </c>
      <c r="E500" s="36">
        <v>0</v>
      </c>
      <c r="F500" s="47"/>
      <c r="G500" s="47"/>
      <c r="H500" s="62"/>
      <c r="I500" s="47"/>
      <c r="J500" s="2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</row>
    <row r="501" spans="1:39" s="4" customFormat="1" ht="11.25" customHeight="1" x14ac:dyDescent="0.2">
      <c r="A501" s="47"/>
      <c r="B501" s="23" t="s">
        <v>32</v>
      </c>
      <c r="C501" s="36">
        <f>C496</f>
        <v>600</v>
      </c>
      <c r="D501" s="36">
        <f>D496</f>
        <v>24.5</v>
      </c>
      <c r="E501" s="36">
        <f>E496</f>
        <v>24.5</v>
      </c>
      <c r="F501" s="48"/>
      <c r="G501" s="48"/>
      <c r="H501" s="63"/>
      <c r="I501" s="48"/>
      <c r="J501" s="2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</row>
    <row r="502" spans="1:39" s="4" customFormat="1" ht="39" x14ac:dyDescent="0.2">
      <c r="A502" s="46" t="s">
        <v>159</v>
      </c>
      <c r="B502" s="30" t="s">
        <v>220</v>
      </c>
      <c r="C502" s="41"/>
      <c r="D502" s="41"/>
      <c r="E502" s="41"/>
      <c r="F502" s="61"/>
      <c r="G502" s="61"/>
      <c r="H502" s="61"/>
      <c r="I502" s="46"/>
      <c r="J502" s="2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</row>
    <row r="503" spans="1:39" s="4" customFormat="1" ht="11.25" customHeight="1" x14ac:dyDescent="0.2">
      <c r="A503" s="47"/>
      <c r="B503" s="23" t="s">
        <v>29</v>
      </c>
      <c r="C503" s="29">
        <f>SUM(C504:C509)</f>
        <v>0</v>
      </c>
      <c r="D503" s="29">
        <f>SUM(D504:D509)</f>
        <v>0</v>
      </c>
      <c r="E503" s="29">
        <f>SUM(E504:E509)</f>
        <v>0</v>
      </c>
      <c r="F503" s="62"/>
      <c r="G503" s="62"/>
      <c r="H503" s="62"/>
      <c r="I503" s="47"/>
      <c r="J503" s="2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</row>
    <row r="504" spans="1:39" s="4" customFormat="1" ht="11.25" customHeight="1" x14ac:dyDescent="0.2">
      <c r="A504" s="47"/>
      <c r="B504" s="23" t="s">
        <v>19</v>
      </c>
      <c r="C504" s="22">
        <v>0</v>
      </c>
      <c r="D504" s="22">
        <v>0</v>
      </c>
      <c r="E504" s="22">
        <v>0</v>
      </c>
      <c r="F504" s="62"/>
      <c r="G504" s="62"/>
      <c r="H504" s="62"/>
      <c r="I504" s="47"/>
      <c r="J504" s="2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</row>
    <row r="505" spans="1:39" s="4" customFormat="1" ht="11.25" customHeight="1" x14ac:dyDescent="0.2">
      <c r="A505" s="47"/>
      <c r="B505" s="23" t="s">
        <v>160</v>
      </c>
      <c r="C505" s="22">
        <v>0</v>
      </c>
      <c r="D505" s="22">
        <v>0</v>
      </c>
      <c r="E505" s="22">
        <v>0</v>
      </c>
      <c r="F505" s="62"/>
      <c r="G505" s="62"/>
      <c r="H505" s="62"/>
      <c r="I505" s="47"/>
      <c r="J505" s="2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</row>
    <row r="506" spans="1:39" s="4" customFormat="1" ht="11.25" customHeight="1" x14ac:dyDescent="0.2">
      <c r="A506" s="47"/>
      <c r="B506" s="23" t="s">
        <v>21</v>
      </c>
      <c r="C506" s="22">
        <v>0</v>
      </c>
      <c r="D506" s="22">
        <v>0</v>
      </c>
      <c r="E506" s="22">
        <v>0</v>
      </c>
      <c r="F506" s="62"/>
      <c r="G506" s="62"/>
      <c r="H506" s="62"/>
      <c r="I506" s="47"/>
      <c r="J506" s="2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</row>
    <row r="507" spans="1:39" s="4" customFormat="1" ht="11.25" customHeight="1" x14ac:dyDescent="0.2">
      <c r="A507" s="47"/>
      <c r="B507" s="23" t="s">
        <v>22</v>
      </c>
      <c r="C507" s="22">
        <v>0</v>
      </c>
      <c r="D507" s="22">
        <v>0</v>
      </c>
      <c r="E507" s="22">
        <v>0</v>
      </c>
      <c r="F507" s="62"/>
      <c r="G507" s="62"/>
      <c r="H507" s="62"/>
      <c r="I507" s="47"/>
      <c r="J507" s="2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</row>
    <row r="508" spans="1:39" s="4" customFormat="1" ht="11.25" customHeight="1" x14ac:dyDescent="0.2">
      <c r="A508" s="47"/>
      <c r="B508" s="23" t="s">
        <v>23</v>
      </c>
      <c r="C508" s="22">
        <v>0</v>
      </c>
      <c r="D508" s="22">
        <v>0</v>
      </c>
      <c r="E508" s="22">
        <v>0</v>
      </c>
      <c r="F508" s="62"/>
      <c r="G508" s="62"/>
      <c r="H508" s="62"/>
      <c r="I508" s="47"/>
      <c r="J508" s="2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 spans="1:39" s="4" customFormat="1" ht="11.25" customHeight="1" x14ac:dyDescent="0.2">
      <c r="A509" s="47"/>
      <c r="B509" s="23" t="s">
        <v>24</v>
      </c>
      <c r="C509" s="22">
        <v>0</v>
      </c>
      <c r="D509" s="22">
        <v>0</v>
      </c>
      <c r="E509" s="22">
        <v>0</v>
      </c>
      <c r="F509" s="62"/>
      <c r="G509" s="62"/>
      <c r="H509" s="62"/>
      <c r="I509" s="47"/>
      <c r="J509" s="2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</row>
    <row r="510" spans="1:39" s="4" customFormat="1" ht="11.25" customHeight="1" x14ac:dyDescent="0.2">
      <c r="A510" s="48"/>
      <c r="B510" s="23" t="s">
        <v>32</v>
      </c>
      <c r="C510" s="36">
        <f>C505</f>
        <v>0</v>
      </c>
      <c r="D510" s="36">
        <f>D505</f>
        <v>0</v>
      </c>
      <c r="E510" s="36">
        <f>E505</f>
        <v>0</v>
      </c>
      <c r="F510" s="63"/>
      <c r="G510" s="63"/>
      <c r="H510" s="63"/>
      <c r="I510" s="48"/>
      <c r="J510" s="2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</row>
    <row r="511" spans="1:39" s="21" customFormat="1" ht="40.5" customHeight="1" x14ac:dyDescent="0.2">
      <c r="A511" s="46" t="s">
        <v>161</v>
      </c>
      <c r="B511" s="30" t="s">
        <v>162</v>
      </c>
      <c r="C511" s="29"/>
      <c r="D511" s="29"/>
      <c r="E511" s="29"/>
      <c r="F511" s="44" t="s">
        <v>58</v>
      </c>
      <c r="G511" s="44" t="s">
        <v>47</v>
      </c>
      <c r="H511" s="44"/>
      <c r="I511" s="44" t="s">
        <v>163</v>
      </c>
      <c r="J511" s="2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</row>
    <row r="512" spans="1:39" s="21" customFormat="1" ht="10.5" customHeight="1" x14ac:dyDescent="0.2">
      <c r="A512" s="47"/>
      <c r="B512" s="23" t="s">
        <v>29</v>
      </c>
      <c r="C512" s="29">
        <f>SUM(C513:C518)</f>
        <v>6000</v>
      </c>
      <c r="D512" s="29">
        <f>SUM(D513:D518)</f>
        <v>6000</v>
      </c>
      <c r="E512" s="29">
        <f>SUM(E513:E518)</f>
        <v>6000</v>
      </c>
      <c r="F512" s="45"/>
      <c r="G512" s="45"/>
      <c r="H512" s="45"/>
      <c r="I512" s="44"/>
      <c r="J512" s="2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</row>
    <row r="513" spans="1:39" s="21" customFormat="1" ht="10.5" customHeight="1" x14ac:dyDescent="0.2">
      <c r="A513" s="47"/>
      <c r="B513" s="23" t="s">
        <v>19</v>
      </c>
      <c r="C513" s="22">
        <v>0</v>
      </c>
      <c r="D513" s="22">
        <v>0</v>
      </c>
      <c r="E513" s="22">
        <v>0</v>
      </c>
      <c r="F513" s="45"/>
      <c r="G513" s="45"/>
      <c r="H513" s="45"/>
      <c r="I513" s="44"/>
      <c r="J513" s="2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</row>
    <row r="514" spans="1:39" s="21" customFormat="1" ht="10.5" customHeight="1" x14ac:dyDescent="0.2">
      <c r="A514" s="47"/>
      <c r="B514" s="23" t="s">
        <v>20</v>
      </c>
      <c r="C514" s="22">
        <v>6000</v>
      </c>
      <c r="D514" s="22">
        <v>6000</v>
      </c>
      <c r="E514" s="22">
        <v>6000</v>
      </c>
      <c r="F514" s="45"/>
      <c r="G514" s="45"/>
      <c r="H514" s="45"/>
      <c r="I514" s="44"/>
      <c r="J514" s="2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</row>
    <row r="515" spans="1:39" s="21" customFormat="1" ht="10.5" customHeight="1" x14ac:dyDescent="0.2">
      <c r="A515" s="47"/>
      <c r="B515" s="23" t="s">
        <v>21</v>
      </c>
      <c r="C515" s="22">
        <v>0</v>
      </c>
      <c r="D515" s="22">
        <v>0</v>
      </c>
      <c r="E515" s="22">
        <v>0</v>
      </c>
      <c r="F515" s="45"/>
      <c r="G515" s="45"/>
      <c r="H515" s="45"/>
      <c r="I515" s="44"/>
      <c r="J515" s="2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</row>
    <row r="516" spans="1:39" s="21" customFormat="1" ht="10.5" customHeight="1" x14ac:dyDescent="0.2">
      <c r="A516" s="47"/>
      <c r="B516" s="23" t="s">
        <v>22</v>
      </c>
      <c r="C516" s="22">
        <v>0</v>
      </c>
      <c r="D516" s="22">
        <v>0</v>
      </c>
      <c r="E516" s="22">
        <v>0</v>
      </c>
      <c r="F516" s="45"/>
      <c r="G516" s="45"/>
      <c r="H516" s="45"/>
      <c r="I516" s="44"/>
      <c r="J516" s="2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</row>
    <row r="517" spans="1:39" s="21" customFormat="1" ht="10.5" customHeight="1" x14ac:dyDescent="0.2">
      <c r="A517" s="47"/>
      <c r="B517" s="23" t="s">
        <v>23</v>
      </c>
      <c r="C517" s="22">
        <v>0</v>
      </c>
      <c r="D517" s="22">
        <v>0</v>
      </c>
      <c r="E517" s="22">
        <v>0</v>
      </c>
      <c r="F517" s="45"/>
      <c r="G517" s="45"/>
      <c r="H517" s="45"/>
      <c r="I517" s="44"/>
      <c r="J517" s="2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</row>
    <row r="518" spans="1:39" s="21" customFormat="1" ht="10.5" customHeight="1" x14ac:dyDescent="0.2">
      <c r="A518" s="47"/>
      <c r="B518" s="23" t="s">
        <v>24</v>
      </c>
      <c r="C518" s="22">
        <v>0</v>
      </c>
      <c r="D518" s="22">
        <v>0</v>
      </c>
      <c r="E518" s="22">
        <v>0</v>
      </c>
      <c r="F518" s="45"/>
      <c r="G518" s="45"/>
      <c r="H518" s="45"/>
      <c r="I518" s="44"/>
      <c r="J518" s="2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</row>
    <row r="519" spans="1:39" s="21" customFormat="1" ht="78" x14ac:dyDescent="0.2">
      <c r="A519" s="46" t="s">
        <v>164</v>
      </c>
      <c r="B519" s="30" t="s">
        <v>165</v>
      </c>
      <c r="C519" s="29"/>
      <c r="D519" s="29"/>
      <c r="E519" s="29"/>
      <c r="F519" s="44"/>
      <c r="G519" s="44"/>
      <c r="H519" s="44"/>
      <c r="I519" s="44"/>
      <c r="J519" s="2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</row>
    <row r="520" spans="1:39" s="21" customFormat="1" ht="9.75" customHeight="1" x14ac:dyDescent="0.2">
      <c r="A520" s="47"/>
      <c r="B520" s="23" t="s">
        <v>29</v>
      </c>
      <c r="C520" s="29">
        <f>SUM(C521:C526)</f>
        <v>600</v>
      </c>
      <c r="D520" s="29">
        <f>SUM(D521:D526)</f>
        <v>0</v>
      </c>
      <c r="E520" s="29">
        <f>SUM(E521:E526)</f>
        <v>0</v>
      </c>
      <c r="F520" s="45"/>
      <c r="G520" s="45"/>
      <c r="H520" s="45"/>
      <c r="I520" s="44"/>
      <c r="J520" s="2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</row>
    <row r="521" spans="1:39" s="21" customFormat="1" ht="9.75" customHeight="1" x14ac:dyDescent="0.2">
      <c r="A521" s="47"/>
      <c r="B521" s="23" t="s">
        <v>19</v>
      </c>
      <c r="C521" s="22">
        <v>0</v>
      </c>
      <c r="D521" s="22">
        <v>0</v>
      </c>
      <c r="E521" s="22">
        <v>0</v>
      </c>
      <c r="F521" s="45"/>
      <c r="G521" s="45"/>
      <c r="H521" s="45"/>
      <c r="I521" s="44"/>
      <c r="J521" s="2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</row>
    <row r="522" spans="1:39" s="21" customFormat="1" ht="9.75" customHeight="1" x14ac:dyDescent="0.2">
      <c r="A522" s="47"/>
      <c r="B522" s="23" t="s">
        <v>20</v>
      </c>
      <c r="C522" s="22">
        <v>600</v>
      </c>
      <c r="D522" s="22">
        <v>0</v>
      </c>
      <c r="E522" s="22">
        <v>0</v>
      </c>
      <c r="F522" s="45"/>
      <c r="G522" s="45"/>
      <c r="H522" s="45"/>
      <c r="I522" s="44"/>
      <c r="J522" s="2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</row>
    <row r="523" spans="1:39" s="21" customFormat="1" ht="9.75" customHeight="1" x14ac:dyDescent="0.2">
      <c r="A523" s="47"/>
      <c r="B523" s="23" t="s">
        <v>21</v>
      </c>
      <c r="C523" s="22">
        <v>0</v>
      </c>
      <c r="D523" s="22">
        <v>0</v>
      </c>
      <c r="E523" s="22">
        <v>0</v>
      </c>
      <c r="F523" s="45"/>
      <c r="G523" s="45"/>
      <c r="H523" s="45"/>
      <c r="I523" s="44"/>
      <c r="J523" s="2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</row>
    <row r="524" spans="1:39" s="21" customFormat="1" ht="9.75" customHeight="1" x14ac:dyDescent="0.2">
      <c r="A524" s="47"/>
      <c r="B524" s="23" t="s">
        <v>22</v>
      </c>
      <c r="C524" s="22">
        <v>0</v>
      </c>
      <c r="D524" s="22">
        <v>0</v>
      </c>
      <c r="E524" s="22">
        <v>0</v>
      </c>
      <c r="F524" s="45"/>
      <c r="G524" s="45"/>
      <c r="H524" s="45"/>
      <c r="I524" s="44"/>
      <c r="J524" s="2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</row>
    <row r="525" spans="1:39" s="21" customFormat="1" ht="9.75" customHeight="1" x14ac:dyDescent="0.2">
      <c r="A525" s="47"/>
      <c r="B525" s="23" t="s">
        <v>23</v>
      </c>
      <c r="C525" s="22">
        <v>0</v>
      </c>
      <c r="D525" s="22">
        <v>0</v>
      </c>
      <c r="E525" s="22">
        <v>0</v>
      </c>
      <c r="F525" s="45"/>
      <c r="G525" s="45"/>
      <c r="H525" s="45"/>
      <c r="I525" s="44"/>
      <c r="J525" s="2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</row>
    <row r="526" spans="1:39" s="21" customFormat="1" ht="9.75" customHeight="1" x14ac:dyDescent="0.2">
      <c r="A526" s="47"/>
      <c r="B526" s="23" t="s">
        <v>24</v>
      </c>
      <c r="C526" s="22">
        <v>0</v>
      </c>
      <c r="D526" s="22">
        <v>0</v>
      </c>
      <c r="E526" s="22">
        <v>0</v>
      </c>
      <c r="F526" s="45"/>
      <c r="G526" s="45"/>
      <c r="H526" s="45"/>
      <c r="I526" s="44"/>
      <c r="J526" s="2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</row>
    <row r="527" spans="1:39" s="21" customFormat="1" ht="20.25" customHeight="1" x14ac:dyDescent="0.2">
      <c r="A527" s="44" t="s">
        <v>166</v>
      </c>
      <c r="B527" s="27" t="s">
        <v>167</v>
      </c>
      <c r="C527" s="29"/>
      <c r="D527" s="29"/>
      <c r="E527" s="29"/>
      <c r="F527" s="44" t="s">
        <v>58</v>
      </c>
      <c r="G527" s="44"/>
      <c r="H527" s="44"/>
      <c r="I527" s="44" t="s">
        <v>168</v>
      </c>
      <c r="J527" s="2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</row>
    <row r="528" spans="1:39" s="21" customFormat="1" ht="10.5" customHeight="1" x14ac:dyDescent="0.2">
      <c r="A528" s="44"/>
      <c r="B528" s="23" t="s">
        <v>29</v>
      </c>
      <c r="C528" s="29">
        <f>SUM(C529:C534)</f>
        <v>9696.1</v>
      </c>
      <c r="D528" s="29">
        <f>SUM(D529:D534)</f>
        <v>1418.3890000000001</v>
      </c>
      <c r="E528" s="29">
        <f>SUM(E529:E534)</f>
        <v>1418.3890000000001</v>
      </c>
      <c r="F528" s="45"/>
      <c r="G528" s="45"/>
      <c r="H528" s="45"/>
      <c r="I528" s="44"/>
      <c r="J528" s="2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</row>
    <row r="529" spans="1:39" s="21" customFormat="1" ht="10.5" customHeight="1" x14ac:dyDescent="0.2">
      <c r="A529" s="44"/>
      <c r="B529" s="23" t="s">
        <v>19</v>
      </c>
      <c r="C529" s="29">
        <f>C537+C545+C553+C561+C570</f>
        <v>0</v>
      </c>
      <c r="D529" s="29">
        <f t="shared" ref="D529:E529" si="38">D537+D545+D553+D561+D570</f>
        <v>0</v>
      </c>
      <c r="E529" s="29">
        <f t="shared" si="38"/>
        <v>0</v>
      </c>
      <c r="F529" s="45"/>
      <c r="G529" s="45"/>
      <c r="H529" s="45"/>
      <c r="I529" s="44"/>
      <c r="J529" s="2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</row>
    <row r="530" spans="1:39" s="21" customFormat="1" ht="10.5" customHeight="1" x14ac:dyDescent="0.2">
      <c r="A530" s="44"/>
      <c r="B530" s="23" t="s">
        <v>20</v>
      </c>
      <c r="C530" s="29">
        <f>6800+2000</f>
        <v>8800</v>
      </c>
      <c r="D530" s="29">
        <f t="shared" ref="C530:E534" si="39">D538+D546+D554+D562+D571</f>
        <v>1418.3890000000001</v>
      </c>
      <c r="E530" s="29">
        <f t="shared" si="39"/>
        <v>1418.3890000000001</v>
      </c>
      <c r="F530" s="45"/>
      <c r="G530" s="45"/>
      <c r="H530" s="45"/>
      <c r="I530" s="44"/>
      <c r="J530" s="2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</row>
    <row r="531" spans="1:39" s="21" customFormat="1" ht="10.5" customHeight="1" x14ac:dyDescent="0.2">
      <c r="A531" s="44"/>
      <c r="B531" s="23" t="s">
        <v>21</v>
      </c>
      <c r="C531" s="29">
        <f t="shared" si="39"/>
        <v>154.5</v>
      </c>
      <c r="D531" s="29">
        <f t="shared" si="39"/>
        <v>0</v>
      </c>
      <c r="E531" s="29">
        <f t="shared" si="39"/>
        <v>0</v>
      </c>
      <c r="F531" s="45"/>
      <c r="G531" s="45"/>
      <c r="H531" s="45"/>
      <c r="I531" s="44"/>
      <c r="J531" s="2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</row>
    <row r="532" spans="1:39" s="21" customFormat="1" ht="10.5" customHeight="1" x14ac:dyDescent="0.2">
      <c r="A532" s="44"/>
      <c r="B532" s="23" t="s">
        <v>22</v>
      </c>
      <c r="C532" s="29">
        <f t="shared" si="39"/>
        <v>0</v>
      </c>
      <c r="D532" s="29">
        <f t="shared" si="39"/>
        <v>0</v>
      </c>
      <c r="E532" s="29">
        <f t="shared" si="39"/>
        <v>0</v>
      </c>
      <c r="F532" s="45"/>
      <c r="G532" s="45"/>
      <c r="H532" s="45"/>
      <c r="I532" s="44"/>
      <c r="J532" s="2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</row>
    <row r="533" spans="1:39" s="21" customFormat="1" ht="10.5" customHeight="1" x14ac:dyDescent="0.2">
      <c r="A533" s="44"/>
      <c r="B533" s="23" t="s">
        <v>23</v>
      </c>
      <c r="C533" s="29">
        <f t="shared" si="39"/>
        <v>0</v>
      </c>
      <c r="D533" s="29">
        <f t="shared" si="39"/>
        <v>0</v>
      </c>
      <c r="E533" s="29">
        <f t="shared" si="39"/>
        <v>0</v>
      </c>
      <c r="F533" s="45"/>
      <c r="G533" s="45"/>
      <c r="H533" s="45"/>
      <c r="I533" s="44"/>
      <c r="J533" s="2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</row>
    <row r="534" spans="1:39" s="21" customFormat="1" ht="10.5" customHeight="1" x14ac:dyDescent="0.2">
      <c r="A534" s="44"/>
      <c r="B534" s="23" t="s">
        <v>24</v>
      </c>
      <c r="C534" s="29">
        <f t="shared" si="39"/>
        <v>741.6</v>
      </c>
      <c r="D534" s="29">
        <f t="shared" si="39"/>
        <v>0</v>
      </c>
      <c r="E534" s="29">
        <f t="shared" si="39"/>
        <v>0</v>
      </c>
      <c r="F534" s="45"/>
      <c r="G534" s="45"/>
      <c r="H534" s="45"/>
      <c r="I534" s="44"/>
      <c r="J534" s="2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</row>
    <row r="535" spans="1:39" s="21" customFormat="1" ht="23.25" customHeight="1" x14ac:dyDescent="0.2">
      <c r="A535" s="44" t="s">
        <v>169</v>
      </c>
      <c r="B535" s="30" t="s">
        <v>170</v>
      </c>
      <c r="C535" s="29"/>
      <c r="D535" s="29"/>
      <c r="E535" s="29"/>
      <c r="F535" s="44" t="s">
        <v>47</v>
      </c>
      <c r="G535" s="44"/>
      <c r="H535" s="57"/>
      <c r="I535" s="44" t="s">
        <v>171</v>
      </c>
      <c r="J535" s="2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</row>
    <row r="536" spans="1:39" s="21" customFormat="1" ht="12" customHeight="1" x14ac:dyDescent="0.2">
      <c r="A536" s="44"/>
      <c r="B536" s="23" t="s">
        <v>29</v>
      </c>
      <c r="C536" s="29">
        <f>SUM(C537:C542)</f>
        <v>1341.6</v>
      </c>
      <c r="D536" s="29">
        <f>SUM(D537:D542)</f>
        <v>300</v>
      </c>
      <c r="E536" s="29">
        <f>SUM(E537:E542)</f>
        <v>300</v>
      </c>
      <c r="F536" s="45"/>
      <c r="G536" s="45"/>
      <c r="H536" s="58"/>
      <c r="I536" s="44"/>
      <c r="J536" s="2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</row>
    <row r="537" spans="1:39" s="21" customFormat="1" ht="12" customHeight="1" x14ac:dyDescent="0.2">
      <c r="A537" s="44"/>
      <c r="B537" s="23" t="s">
        <v>19</v>
      </c>
      <c r="C537" s="22">
        <v>0</v>
      </c>
      <c r="D537" s="22">
        <v>0</v>
      </c>
      <c r="E537" s="22">
        <v>0</v>
      </c>
      <c r="F537" s="45"/>
      <c r="G537" s="45"/>
      <c r="H537" s="58"/>
      <c r="I537" s="44"/>
      <c r="J537" s="2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</row>
    <row r="538" spans="1:39" s="21" customFormat="1" ht="12" customHeight="1" x14ac:dyDescent="0.2">
      <c r="A538" s="44"/>
      <c r="B538" s="23" t="s">
        <v>20</v>
      </c>
      <c r="C538" s="22">
        <v>600</v>
      </c>
      <c r="D538" s="22">
        <v>300</v>
      </c>
      <c r="E538" s="22">
        <v>300</v>
      </c>
      <c r="F538" s="45"/>
      <c r="G538" s="45"/>
      <c r="H538" s="58"/>
      <c r="I538" s="44"/>
      <c r="J538" s="2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</row>
    <row r="539" spans="1:39" s="21" customFormat="1" ht="12" customHeight="1" x14ac:dyDescent="0.2">
      <c r="A539" s="44"/>
      <c r="B539" s="23" t="s">
        <v>21</v>
      </c>
      <c r="C539" s="22">
        <v>0</v>
      </c>
      <c r="D539" s="22">
        <v>0</v>
      </c>
      <c r="E539" s="22">
        <v>0</v>
      </c>
      <c r="F539" s="45"/>
      <c r="G539" s="45"/>
      <c r="H539" s="58"/>
      <c r="I539" s="44"/>
      <c r="J539" s="2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</row>
    <row r="540" spans="1:39" s="21" customFormat="1" ht="12" customHeight="1" x14ac:dyDescent="0.2">
      <c r="A540" s="44"/>
      <c r="B540" s="23" t="s">
        <v>22</v>
      </c>
      <c r="C540" s="22">
        <v>0</v>
      </c>
      <c r="D540" s="22">
        <v>0</v>
      </c>
      <c r="E540" s="22">
        <v>0</v>
      </c>
      <c r="F540" s="45"/>
      <c r="G540" s="45"/>
      <c r="H540" s="58"/>
      <c r="I540" s="44"/>
      <c r="J540" s="2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</row>
    <row r="541" spans="1:39" s="21" customFormat="1" ht="12" customHeight="1" x14ac:dyDescent="0.2">
      <c r="A541" s="44"/>
      <c r="B541" s="23" t="s">
        <v>23</v>
      </c>
      <c r="C541" s="22">
        <v>0</v>
      </c>
      <c r="D541" s="22">
        <v>0</v>
      </c>
      <c r="E541" s="22">
        <v>0</v>
      </c>
      <c r="F541" s="45"/>
      <c r="G541" s="45"/>
      <c r="H541" s="58"/>
      <c r="I541" s="44"/>
      <c r="J541" s="2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</row>
    <row r="542" spans="1:39" s="21" customFormat="1" ht="12" customHeight="1" x14ac:dyDescent="0.2">
      <c r="A542" s="44"/>
      <c r="B542" s="23" t="s">
        <v>24</v>
      </c>
      <c r="C542" s="22">
        <v>741.6</v>
      </c>
      <c r="D542" s="22">
        <v>0</v>
      </c>
      <c r="E542" s="22">
        <v>0</v>
      </c>
      <c r="F542" s="45"/>
      <c r="G542" s="45"/>
      <c r="H542" s="58"/>
      <c r="I542" s="44"/>
      <c r="J542" s="2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</row>
    <row r="543" spans="1:39" s="21" customFormat="1" ht="23.25" customHeight="1" x14ac:dyDescent="0.2">
      <c r="A543" s="44" t="s">
        <v>172</v>
      </c>
      <c r="B543" s="30" t="s">
        <v>173</v>
      </c>
      <c r="C543" s="29"/>
      <c r="D543" s="29"/>
      <c r="E543" s="29"/>
      <c r="F543" s="59"/>
      <c r="G543" s="59"/>
      <c r="H543" s="44"/>
      <c r="I543" s="44"/>
      <c r="J543" s="2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</row>
    <row r="544" spans="1:39" s="21" customFormat="1" ht="10.5" customHeight="1" x14ac:dyDescent="0.2">
      <c r="A544" s="44"/>
      <c r="B544" s="23" t="s">
        <v>29</v>
      </c>
      <c r="C544" s="29">
        <f>SUM(C545:C550)</f>
        <v>2000</v>
      </c>
      <c r="D544" s="29">
        <f>SUM(D545:D550)</f>
        <v>0</v>
      </c>
      <c r="E544" s="29">
        <f>SUM(E545:E550)</f>
        <v>0</v>
      </c>
      <c r="F544" s="60"/>
      <c r="G544" s="60"/>
      <c r="H544" s="45"/>
      <c r="I544" s="44"/>
      <c r="J544" s="2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</row>
    <row r="545" spans="1:39" s="21" customFormat="1" ht="10.5" customHeight="1" x14ac:dyDescent="0.2">
      <c r="A545" s="44"/>
      <c r="B545" s="23" t="s">
        <v>19</v>
      </c>
      <c r="C545" s="22">
        <v>0</v>
      </c>
      <c r="D545" s="22">
        <v>0</v>
      </c>
      <c r="E545" s="22">
        <v>0</v>
      </c>
      <c r="F545" s="60"/>
      <c r="G545" s="60"/>
      <c r="H545" s="45"/>
      <c r="I545" s="44"/>
      <c r="J545" s="2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</row>
    <row r="546" spans="1:39" s="21" customFormat="1" ht="10.5" customHeight="1" x14ac:dyDescent="0.2">
      <c r="A546" s="44"/>
      <c r="B546" s="23" t="s">
        <v>20</v>
      </c>
      <c r="C546" s="22">
        <v>2000</v>
      </c>
      <c r="D546" s="22">
        <v>0</v>
      </c>
      <c r="E546" s="22">
        <v>0</v>
      </c>
      <c r="F546" s="60"/>
      <c r="G546" s="60"/>
      <c r="H546" s="45"/>
      <c r="I546" s="44"/>
      <c r="J546" s="2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</row>
    <row r="547" spans="1:39" s="21" customFormat="1" ht="10.5" customHeight="1" x14ac:dyDescent="0.2">
      <c r="A547" s="44"/>
      <c r="B547" s="23" t="s">
        <v>21</v>
      </c>
      <c r="C547" s="22">
        <v>0</v>
      </c>
      <c r="D547" s="22">
        <v>0</v>
      </c>
      <c r="E547" s="22">
        <v>0</v>
      </c>
      <c r="F547" s="60"/>
      <c r="G547" s="60"/>
      <c r="H547" s="45"/>
      <c r="I547" s="44"/>
      <c r="J547" s="2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</row>
    <row r="548" spans="1:39" s="21" customFormat="1" ht="10.5" customHeight="1" x14ac:dyDescent="0.2">
      <c r="A548" s="44"/>
      <c r="B548" s="23" t="s">
        <v>22</v>
      </c>
      <c r="C548" s="22">
        <v>0</v>
      </c>
      <c r="D548" s="22">
        <v>0</v>
      </c>
      <c r="E548" s="22">
        <v>0</v>
      </c>
      <c r="F548" s="60"/>
      <c r="G548" s="60"/>
      <c r="H548" s="45"/>
      <c r="I548" s="44"/>
      <c r="J548" s="2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</row>
    <row r="549" spans="1:39" s="21" customFormat="1" ht="10.5" customHeight="1" x14ac:dyDescent="0.2">
      <c r="A549" s="44"/>
      <c r="B549" s="23" t="s">
        <v>23</v>
      </c>
      <c r="C549" s="22">
        <v>0</v>
      </c>
      <c r="D549" s="22">
        <v>0</v>
      </c>
      <c r="E549" s="22">
        <v>0</v>
      </c>
      <c r="F549" s="60"/>
      <c r="G549" s="60"/>
      <c r="H549" s="45"/>
      <c r="I549" s="44"/>
      <c r="J549" s="2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</row>
    <row r="550" spans="1:39" s="21" customFormat="1" ht="10.5" customHeight="1" x14ac:dyDescent="0.2">
      <c r="A550" s="44"/>
      <c r="B550" s="23" t="s">
        <v>24</v>
      </c>
      <c r="C550" s="22">
        <v>0</v>
      </c>
      <c r="D550" s="22">
        <v>0</v>
      </c>
      <c r="E550" s="22">
        <v>0</v>
      </c>
      <c r="F550" s="60"/>
      <c r="G550" s="60"/>
      <c r="H550" s="45"/>
      <c r="I550" s="44"/>
      <c r="J550" s="2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</row>
    <row r="551" spans="1:39" s="21" customFormat="1" ht="30.75" customHeight="1" x14ac:dyDescent="0.2">
      <c r="A551" s="46" t="s">
        <v>174</v>
      </c>
      <c r="B551" s="30" t="s">
        <v>175</v>
      </c>
      <c r="C551" s="29"/>
      <c r="D551" s="29"/>
      <c r="E551" s="29"/>
      <c r="F551" s="44" t="s">
        <v>58</v>
      </c>
      <c r="G551" s="44"/>
      <c r="H551" s="44"/>
      <c r="I551" s="44" t="s">
        <v>176</v>
      </c>
      <c r="J551" s="2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</row>
    <row r="552" spans="1:39" s="21" customFormat="1" ht="12.75" customHeight="1" x14ac:dyDescent="0.2">
      <c r="A552" s="47"/>
      <c r="B552" s="23" t="s">
        <v>29</v>
      </c>
      <c r="C552" s="29">
        <f>SUM(C553:C558)</f>
        <v>4000</v>
      </c>
      <c r="D552" s="29">
        <f>SUM(D553:D558)</f>
        <v>118.389</v>
      </c>
      <c r="E552" s="29">
        <f>SUM(E553:E558)</f>
        <v>118.389</v>
      </c>
      <c r="F552" s="44"/>
      <c r="G552" s="44"/>
      <c r="H552" s="44"/>
      <c r="I552" s="44"/>
      <c r="J552" s="2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</row>
    <row r="553" spans="1:39" s="21" customFormat="1" ht="13.5" customHeight="1" x14ac:dyDescent="0.2">
      <c r="A553" s="47"/>
      <c r="B553" s="23" t="s">
        <v>19</v>
      </c>
      <c r="C553" s="22">
        <v>0</v>
      </c>
      <c r="D553" s="22">
        <v>0</v>
      </c>
      <c r="E553" s="22">
        <v>0</v>
      </c>
      <c r="F553" s="44"/>
      <c r="G553" s="44"/>
      <c r="H553" s="44"/>
      <c r="I553" s="44"/>
      <c r="J553" s="2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</row>
    <row r="554" spans="1:39" s="21" customFormat="1" ht="12.75" customHeight="1" x14ac:dyDescent="0.2">
      <c r="A554" s="47"/>
      <c r="B554" s="23" t="s">
        <v>20</v>
      </c>
      <c r="C554" s="22">
        <v>4000</v>
      </c>
      <c r="D554" s="22">
        <v>118.389</v>
      </c>
      <c r="E554" s="22">
        <v>118.389</v>
      </c>
      <c r="F554" s="44"/>
      <c r="G554" s="44"/>
      <c r="H554" s="44"/>
      <c r="I554" s="44"/>
      <c r="J554" s="2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</row>
    <row r="555" spans="1:39" s="21" customFormat="1" ht="12.75" customHeight="1" x14ac:dyDescent="0.2">
      <c r="A555" s="47"/>
      <c r="B555" s="23" t="s">
        <v>21</v>
      </c>
      <c r="C555" s="22">
        <v>0</v>
      </c>
      <c r="D555" s="22">
        <v>0</v>
      </c>
      <c r="E555" s="22">
        <v>0</v>
      </c>
      <c r="F555" s="44"/>
      <c r="G555" s="44"/>
      <c r="H555" s="44"/>
      <c r="I555" s="44"/>
      <c r="J555" s="2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</row>
    <row r="556" spans="1:39" s="21" customFormat="1" ht="12.75" customHeight="1" x14ac:dyDescent="0.2">
      <c r="A556" s="47"/>
      <c r="B556" s="23" t="s">
        <v>22</v>
      </c>
      <c r="C556" s="22">
        <v>0</v>
      </c>
      <c r="D556" s="22">
        <v>0</v>
      </c>
      <c r="E556" s="22">
        <v>0</v>
      </c>
      <c r="F556" s="44"/>
      <c r="G556" s="44"/>
      <c r="H556" s="44"/>
      <c r="I556" s="44"/>
      <c r="J556" s="2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</row>
    <row r="557" spans="1:39" s="21" customFormat="1" ht="12.75" customHeight="1" x14ac:dyDescent="0.2">
      <c r="A557" s="47"/>
      <c r="B557" s="23" t="s">
        <v>23</v>
      </c>
      <c r="C557" s="22">
        <v>0</v>
      </c>
      <c r="D557" s="22">
        <v>0</v>
      </c>
      <c r="E557" s="22">
        <v>0</v>
      </c>
      <c r="F557" s="44"/>
      <c r="G557" s="44"/>
      <c r="H557" s="44"/>
      <c r="I557" s="44"/>
      <c r="J557" s="2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</row>
    <row r="558" spans="1:39" s="21" customFormat="1" ht="12.75" customHeight="1" x14ac:dyDescent="0.2">
      <c r="A558" s="47"/>
      <c r="B558" s="23" t="s">
        <v>24</v>
      </c>
      <c r="C558" s="22">
        <v>0</v>
      </c>
      <c r="D558" s="22">
        <v>0</v>
      </c>
      <c r="E558" s="22">
        <v>0</v>
      </c>
      <c r="F558" s="44"/>
      <c r="G558" s="44"/>
      <c r="H558" s="44"/>
      <c r="I558" s="44"/>
      <c r="J558" s="2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</row>
    <row r="559" spans="1:39" s="21" customFormat="1" ht="30" customHeight="1" x14ac:dyDescent="0.2">
      <c r="A559" s="46" t="s">
        <v>177</v>
      </c>
      <c r="B559" s="30" t="s">
        <v>178</v>
      </c>
      <c r="C559" s="29"/>
      <c r="D559" s="29"/>
      <c r="E559" s="29"/>
      <c r="F559" s="44"/>
      <c r="G559" s="44"/>
      <c r="H559" s="44"/>
      <c r="I559" s="46"/>
      <c r="J559" s="2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</row>
    <row r="560" spans="1:39" s="21" customFormat="1" ht="12" customHeight="1" x14ac:dyDescent="0.2">
      <c r="A560" s="47"/>
      <c r="B560" s="23" t="s">
        <v>29</v>
      </c>
      <c r="C560" s="29">
        <f>SUM(C561:C566)</f>
        <v>354.5</v>
      </c>
      <c r="D560" s="29">
        <f>SUM(D561:D566)</f>
        <v>0</v>
      </c>
      <c r="E560" s="29">
        <f>SUM(E561:E566)</f>
        <v>0</v>
      </c>
      <c r="F560" s="44"/>
      <c r="G560" s="44"/>
      <c r="H560" s="44"/>
      <c r="I560" s="47"/>
      <c r="J560" s="2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</row>
    <row r="561" spans="1:39" s="21" customFormat="1" ht="12" customHeight="1" x14ac:dyDescent="0.2">
      <c r="A561" s="47"/>
      <c r="B561" s="23" t="s">
        <v>19</v>
      </c>
      <c r="C561" s="22">
        <v>0</v>
      </c>
      <c r="D561" s="22">
        <v>0</v>
      </c>
      <c r="E561" s="22">
        <v>0</v>
      </c>
      <c r="F561" s="44"/>
      <c r="G561" s="44"/>
      <c r="H561" s="44"/>
      <c r="I561" s="47"/>
      <c r="J561" s="2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</row>
    <row r="562" spans="1:39" s="21" customFormat="1" ht="12" customHeight="1" x14ac:dyDescent="0.2">
      <c r="A562" s="47"/>
      <c r="B562" s="23" t="s">
        <v>20</v>
      </c>
      <c r="C562" s="22">
        <v>200</v>
      </c>
      <c r="D562" s="22">
        <v>0</v>
      </c>
      <c r="E562" s="22">
        <v>0</v>
      </c>
      <c r="F562" s="44"/>
      <c r="G562" s="44"/>
      <c r="H562" s="44"/>
      <c r="I562" s="47"/>
      <c r="J562" s="2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</row>
    <row r="563" spans="1:39" s="21" customFormat="1" ht="12" customHeight="1" x14ac:dyDescent="0.2">
      <c r="A563" s="47"/>
      <c r="B563" s="23" t="s">
        <v>21</v>
      </c>
      <c r="C563" s="22">
        <v>154.5</v>
      </c>
      <c r="D563" s="22">
        <v>0</v>
      </c>
      <c r="E563" s="22">
        <v>0</v>
      </c>
      <c r="F563" s="44"/>
      <c r="G563" s="44"/>
      <c r="H563" s="44"/>
      <c r="I563" s="47"/>
      <c r="J563" s="2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</row>
    <row r="564" spans="1:39" s="21" customFormat="1" ht="12" customHeight="1" x14ac:dyDescent="0.2">
      <c r="A564" s="47"/>
      <c r="B564" s="23" t="s">
        <v>22</v>
      </c>
      <c r="C564" s="22">
        <v>0</v>
      </c>
      <c r="D564" s="22">
        <v>0</v>
      </c>
      <c r="E564" s="22">
        <v>0</v>
      </c>
      <c r="F564" s="44"/>
      <c r="G564" s="44"/>
      <c r="H564" s="44"/>
      <c r="I564" s="47"/>
      <c r="J564" s="2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</row>
    <row r="565" spans="1:39" s="21" customFormat="1" ht="12" customHeight="1" x14ac:dyDescent="0.2">
      <c r="A565" s="47"/>
      <c r="B565" s="23" t="s">
        <v>23</v>
      </c>
      <c r="C565" s="22">
        <v>0</v>
      </c>
      <c r="D565" s="22">
        <v>0</v>
      </c>
      <c r="E565" s="22">
        <v>0</v>
      </c>
      <c r="F565" s="44"/>
      <c r="G565" s="44"/>
      <c r="H565" s="44"/>
      <c r="I565" s="47"/>
      <c r="J565" s="2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</row>
    <row r="566" spans="1:39" s="21" customFormat="1" ht="12" customHeight="1" x14ac:dyDescent="0.2">
      <c r="A566" s="47"/>
      <c r="B566" s="23" t="s">
        <v>24</v>
      </c>
      <c r="C566" s="22">
        <v>0</v>
      </c>
      <c r="D566" s="22">
        <v>0</v>
      </c>
      <c r="E566" s="22">
        <v>0</v>
      </c>
      <c r="F566" s="44"/>
      <c r="G566" s="44"/>
      <c r="H566" s="44"/>
      <c r="I566" s="47"/>
      <c r="J566" s="2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</row>
    <row r="567" spans="1:39" s="21" customFormat="1" ht="33.75" customHeight="1" x14ac:dyDescent="0.2">
      <c r="A567" s="48"/>
      <c r="B567" s="23" t="s">
        <v>179</v>
      </c>
      <c r="C567" s="22"/>
      <c r="D567" s="22"/>
      <c r="E567" s="22"/>
      <c r="F567" s="31" t="s">
        <v>43</v>
      </c>
      <c r="G567" s="31"/>
      <c r="H567" s="31" t="s">
        <v>43</v>
      </c>
      <c r="I567" s="48"/>
      <c r="J567" s="2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</row>
    <row r="568" spans="1:39" s="21" customFormat="1" ht="39" x14ac:dyDescent="0.2">
      <c r="A568" s="46" t="s">
        <v>180</v>
      </c>
      <c r="B568" s="30" t="s">
        <v>181</v>
      </c>
      <c r="C568" s="29"/>
      <c r="D568" s="29"/>
      <c r="E568" s="29"/>
      <c r="F568" s="44"/>
      <c r="G568" s="44"/>
      <c r="H568" s="44"/>
      <c r="I568" s="46"/>
      <c r="J568" s="2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</row>
    <row r="569" spans="1:39" s="21" customFormat="1" ht="12.75" x14ac:dyDescent="0.2">
      <c r="A569" s="47"/>
      <c r="B569" s="23" t="s">
        <v>29</v>
      </c>
      <c r="C569" s="29">
        <f>SUM(C570:C575)</f>
        <v>2000</v>
      </c>
      <c r="D569" s="29">
        <f>SUM(D570:D575)</f>
        <v>1000</v>
      </c>
      <c r="E569" s="29">
        <f>SUM(E570:E575)</f>
        <v>1000</v>
      </c>
      <c r="F569" s="44"/>
      <c r="G569" s="44"/>
      <c r="H569" s="44"/>
      <c r="I569" s="47"/>
      <c r="J569" s="2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</row>
    <row r="570" spans="1:39" s="21" customFormat="1" ht="12.75" x14ac:dyDescent="0.2">
      <c r="A570" s="47"/>
      <c r="B570" s="23" t="s">
        <v>19</v>
      </c>
      <c r="C570" s="22">
        <v>0</v>
      </c>
      <c r="D570" s="22">
        <v>0</v>
      </c>
      <c r="E570" s="22">
        <v>0</v>
      </c>
      <c r="F570" s="44"/>
      <c r="G570" s="44"/>
      <c r="H570" s="44"/>
      <c r="I570" s="47"/>
      <c r="J570" s="2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</row>
    <row r="571" spans="1:39" s="21" customFormat="1" ht="12.75" x14ac:dyDescent="0.2">
      <c r="A571" s="47"/>
      <c r="B571" s="23" t="s">
        <v>20</v>
      </c>
      <c r="C571" s="22">
        <v>2000</v>
      </c>
      <c r="D571" s="22">
        <v>1000</v>
      </c>
      <c r="E571" s="22">
        <v>1000</v>
      </c>
      <c r="F571" s="44"/>
      <c r="G571" s="44"/>
      <c r="H571" s="44"/>
      <c r="I571" s="47"/>
      <c r="J571" s="2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</row>
    <row r="572" spans="1:39" s="21" customFormat="1" ht="12.75" x14ac:dyDescent="0.2">
      <c r="A572" s="47"/>
      <c r="B572" s="23" t="s">
        <v>21</v>
      </c>
      <c r="C572" s="22">
        <v>0</v>
      </c>
      <c r="D572" s="22">
        <v>0</v>
      </c>
      <c r="E572" s="22">
        <v>0</v>
      </c>
      <c r="F572" s="44"/>
      <c r="G572" s="44"/>
      <c r="H572" s="44"/>
      <c r="I572" s="47"/>
      <c r="J572" s="2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</row>
    <row r="573" spans="1:39" s="21" customFormat="1" ht="12.75" x14ac:dyDescent="0.2">
      <c r="A573" s="47"/>
      <c r="B573" s="23" t="s">
        <v>22</v>
      </c>
      <c r="C573" s="22">
        <v>0</v>
      </c>
      <c r="D573" s="22">
        <v>0</v>
      </c>
      <c r="E573" s="22">
        <v>0</v>
      </c>
      <c r="F573" s="44"/>
      <c r="G573" s="44"/>
      <c r="H573" s="44"/>
      <c r="I573" s="47"/>
      <c r="J573" s="2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</row>
    <row r="574" spans="1:39" s="21" customFormat="1" ht="12.75" x14ac:dyDescent="0.2">
      <c r="A574" s="47"/>
      <c r="B574" s="23" t="s">
        <v>23</v>
      </c>
      <c r="C574" s="22">
        <v>0</v>
      </c>
      <c r="D574" s="22">
        <v>0</v>
      </c>
      <c r="E574" s="22">
        <v>0</v>
      </c>
      <c r="F574" s="44"/>
      <c r="G574" s="44"/>
      <c r="H574" s="44"/>
      <c r="I574" s="47"/>
      <c r="J574" s="2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</row>
    <row r="575" spans="1:39" s="21" customFormat="1" ht="12.75" x14ac:dyDescent="0.2">
      <c r="A575" s="47"/>
      <c r="B575" s="23" t="s">
        <v>24</v>
      </c>
      <c r="C575" s="22">
        <v>0</v>
      </c>
      <c r="D575" s="22">
        <v>0</v>
      </c>
      <c r="E575" s="22">
        <v>0</v>
      </c>
      <c r="F575" s="44"/>
      <c r="G575" s="44"/>
      <c r="H575" s="44"/>
      <c r="I575" s="47"/>
      <c r="J575" s="2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</row>
    <row r="576" spans="1:39" s="21" customFormat="1" ht="12.75" customHeight="1" x14ac:dyDescent="0.2">
      <c r="A576" s="49" t="s">
        <v>182</v>
      </c>
      <c r="B576" s="49"/>
      <c r="C576" s="49"/>
      <c r="D576" s="49"/>
      <c r="E576" s="49"/>
      <c r="F576" s="49"/>
      <c r="G576" s="49"/>
      <c r="H576" s="49"/>
      <c r="I576" s="49"/>
      <c r="J576" s="2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</row>
    <row r="577" spans="1:39" s="21" customFormat="1" ht="9.75" customHeight="1" x14ac:dyDescent="0.2">
      <c r="A577" s="50"/>
      <c r="B577" s="23" t="s">
        <v>26</v>
      </c>
      <c r="C577" s="26">
        <f>SUM(C578:C583)</f>
        <v>170390.43000000002</v>
      </c>
      <c r="D577" s="26">
        <f>SUM(D578:D583)</f>
        <v>102511.28654</v>
      </c>
      <c r="E577" s="26">
        <f>SUM(E578:E583)</f>
        <v>99811.764660000001</v>
      </c>
      <c r="F577" s="55"/>
      <c r="G577" s="49"/>
      <c r="H577" s="49"/>
      <c r="I577" s="55"/>
      <c r="J577" s="2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</row>
    <row r="578" spans="1:39" s="21" customFormat="1" ht="9.75" customHeight="1" x14ac:dyDescent="0.2">
      <c r="A578" s="50"/>
      <c r="B578" s="23" t="s">
        <v>19</v>
      </c>
      <c r="C578" s="26">
        <f t="shared" ref="C578:E583" si="40">C586+C598+C614+C622</f>
        <v>0</v>
      </c>
      <c r="D578" s="26">
        <f t="shared" si="40"/>
        <v>0</v>
      </c>
      <c r="E578" s="26">
        <f t="shared" si="40"/>
        <v>0</v>
      </c>
      <c r="F578" s="55"/>
      <c r="G578" s="49"/>
      <c r="H578" s="49"/>
      <c r="I578" s="55"/>
      <c r="J578" s="2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</row>
    <row r="579" spans="1:39" s="21" customFormat="1" ht="9.75" customHeight="1" x14ac:dyDescent="0.2">
      <c r="A579" s="50"/>
      <c r="B579" s="23" t="s">
        <v>20</v>
      </c>
      <c r="C579" s="26">
        <f t="shared" si="40"/>
        <v>170390.43000000002</v>
      </c>
      <c r="D579" s="26">
        <f t="shared" si="40"/>
        <v>102511.28654</v>
      </c>
      <c r="E579" s="26">
        <f t="shared" si="40"/>
        <v>99811.764660000001</v>
      </c>
      <c r="F579" s="55"/>
      <c r="G579" s="49"/>
      <c r="H579" s="49"/>
      <c r="I579" s="55"/>
      <c r="J579" s="2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</row>
    <row r="580" spans="1:39" s="21" customFormat="1" ht="9.75" customHeight="1" x14ac:dyDescent="0.2">
      <c r="A580" s="50"/>
      <c r="B580" s="23" t="s">
        <v>21</v>
      </c>
      <c r="C580" s="26">
        <f t="shared" si="40"/>
        <v>0</v>
      </c>
      <c r="D580" s="26">
        <f t="shared" si="40"/>
        <v>0</v>
      </c>
      <c r="E580" s="26">
        <f t="shared" si="40"/>
        <v>0</v>
      </c>
      <c r="F580" s="55"/>
      <c r="G580" s="49"/>
      <c r="H580" s="49"/>
      <c r="I580" s="55"/>
      <c r="J580" s="2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</row>
    <row r="581" spans="1:39" s="21" customFormat="1" ht="9.75" customHeight="1" x14ac:dyDescent="0.2">
      <c r="A581" s="50"/>
      <c r="B581" s="23" t="s">
        <v>22</v>
      </c>
      <c r="C581" s="26">
        <f t="shared" si="40"/>
        <v>0</v>
      </c>
      <c r="D581" s="26">
        <f t="shared" si="40"/>
        <v>0</v>
      </c>
      <c r="E581" s="26">
        <f t="shared" si="40"/>
        <v>0</v>
      </c>
      <c r="F581" s="55"/>
      <c r="G581" s="49"/>
      <c r="H581" s="49"/>
      <c r="I581" s="55"/>
      <c r="J581" s="2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</row>
    <row r="582" spans="1:39" s="21" customFormat="1" ht="9.75" customHeight="1" x14ac:dyDescent="0.2">
      <c r="A582" s="50"/>
      <c r="B582" s="23" t="s">
        <v>23</v>
      </c>
      <c r="C582" s="26">
        <f t="shared" si="40"/>
        <v>0</v>
      </c>
      <c r="D582" s="26">
        <f t="shared" si="40"/>
        <v>0</v>
      </c>
      <c r="E582" s="26">
        <f t="shared" si="40"/>
        <v>0</v>
      </c>
      <c r="F582" s="55"/>
      <c r="G582" s="49"/>
      <c r="H582" s="49"/>
      <c r="I582" s="55"/>
      <c r="J582" s="2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</row>
    <row r="583" spans="1:39" s="21" customFormat="1" ht="9.75" customHeight="1" x14ac:dyDescent="0.2">
      <c r="A583" s="50"/>
      <c r="B583" s="23" t="s">
        <v>24</v>
      </c>
      <c r="C583" s="26">
        <f t="shared" si="40"/>
        <v>0</v>
      </c>
      <c r="D583" s="26">
        <f t="shared" si="40"/>
        <v>0</v>
      </c>
      <c r="E583" s="26">
        <f t="shared" si="40"/>
        <v>0</v>
      </c>
      <c r="F583" s="55"/>
      <c r="G583" s="49"/>
      <c r="H583" s="49"/>
      <c r="I583" s="55"/>
      <c r="J583" s="2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</row>
    <row r="584" spans="1:39" s="21" customFormat="1" ht="19.5" customHeight="1" x14ac:dyDescent="0.2">
      <c r="A584" s="46" t="s">
        <v>183</v>
      </c>
      <c r="B584" s="27" t="s">
        <v>184</v>
      </c>
      <c r="C584" s="29"/>
      <c r="D584" s="29"/>
      <c r="E584" s="29"/>
      <c r="F584" s="44" t="s">
        <v>185</v>
      </c>
      <c r="G584" s="44"/>
      <c r="H584" s="56"/>
      <c r="I584" s="44"/>
      <c r="J584" s="2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</row>
    <row r="585" spans="1:39" s="21" customFormat="1" ht="10.5" customHeight="1" x14ac:dyDescent="0.2">
      <c r="A585" s="47"/>
      <c r="B585" s="23" t="s">
        <v>29</v>
      </c>
      <c r="C585" s="29">
        <f>SUM(C586:C591)</f>
        <v>145714.39000000001</v>
      </c>
      <c r="D585" s="29">
        <f>SUM(D586:D591)</f>
        <v>87857.434999999998</v>
      </c>
      <c r="E585" s="29">
        <f>SUM(E586:E591)</f>
        <v>87857.434999999998</v>
      </c>
      <c r="F585" s="44"/>
      <c r="G585" s="44"/>
      <c r="H585" s="56"/>
      <c r="I585" s="44"/>
      <c r="J585" s="2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</row>
    <row r="586" spans="1:39" s="21" customFormat="1" ht="10.5" customHeight="1" x14ac:dyDescent="0.2">
      <c r="A586" s="47"/>
      <c r="B586" s="23" t="s">
        <v>19</v>
      </c>
      <c r="C586" s="29">
        <v>0</v>
      </c>
      <c r="D586" s="29">
        <v>0</v>
      </c>
      <c r="E586" s="29">
        <v>0</v>
      </c>
      <c r="F586" s="44"/>
      <c r="G586" s="44"/>
      <c r="H586" s="56"/>
      <c r="I586" s="44"/>
      <c r="J586" s="2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</row>
    <row r="587" spans="1:39" s="21" customFormat="1" ht="10.5" customHeight="1" x14ac:dyDescent="0.2">
      <c r="A587" s="47"/>
      <c r="B587" s="23" t="s">
        <v>20</v>
      </c>
      <c r="C587" s="29">
        <v>145714.39000000001</v>
      </c>
      <c r="D587" s="29">
        <v>87857.434999999998</v>
      </c>
      <c r="E587" s="29">
        <v>87857.434999999998</v>
      </c>
      <c r="F587" s="44"/>
      <c r="G587" s="44"/>
      <c r="H587" s="56"/>
      <c r="I587" s="44"/>
      <c r="J587" s="2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</row>
    <row r="588" spans="1:39" s="21" customFormat="1" ht="10.5" customHeight="1" x14ac:dyDescent="0.2">
      <c r="A588" s="47"/>
      <c r="B588" s="23" t="s">
        <v>21</v>
      </c>
      <c r="C588" s="29">
        <v>0</v>
      </c>
      <c r="D588" s="29">
        <v>0</v>
      </c>
      <c r="E588" s="29">
        <v>0</v>
      </c>
      <c r="F588" s="44"/>
      <c r="G588" s="44"/>
      <c r="H588" s="56"/>
      <c r="I588" s="44"/>
      <c r="J588" s="2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</row>
    <row r="589" spans="1:39" s="21" customFormat="1" ht="10.5" customHeight="1" x14ac:dyDescent="0.2">
      <c r="A589" s="47"/>
      <c r="B589" s="23" t="s">
        <v>22</v>
      </c>
      <c r="C589" s="29">
        <v>0</v>
      </c>
      <c r="D589" s="29">
        <v>0</v>
      </c>
      <c r="E589" s="29">
        <v>0</v>
      </c>
      <c r="F589" s="44"/>
      <c r="G589" s="44"/>
      <c r="H589" s="56"/>
      <c r="I589" s="44"/>
      <c r="J589" s="2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</row>
    <row r="590" spans="1:39" s="21" customFormat="1" ht="10.5" customHeight="1" x14ac:dyDescent="0.2">
      <c r="A590" s="47"/>
      <c r="B590" s="23" t="s">
        <v>23</v>
      </c>
      <c r="C590" s="29">
        <v>0</v>
      </c>
      <c r="D590" s="29">
        <v>0</v>
      </c>
      <c r="E590" s="29">
        <v>0</v>
      </c>
      <c r="F590" s="44"/>
      <c r="G590" s="44"/>
      <c r="H590" s="56"/>
      <c r="I590" s="44"/>
      <c r="J590" s="2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</row>
    <row r="591" spans="1:39" s="21" customFormat="1" ht="10.5" customHeight="1" x14ac:dyDescent="0.2">
      <c r="A591" s="47"/>
      <c r="B591" s="23" t="s">
        <v>24</v>
      </c>
      <c r="C591" s="29">
        <v>0</v>
      </c>
      <c r="D591" s="29">
        <v>0</v>
      </c>
      <c r="E591" s="29">
        <v>0</v>
      </c>
      <c r="F591" s="44"/>
      <c r="G591" s="44"/>
      <c r="H591" s="56"/>
      <c r="I591" s="44"/>
      <c r="J591" s="2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</row>
    <row r="592" spans="1:39" s="21" customFormat="1" ht="68.25" x14ac:dyDescent="0.2">
      <c r="A592" s="47"/>
      <c r="B592" s="23" t="s">
        <v>186</v>
      </c>
      <c r="C592" s="22"/>
      <c r="D592" s="22"/>
      <c r="E592" s="22"/>
      <c r="F592" s="31" t="s">
        <v>43</v>
      </c>
      <c r="G592" s="31" t="s">
        <v>35</v>
      </c>
      <c r="H592" s="31" t="s">
        <v>43</v>
      </c>
      <c r="I592" s="31"/>
      <c r="J592" s="2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</row>
    <row r="593" spans="1:39" s="21" customFormat="1" ht="68.25" x14ac:dyDescent="0.2">
      <c r="A593" s="47"/>
      <c r="B593" s="23" t="s">
        <v>187</v>
      </c>
      <c r="C593" s="22"/>
      <c r="D593" s="22"/>
      <c r="E593" s="22"/>
      <c r="F593" s="31" t="s">
        <v>43</v>
      </c>
      <c r="G593" s="31" t="s">
        <v>47</v>
      </c>
      <c r="H593" s="31" t="s">
        <v>43</v>
      </c>
      <c r="I593" s="25"/>
      <c r="J593" s="2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</row>
    <row r="594" spans="1:39" s="21" customFormat="1" ht="68.25" x14ac:dyDescent="0.2">
      <c r="A594" s="47"/>
      <c r="B594" s="23" t="s">
        <v>188</v>
      </c>
      <c r="C594" s="22"/>
      <c r="D594" s="22"/>
      <c r="E594" s="22"/>
      <c r="F594" s="31" t="s">
        <v>43</v>
      </c>
      <c r="G594" s="31"/>
      <c r="H594" s="31" t="s">
        <v>43</v>
      </c>
      <c r="I594" s="25"/>
      <c r="J594" s="2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</row>
    <row r="595" spans="1:39" s="21" customFormat="1" ht="68.25" x14ac:dyDescent="0.2">
      <c r="A595" s="48"/>
      <c r="B595" s="23" t="s">
        <v>189</v>
      </c>
      <c r="C595" s="22"/>
      <c r="D595" s="22"/>
      <c r="E595" s="22"/>
      <c r="F595" s="31" t="s">
        <v>43</v>
      </c>
      <c r="G595" s="31"/>
      <c r="H595" s="31" t="s">
        <v>43</v>
      </c>
      <c r="I595" s="25"/>
      <c r="J595" s="2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</row>
    <row r="596" spans="1:39" s="21" customFormat="1" ht="11.25" customHeight="1" x14ac:dyDescent="0.2">
      <c r="A596" s="44" t="s">
        <v>190</v>
      </c>
      <c r="B596" s="27" t="s">
        <v>191</v>
      </c>
      <c r="C596" s="29"/>
      <c r="D596" s="29"/>
      <c r="E596" s="29"/>
      <c r="F596" s="44"/>
      <c r="G596" s="44"/>
      <c r="H596" s="44"/>
      <c r="I596" s="46"/>
      <c r="J596" s="2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</row>
    <row r="597" spans="1:39" s="21" customFormat="1" ht="10.5" customHeight="1" x14ac:dyDescent="0.2">
      <c r="A597" s="44"/>
      <c r="B597" s="23" t="s">
        <v>29</v>
      </c>
      <c r="C597" s="29">
        <f>SUM(C598:C603)</f>
        <v>4407.84</v>
      </c>
      <c r="D597" s="29">
        <f>SUM(D598:D603)</f>
        <v>398.96435000000002</v>
      </c>
      <c r="E597" s="29">
        <f>SUM(E598:E603)</f>
        <v>398.96435000000002</v>
      </c>
      <c r="F597" s="44"/>
      <c r="G597" s="44"/>
      <c r="H597" s="44"/>
      <c r="I597" s="47"/>
      <c r="J597" s="2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</row>
    <row r="598" spans="1:39" s="21" customFormat="1" ht="10.5" customHeight="1" x14ac:dyDescent="0.2">
      <c r="A598" s="44"/>
      <c r="B598" s="23" t="s">
        <v>19</v>
      </c>
      <c r="C598" s="29">
        <f>C606</f>
        <v>0</v>
      </c>
      <c r="D598" s="29">
        <f t="shared" ref="D598:E598" si="41">D606</f>
        <v>0</v>
      </c>
      <c r="E598" s="29">
        <f t="shared" si="41"/>
        <v>0</v>
      </c>
      <c r="F598" s="44"/>
      <c r="G598" s="44"/>
      <c r="H598" s="44"/>
      <c r="I598" s="47"/>
      <c r="J598" s="2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</row>
    <row r="599" spans="1:39" s="21" customFormat="1" ht="10.5" customHeight="1" x14ac:dyDescent="0.2">
      <c r="A599" s="44"/>
      <c r="B599" s="23" t="s">
        <v>20</v>
      </c>
      <c r="C599" s="29">
        <f t="shared" ref="C599:E603" si="42">C607</f>
        <v>4407.84</v>
      </c>
      <c r="D599" s="29">
        <f t="shared" si="42"/>
        <v>398.96435000000002</v>
      </c>
      <c r="E599" s="29">
        <f t="shared" si="42"/>
        <v>398.96435000000002</v>
      </c>
      <c r="F599" s="44"/>
      <c r="G599" s="44"/>
      <c r="H599" s="44"/>
      <c r="I599" s="47"/>
      <c r="J599" s="2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</row>
    <row r="600" spans="1:39" s="21" customFormat="1" ht="10.5" customHeight="1" x14ac:dyDescent="0.2">
      <c r="A600" s="44"/>
      <c r="B600" s="23" t="s">
        <v>21</v>
      </c>
      <c r="C600" s="29">
        <f t="shared" si="42"/>
        <v>0</v>
      </c>
      <c r="D600" s="29">
        <f t="shared" si="42"/>
        <v>0</v>
      </c>
      <c r="E600" s="29">
        <f t="shared" si="42"/>
        <v>0</v>
      </c>
      <c r="F600" s="44"/>
      <c r="G600" s="44"/>
      <c r="H600" s="44"/>
      <c r="I600" s="47"/>
      <c r="J600" s="2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</row>
    <row r="601" spans="1:39" s="21" customFormat="1" ht="10.5" customHeight="1" x14ac:dyDescent="0.2">
      <c r="A601" s="44"/>
      <c r="B601" s="23" t="s">
        <v>22</v>
      </c>
      <c r="C601" s="29">
        <f t="shared" si="42"/>
        <v>0</v>
      </c>
      <c r="D601" s="29">
        <f t="shared" si="42"/>
        <v>0</v>
      </c>
      <c r="E601" s="29">
        <f t="shared" si="42"/>
        <v>0</v>
      </c>
      <c r="F601" s="44"/>
      <c r="G601" s="44"/>
      <c r="H601" s="44"/>
      <c r="I601" s="47"/>
      <c r="J601" s="2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</row>
    <row r="602" spans="1:39" s="21" customFormat="1" ht="10.5" customHeight="1" x14ac:dyDescent="0.2">
      <c r="A602" s="44"/>
      <c r="B602" s="23" t="s">
        <v>23</v>
      </c>
      <c r="C602" s="29">
        <f t="shared" si="42"/>
        <v>0</v>
      </c>
      <c r="D602" s="29">
        <f t="shared" si="42"/>
        <v>0</v>
      </c>
      <c r="E602" s="29">
        <f t="shared" si="42"/>
        <v>0</v>
      </c>
      <c r="F602" s="44"/>
      <c r="G602" s="44"/>
      <c r="H602" s="44"/>
      <c r="I602" s="47"/>
      <c r="J602" s="2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</row>
    <row r="603" spans="1:39" s="21" customFormat="1" ht="10.5" customHeight="1" x14ac:dyDescent="0.2">
      <c r="A603" s="44"/>
      <c r="B603" s="23" t="s">
        <v>24</v>
      </c>
      <c r="C603" s="29">
        <f t="shared" si="42"/>
        <v>0</v>
      </c>
      <c r="D603" s="29">
        <f t="shared" si="42"/>
        <v>0</v>
      </c>
      <c r="E603" s="29">
        <f t="shared" si="42"/>
        <v>0</v>
      </c>
      <c r="F603" s="44"/>
      <c r="G603" s="44"/>
      <c r="H603" s="44"/>
      <c r="I603" s="47"/>
      <c r="J603" s="2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</row>
    <row r="604" spans="1:39" s="21" customFormat="1" ht="29.25" x14ac:dyDescent="0.2">
      <c r="A604" s="46" t="s">
        <v>192</v>
      </c>
      <c r="B604" s="30" t="s">
        <v>193</v>
      </c>
      <c r="C604" s="29"/>
      <c r="D604" s="29"/>
      <c r="E604" s="29"/>
      <c r="F604" s="46" t="s">
        <v>225</v>
      </c>
      <c r="G604" s="44" t="s">
        <v>226</v>
      </c>
      <c r="H604" s="52"/>
      <c r="I604" s="46" t="s">
        <v>194</v>
      </c>
      <c r="J604" s="2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</row>
    <row r="605" spans="1:39" s="21" customFormat="1" ht="10.5" customHeight="1" x14ac:dyDescent="0.2">
      <c r="A605" s="47"/>
      <c r="B605" s="23" t="s">
        <v>29</v>
      </c>
      <c r="C605" s="29">
        <f>SUM(C606:C611)</f>
        <v>4407.84</v>
      </c>
      <c r="D605" s="29">
        <f>SUM(D606:D611)</f>
        <v>398.96435000000002</v>
      </c>
      <c r="E605" s="29">
        <f>SUM(E606:E611)</f>
        <v>398.96435000000002</v>
      </c>
      <c r="F605" s="47"/>
      <c r="G605" s="44"/>
      <c r="H605" s="53"/>
      <c r="I605" s="47"/>
      <c r="J605" s="2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</row>
    <row r="606" spans="1:39" s="21" customFormat="1" ht="10.5" customHeight="1" x14ac:dyDescent="0.2">
      <c r="A606" s="47"/>
      <c r="B606" s="23" t="s">
        <v>19</v>
      </c>
      <c r="C606" s="22">
        <v>0</v>
      </c>
      <c r="D606" s="22">
        <v>0</v>
      </c>
      <c r="E606" s="22">
        <v>0</v>
      </c>
      <c r="F606" s="47"/>
      <c r="G606" s="44"/>
      <c r="H606" s="53"/>
      <c r="I606" s="47"/>
      <c r="J606" s="2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</row>
    <row r="607" spans="1:39" s="21" customFormat="1" ht="10.5" customHeight="1" x14ac:dyDescent="0.2">
      <c r="A607" s="47"/>
      <c r="B607" s="23" t="s">
        <v>20</v>
      </c>
      <c r="C607" s="22">
        <v>4407.84</v>
      </c>
      <c r="D607" s="22">
        <v>398.96435000000002</v>
      </c>
      <c r="E607" s="22">
        <v>398.96435000000002</v>
      </c>
      <c r="F607" s="47"/>
      <c r="G607" s="44"/>
      <c r="H607" s="53"/>
      <c r="I607" s="47"/>
      <c r="J607" s="2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</row>
    <row r="608" spans="1:39" s="21" customFormat="1" ht="10.5" customHeight="1" x14ac:dyDescent="0.2">
      <c r="A608" s="47"/>
      <c r="B608" s="23" t="s">
        <v>21</v>
      </c>
      <c r="C608" s="22">
        <v>0</v>
      </c>
      <c r="D608" s="22">
        <v>0</v>
      </c>
      <c r="E608" s="22">
        <v>0</v>
      </c>
      <c r="F608" s="47"/>
      <c r="G608" s="44"/>
      <c r="H608" s="53"/>
      <c r="I608" s="47"/>
      <c r="J608" s="2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</row>
    <row r="609" spans="1:39" s="21" customFormat="1" ht="10.5" customHeight="1" x14ac:dyDescent="0.2">
      <c r="A609" s="47"/>
      <c r="B609" s="23" t="s">
        <v>22</v>
      </c>
      <c r="C609" s="22">
        <v>0</v>
      </c>
      <c r="D609" s="22">
        <v>0</v>
      </c>
      <c r="E609" s="22">
        <v>0</v>
      </c>
      <c r="F609" s="47"/>
      <c r="G609" s="44"/>
      <c r="H609" s="53"/>
      <c r="I609" s="47"/>
      <c r="J609" s="2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</row>
    <row r="610" spans="1:39" s="21" customFormat="1" ht="10.5" customHeight="1" x14ac:dyDescent="0.2">
      <c r="A610" s="47"/>
      <c r="B610" s="23" t="s">
        <v>23</v>
      </c>
      <c r="C610" s="22">
        <v>0</v>
      </c>
      <c r="D610" s="22">
        <v>0</v>
      </c>
      <c r="E610" s="22">
        <v>0</v>
      </c>
      <c r="F610" s="47"/>
      <c r="G610" s="44"/>
      <c r="H610" s="53"/>
      <c r="I610" s="47"/>
      <c r="J610" s="2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</row>
    <row r="611" spans="1:39" s="21" customFormat="1" ht="10.5" customHeight="1" x14ac:dyDescent="0.2">
      <c r="A611" s="47"/>
      <c r="B611" s="23" t="s">
        <v>24</v>
      </c>
      <c r="C611" s="22">
        <v>0</v>
      </c>
      <c r="D611" s="22">
        <v>0</v>
      </c>
      <c r="E611" s="22">
        <v>0</v>
      </c>
      <c r="F611" s="48"/>
      <c r="G611" s="44"/>
      <c r="H611" s="54"/>
      <c r="I611" s="48"/>
      <c r="J611" s="2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</row>
    <row r="612" spans="1:39" s="21" customFormat="1" ht="41.25" customHeight="1" x14ac:dyDescent="0.2">
      <c r="A612" s="44" t="s">
        <v>195</v>
      </c>
      <c r="B612" s="27" t="s">
        <v>196</v>
      </c>
      <c r="C612" s="29"/>
      <c r="D612" s="29"/>
      <c r="E612" s="29"/>
      <c r="F612" s="44" t="s">
        <v>185</v>
      </c>
      <c r="G612" s="44"/>
      <c r="H612" s="44"/>
      <c r="I612" s="44"/>
      <c r="J612" s="2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</row>
    <row r="613" spans="1:39" s="21" customFormat="1" ht="9.75" customHeight="1" x14ac:dyDescent="0.2">
      <c r="A613" s="44"/>
      <c r="B613" s="23" t="s">
        <v>29</v>
      </c>
      <c r="C613" s="29">
        <f>SUM(C614:C619)</f>
        <v>3122.1</v>
      </c>
      <c r="D613" s="29">
        <f>SUM(D614:D619)</f>
        <v>1693.3987400000001</v>
      </c>
      <c r="E613" s="29">
        <f>SUM(E614:E619)</f>
        <v>1693.3987400000001</v>
      </c>
      <c r="F613" s="44"/>
      <c r="G613" s="44"/>
      <c r="H613" s="44"/>
      <c r="I613" s="44"/>
      <c r="J613" s="2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</row>
    <row r="614" spans="1:39" s="21" customFormat="1" ht="9.75" customHeight="1" x14ac:dyDescent="0.2">
      <c r="A614" s="44"/>
      <c r="B614" s="23" t="s">
        <v>19</v>
      </c>
      <c r="C614" s="29">
        <v>0</v>
      </c>
      <c r="D614" s="29">
        <v>0</v>
      </c>
      <c r="E614" s="29">
        <v>0</v>
      </c>
      <c r="F614" s="44"/>
      <c r="G614" s="44"/>
      <c r="H614" s="44"/>
      <c r="I614" s="44"/>
      <c r="J614" s="2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</row>
    <row r="615" spans="1:39" s="21" customFormat="1" ht="9.75" customHeight="1" x14ac:dyDescent="0.2">
      <c r="A615" s="44"/>
      <c r="B615" s="23" t="s">
        <v>20</v>
      </c>
      <c r="C615" s="29">
        <v>3122.1</v>
      </c>
      <c r="D615" s="29">
        <v>1693.3987400000001</v>
      </c>
      <c r="E615" s="29">
        <v>1693.3987400000001</v>
      </c>
      <c r="F615" s="44"/>
      <c r="G615" s="44"/>
      <c r="H615" s="44"/>
      <c r="I615" s="44"/>
      <c r="J615" s="2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</row>
    <row r="616" spans="1:39" s="21" customFormat="1" ht="9.75" customHeight="1" x14ac:dyDescent="0.2">
      <c r="A616" s="44"/>
      <c r="B616" s="23" t="s">
        <v>21</v>
      </c>
      <c r="C616" s="29">
        <v>0</v>
      </c>
      <c r="D616" s="29">
        <v>0</v>
      </c>
      <c r="E616" s="29">
        <v>0</v>
      </c>
      <c r="F616" s="44"/>
      <c r="G616" s="44"/>
      <c r="H616" s="44"/>
      <c r="I616" s="44"/>
      <c r="J616" s="2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</row>
    <row r="617" spans="1:39" s="21" customFormat="1" ht="9.75" customHeight="1" x14ac:dyDescent="0.2">
      <c r="A617" s="44"/>
      <c r="B617" s="23" t="s">
        <v>22</v>
      </c>
      <c r="C617" s="29">
        <v>0</v>
      </c>
      <c r="D617" s="29">
        <v>0</v>
      </c>
      <c r="E617" s="29">
        <v>0</v>
      </c>
      <c r="F617" s="44"/>
      <c r="G617" s="44"/>
      <c r="H617" s="44"/>
      <c r="I617" s="44"/>
      <c r="J617" s="2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</row>
    <row r="618" spans="1:39" s="21" customFormat="1" ht="9.75" customHeight="1" x14ac:dyDescent="0.2">
      <c r="A618" s="44"/>
      <c r="B618" s="23" t="s">
        <v>23</v>
      </c>
      <c r="C618" s="29">
        <v>0</v>
      </c>
      <c r="D618" s="29">
        <v>0</v>
      </c>
      <c r="E618" s="29">
        <v>0</v>
      </c>
      <c r="F618" s="44"/>
      <c r="G618" s="44"/>
      <c r="H618" s="44"/>
      <c r="I618" s="44"/>
      <c r="J618" s="2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</row>
    <row r="619" spans="1:39" s="21" customFormat="1" ht="9.75" customHeight="1" x14ac:dyDescent="0.2">
      <c r="A619" s="44"/>
      <c r="B619" s="23" t="s">
        <v>24</v>
      </c>
      <c r="C619" s="29">
        <v>0</v>
      </c>
      <c r="D619" s="29">
        <v>0</v>
      </c>
      <c r="E619" s="29">
        <v>0</v>
      </c>
      <c r="F619" s="44"/>
      <c r="G619" s="44"/>
      <c r="H619" s="44"/>
      <c r="I619" s="44"/>
      <c r="J619" s="2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</row>
    <row r="620" spans="1:39" s="21" customFormat="1" ht="9.75" customHeight="1" x14ac:dyDescent="0.2">
      <c r="A620" s="44" t="s">
        <v>197</v>
      </c>
      <c r="B620" s="27" t="s">
        <v>198</v>
      </c>
      <c r="C620" s="29"/>
      <c r="D620" s="29"/>
      <c r="E620" s="29"/>
      <c r="F620" s="44" t="s">
        <v>185</v>
      </c>
      <c r="G620" s="44"/>
      <c r="H620" s="44"/>
      <c r="I620" s="44"/>
      <c r="J620" s="2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</row>
    <row r="621" spans="1:39" s="21" customFormat="1" ht="10.5" customHeight="1" x14ac:dyDescent="0.2">
      <c r="A621" s="44"/>
      <c r="B621" s="23" t="s">
        <v>29</v>
      </c>
      <c r="C621" s="29">
        <f>SUM(C622:C627)</f>
        <v>17146.099999999999</v>
      </c>
      <c r="D621" s="29">
        <f>SUM(D622:D627)</f>
        <v>12561.488450000001</v>
      </c>
      <c r="E621" s="29">
        <f>SUM(E622:E627)</f>
        <v>9861.9665700000005</v>
      </c>
      <c r="F621" s="44"/>
      <c r="G621" s="44"/>
      <c r="H621" s="44"/>
      <c r="I621" s="44"/>
      <c r="J621" s="2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</row>
    <row r="622" spans="1:39" s="21" customFormat="1" ht="10.5" customHeight="1" x14ac:dyDescent="0.2">
      <c r="A622" s="44"/>
      <c r="B622" s="23" t="s">
        <v>19</v>
      </c>
      <c r="C622" s="22">
        <v>0</v>
      </c>
      <c r="D622" s="22">
        <v>0</v>
      </c>
      <c r="E622" s="22">
        <v>0</v>
      </c>
      <c r="F622" s="44"/>
      <c r="G622" s="44"/>
      <c r="H622" s="44"/>
      <c r="I622" s="44"/>
      <c r="J622" s="2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</row>
    <row r="623" spans="1:39" s="21" customFormat="1" ht="10.5" customHeight="1" x14ac:dyDescent="0.2">
      <c r="A623" s="44"/>
      <c r="B623" s="23" t="s">
        <v>20</v>
      </c>
      <c r="C623" s="22">
        <v>17146.099999999999</v>
      </c>
      <c r="D623" s="22">
        <v>12561.488450000001</v>
      </c>
      <c r="E623" s="22">
        <v>9861.9665700000005</v>
      </c>
      <c r="F623" s="44"/>
      <c r="G623" s="44"/>
      <c r="H623" s="44"/>
      <c r="I623" s="44"/>
      <c r="J623" s="2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</row>
    <row r="624" spans="1:39" s="21" customFormat="1" ht="10.5" customHeight="1" x14ac:dyDescent="0.2">
      <c r="A624" s="44"/>
      <c r="B624" s="23" t="s">
        <v>21</v>
      </c>
      <c r="C624" s="22">
        <v>0</v>
      </c>
      <c r="D624" s="22">
        <v>0</v>
      </c>
      <c r="E624" s="22">
        <v>0</v>
      </c>
      <c r="F624" s="44"/>
      <c r="G624" s="44"/>
      <c r="H624" s="44"/>
      <c r="I624" s="44"/>
      <c r="J624" s="2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</row>
    <row r="625" spans="1:39" s="21" customFormat="1" ht="10.5" customHeight="1" x14ac:dyDescent="0.2">
      <c r="A625" s="44"/>
      <c r="B625" s="23" t="s">
        <v>22</v>
      </c>
      <c r="C625" s="22">
        <v>0</v>
      </c>
      <c r="D625" s="22">
        <v>0</v>
      </c>
      <c r="E625" s="22">
        <v>0</v>
      </c>
      <c r="F625" s="44"/>
      <c r="G625" s="44"/>
      <c r="H625" s="44"/>
      <c r="I625" s="44"/>
      <c r="J625" s="2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</row>
    <row r="626" spans="1:39" s="21" customFormat="1" ht="10.5" customHeight="1" x14ac:dyDescent="0.2">
      <c r="A626" s="44"/>
      <c r="B626" s="23" t="s">
        <v>23</v>
      </c>
      <c r="C626" s="22">
        <v>0</v>
      </c>
      <c r="D626" s="22">
        <v>0</v>
      </c>
      <c r="E626" s="22">
        <v>0</v>
      </c>
      <c r="F626" s="44"/>
      <c r="G626" s="44"/>
      <c r="H626" s="44"/>
      <c r="I626" s="44"/>
      <c r="J626" s="2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</row>
    <row r="627" spans="1:39" s="21" customFormat="1" ht="10.5" customHeight="1" x14ac:dyDescent="0.2">
      <c r="A627" s="44"/>
      <c r="B627" s="23" t="s">
        <v>24</v>
      </c>
      <c r="C627" s="22">
        <v>0</v>
      </c>
      <c r="D627" s="22">
        <v>0</v>
      </c>
      <c r="E627" s="22">
        <v>0</v>
      </c>
      <c r="F627" s="44"/>
      <c r="G627" s="44"/>
      <c r="H627" s="44"/>
      <c r="I627" s="44"/>
      <c r="J627" s="2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</row>
    <row r="628" spans="1:39" s="4" customFormat="1" ht="9" customHeight="1" x14ac:dyDescent="0.2">
      <c r="A628" s="49" t="s">
        <v>199</v>
      </c>
      <c r="B628" s="49"/>
      <c r="C628" s="49"/>
      <c r="D628" s="49"/>
      <c r="E628" s="49"/>
      <c r="F628" s="49"/>
      <c r="G628" s="49"/>
      <c r="H628" s="49"/>
      <c r="I628" s="49"/>
      <c r="J628" s="2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</row>
    <row r="629" spans="1:39" s="4" customFormat="1" ht="10.5" customHeight="1" x14ac:dyDescent="0.2">
      <c r="A629" s="50"/>
      <c r="B629" s="23" t="s">
        <v>26</v>
      </c>
      <c r="C629" s="26">
        <f>SUM(C630:C635)</f>
        <v>45618.838709999996</v>
      </c>
      <c r="D629" s="26">
        <f>SUM(D630:D635)</f>
        <v>22817.125329999999</v>
      </c>
      <c r="E629" s="26">
        <f>SUM(E630:E635)</f>
        <v>19964.485690000001</v>
      </c>
      <c r="F629" s="51"/>
      <c r="G629" s="50"/>
      <c r="H629" s="50"/>
      <c r="I629" s="50"/>
      <c r="J629" s="2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</row>
    <row r="630" spans="1:39" s="4" customFormat="1" ht="10.5" customHeight="1" x14ac:dyDescent="0.2">
      <c r="A630" s="50"/>
      <c r="B630" s="23" t="s">
        <v>19</v>
      </c>
      <c r="C630" s="33">
        <f>C638+C664</f>
        <v>0</v>
      </c>
      <c r="D630" s="33">
        <f>D638+D664</f>
        <v>0</v>
      </c>
      <c r="E630" s="33">
        <f>E638+E664</f>
        <v>0</v>
      </c>
      <c r="F630" s="50"/>
      <c r="G630" s="50"/>
      <c r="H630" s="50"/>
      <c r="I630" s="50"/>
      <c r="J630" s="2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</row>
    <row r="631" spans="1:39" s="4" customFormat="1" ht="10.5" customHeight="1" x14ac:dyDescent="0.2">
      <c r="A631" s="50"/>
      <c r="B631" s="23" t="s">
        <v>20</v>
      </c>
      <c r="C631" s="33">
        <f t="shared" ref="C631:E635" si="43">C639+C665</f>
        <v>45618.838709999996</v>
      </c>
      <c r="D631" s="33">
        <f t="shared" si="43"/>
        <v>22817.125329999999</v>
      </c>
      <c r="E631" s="33">
        <f t="shared" si="43"/>
        <v>19964.485690000001</v>
      </c>
      <c r="F631" s="50"/>
      <c r="G631" s="50"/>
      <c r="H631" s="50"/>
      <c r="I631" s="50"/>
      <c r="J631" s="2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</row>
    <row r="632" spans="1:39" s="4" customFormat="1" ht="10.5" customHeight="1" x14ac:dyDescent="0.2">
      <c r="A632" s="50"/>
      <c r="B632" s="23" t="s">
        <v>21</v>
      </c>
      <c r="C632" s="33">
        <f t="shared" si="43"/>
        <v>0</v>
      </c>
      <c r="D632" s="33">
        <f t="shared" si="43"/>
        <v>0</v>
      </c>
      <c r="E632" s="33">
        <f t="shared" si="43"/>
        <v>0</v>
      </c>
      <c r="F632" s="50"/>
      <c r="G632" s="50"/>
      <c r="H632" s="50"/>
      <c r="I632" s="50"/>
      <c r="J632" s="2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</row>
    <row r="633" spans="1:39" s="4" customFormat="1" ht="10.5" customHeight="1" x14ac:dyDescent="0.2">
      <c r="A633" s="50"/>
      <c r="B633" s="23" t="s">
        <v>22</v>
      </c>
      <c r="C633" s="33">
        <f t="shared" si="43"/>
        <v>0</v>
      </c>
      <c r="D633" s="33">
        <f t="shared" si="43"/>
        <v>0</v>
      </c>
      <c r="E633" s="33">
        <f t="shared" si="43"/>
        <v>0</v>
      </c>
      <c r="F633" s="50"/>
      <c r="G633" s="50"/>
      <c r="H633" s="50"/>
      <c r="I633" s="50"/>
      <c r="J633" s="2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</row>
    <row r="634" spans="1:39" s="4" customFormat="1" ht="10.5" customHeight="1" x14ac:dyDescent="0.2">
      <c r="A634" s="50"/>
      <c r="B634" s="23" t="s">
        <v>23</v>
      </c>
      <c r="C634" s="33">
        <f t="shared" si="43"/>
        <v>0</v>
      </c>
      <c r="D634" s="33">
        <f t="shared" si="43"/>
        <v>0</v>
      </c>
      <c r="E634" s="33">
        <f t="shared" si="43"/>
        <v>0</v>
      </c>
      <c r="F634" s="50"/>
      <c r="G634" s="50"/>
      <c r="H634" s="50"/>
      <c r="I634" s="50"/>
      <c r="J634" s="2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</row>
    <row r="635" spans="1:39" s="4" customFormat="1" ht="10.5" customHeight="1" x14ac:dyDescent="0.2">
      <c r="A635" s="50"/>
      <c r="B635" s="23" t="s">
        <v>24</v>
      </c>
      <c r="C635" s="33">
        <f t="shared" si="43"/>
        <v>0</v>
      </c>
      <c r="D635" s="33">
        <f t="shared" si="43"/>
        <v>0</v>
      </c>
      <c r="E635" s="33">
        <f t="shared" si="43"/>
        <v>0</v>
      </c>
      <c r="F635" s="50"/>
      <c r="G635" s="50"/>
      <c r="H635" s="50"/>
      <c r="I635" s="50"/>
      <c r="J635" s="2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</row>
    <row r="636" spans="1:39" s="4" customFormat="1" ht="22.5" customHeight="1" x14ac:dyDescent="0.2">
      <c r="A636" s="44" t="s">
        <v>200</v>
      </c>
      <c r="B636" s="27" t="s">
        <v>201</v>
      </c>
      <c r="C636" s="29"/>
      <c r="D636" s="29"/>
      <c r="E636" s="29"/>
      <c r="F636" s="44" t="s">
        <v>185</v>
      </c>
      <c r="G636" s="44"/>
      <c r="H636" s="44"/>
      <c r="I636" s="44"/>
      <c r="J636" s="2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</row>
    <row r="637" spans="1:39" s="4" customFormat="1" ht="9.75" customHeight="1" x14ac:dyDescent="0.2">
      <c r="A637" s="44"/>
      <c r="B637" s="23" t="s">
        <v>29</v>
      </c>
      <c r="C637" s="29">
        <f>SUM(C638:C643)</f>
        <v>42618.838709999996</v>
      </c>
      <c r="D637" s="29">
        <f>SUM(D638:D643)</f>
        <v>22477.125329999999</v>
      </c>
      <c r="E637" s="29">
        <f>SUM(E638:E643)</f>
        <v>19624.485690000001</v>
      </c>
      <c r="F637" s="45"/>
      <c r="G637" s="45"/>
      <c r="H637" s="45"/>
      <c r="I637" s="44"/>
      <c r="J637" s="2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</row>
    <row r="638" spans="1:39" s="4" customFormat="1" ht="9.75" customHeight="1" x14ac:dyDescent="0.2">
      <c r="A638" s="44"/>
      <c r="B638" s="23" t="s">
        <v>19</v>
      </c>
      <c r="C638" s="22">
        <f t="shared" ref="C638:E643" si="44">C646+C656</f>
        <v>0</v>
      </c>
      <c r="D638" s="22">
        <f t="shared" si="44"/>
        <v>0</v>
      </c>
      <c r="E638" s="22">
        <f t="shared" si="44"/>
        <v>0</v>
      </c>
      <c r="F638" s="45"/>
      <c r="G638" s="45"/>
      <c r="H638" s="45"/>
      <c r="I638" s="44"/>
      <c r="J638" s="2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</row>
    <row r="639" spans="1:39" s="4" customFormat="1" ht="9.75" customHeight="1" x14ac:dyDescent="0.2">
      <c r="A639" s="44"/>
      <c r="B639" s="23" t="s">
        <v>20</v>
      </c>
      <c r="C639" s="22">
        <f t="shared" si="44"/>
        <v>42618.838709999996</v>
      </c>
      <c r="D639" s="22">
        <v>22477.125329999999</v>
      </c>
      <c r="E639" s="22">
        <f t="shared" si="44"/>
        <v>19624.485690000001</v>
      </c>
      <c r="F639" s="45"/>
      <c r="G639" s="45"/>
      <c r="H639" s="45"/>
      <c r="I639" s="44"/>
      <c r="J639" s="2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</row>
    <row r="640" spans="1:39" s="4" customFormat="1" ht="9.75" customHeight="1" x14ac:dyDescent="0.2">
      <c r="A640" s="44"/>
      <c r="B640" s="23" t="s">
        <v>21</v>
      </c>
      <c r="C640" s="22">
        <f t="shared" si="44"/>
        <v>0</v>
      </c>
      <c r="D640" s="22">
        <f t="shared" si="44"/>
        <v>0</v>
      </c>
      <c r="E640" s="22">
        <f t="shared" si="44"/>
        <v>0</v>
      </c>
      <c r="F640" s="45"/>
      <c r="G640" s="45"/>
      <c r="H640" s="45"/>
      <c r="I640" s="44"/>
      <c r="J640" s="2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</row>
    <row r="641" spans="1:39" s="4" customFormat="1" ht="9.75" customHeight="1" x14ac:dyDescent="0.2">
      <c r="A641" s="44"/>
      <c r="B641" s="23" t="s">
        <v>22</v>
      </c>
      <c r="C641" s="22">
        <f t="shared" si="44"/>
        <v>0</v>
      </c>
      <c r="D641" s="22">
        <f t="shared" si="44"/>
        <v>0</v>
      </c>
      <c r="E641" s="22">
        <f t="shared" si="44"/>
        <v>0</v>
      </c>
      <c r="F641" s="45"/>
      <c r="G641" s="45"/>
      <c r="H641" s="45"/>
      <c r="I641" s="44"/>
      <c r="J641" s="2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</row>
    <row r="642" spans="1:39" s="4" customFormat="1" ht="9.75" customHeight="1" x14ac:dyDescent="0.2">
      <c r="A642" s="44"/>
      <c r="B642" s="23" t="s">
        <v>23</v>
      </c>
      <c r="C642" s="22">
        <f t="shared" si="44"/>
        <v>0</v>
      </c>
      <c r="D642" s="22">
        <f t="shared" si="44"/>
        <v>0</v>
      </c>
      <c r="E642" s="22">
        <f t="shared" si="44"/>
        <v>0</v>
      </c>
      <c r="F642" s="45"/>
      <c r="G642" s="45"/>
      <c r="H642" s="45"/>
      <c r="I642" s="44"/>
      <c r="J642" s="2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</row>
    <row r="643" spans="1:39" s="4" customFormat="1" ht="9.75" customHeight="1" x14ac:dyDescent="0.2">
      <c r="A643" s="44"/>
      <c r="B643" s="23" t="s">
        <v>24</v>
      </c>
      <c r="C643" s="22">
        <f t="shared" si="44"/>
        <v>0</v>
      </c>
      <c r="D643" s="22">
        <f t="shared" si="44"/>
        <v>0</v>
      </c>
      <c r="E643" s="22">
        <f t="shared" si="44"/>
        <v>0</v>
      </c>
      <c r="F643" s="45"/>
      <c r="G643" s="45"/>
      <c r="H643" s="45"/>
      <c r="I643" s="44"/>
      <c r="J643" s="2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</row>
    <row r="644" spans="1:39" s="4" customFormat="1" ht="30" customHeight="1" x14ac:dyDescent="0.2">
      <c r="A644" s="46" t="s">
        <v>202</v>
      </c>
      <c r="B644" s="30" t="s">
        <v>203</v>
      </c>
      <c r="C644" s="29"/>
      <c r="D644" s="29"/>
      <c r="E644" s="29"/>
      <c r="F644" s="44" t="s">
        <v>185</v>
      </c>
      <c r="G644" s="44"/>
      <c r="H644" s="44"/>
      <c r="I644" s="46"/>
      <c r="J644" s="2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</row>
    <row r="645" spans="1:39" s="4" customFormat="1" ht="9.75" customHeight="1" x14ac:dyDescent="0.2">
      <c r="A645" s="47"/>
      <c r="B645" s="23" t="s">
        <v>29</v>
      </c>
      <c r="C645" s="29">
        <f>SUM(C646:C651)</f>
        <v>36214</v>
      </c>
      <c r="D645" s="29">
        <f>SUM(D646:D651)</f>
        <v>16187.0959</v>
      </c>
      <c r="E645" s="29">
        <f>SUM(E646:E651)</f>
        <v>16187.0959</v>
      </c>
      <c r="F645" s="45"/>
      <c r="G645" s="45"/>
      <c r="H645" s="45"/>
      <c r="I645" s="47"/>
      <c r="J645" s="2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</row>
    <row r="646" spans="1:39" s="4" customFormat="1" ht="9.75" customHeight="1" x14ac:dyDescent="0.2">
      <c r="A646" s="47"/>
      <c r="B646" s="23" t="s">
        <v>19</v>
      </c>
      <c r="C646" s="22">
        <v>0</v>
      </c>
      <c r="D646" s="22">
        <v>0</v>
      </c>
      <c r="E646" s="22">
        <v>0</v>
      </c>
      <c r="F646" s="45"/>
      <c r="G646" s="45"/>
      <c r="H646" s="45"/>
      <c r="I646" s="47"/>
      <c r="J646" s="2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</row>
    <row r="647" spans="1:39" s="4" customFormat="1" ht="9.75" customHeight="1" x14ac:dyDescent="0.2">
      <c r="A647" s="47"/>
      <c r="B647" s="23" t="s">
        <v>20</v>
      </c>
      <c r="C647" s="22">
        <f>36214</f>
        <v>36214</v>
      </c>
      <c r="D647" s="22">
        <v>16187.0959</v>
      </c>
      <c r="E647" s="22">
        <v>16187.0959</v>
      </c>
      <c r="F647" s="45"/>
      <c r="G647" s="45"/>
      <c r="H647" s="45"/>
      <c r="I647" s="47"/>
      <c r="J647" s="2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</row>
    <row r="648" spans="1:39" s="4" customFormat="1" ht="9.75" customHeight="1" x14ac:dyDescent="0.2">
      <c r="A648" s="47"/>
      <c r="B648" s="23" t="s">
        <v>21</v>
      </c>
      <c r="C648" s="22">
        <v>0</v>
      </c>
      <c r="D648" s="22">
        <v>0</v>
      </c>
      <c r="E648" s="22">
        <v>0</v>
      </c>
      <c r="F648" s="45"/>
      <c r="G648" s="45"/>
      <c r="H648" s="45"/>
      <c r="I648" s="47"/>
      <c r="J648" s="2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</row>
    <row r="649" spans="1:39" s="4" customFormat="1" ht="9.75" customHeight="1" x14ac:dyDescent="0.2">
      <c r="A649" s="47"/>
      <c r="B649" s="23" t="s">
        <v>22</v>
      </c>
      <c r="C649" s="22">
        <v>0</v>
      </c>
      <c r="D649" s="22">
        <v>0</v>
      </c>
      <c r="E649" s="22">
        <v>0</v>
      </c>
      <c r="F649" s="45"/>
      <c r="G649" s="45"/>
      <c r="H649" s="45"/>
      <c r="I649" s="47"/>
      <c r="J649" s="2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</row>
    <row r="650" spans="1:39" s="4" customFormat="1" ht="9.75" customHeight="1" x14ac:dyDescent="0.2">
      <c r="A650" s="47"/>
      <c r="B650" s="23" t="s">
        <v>23</v>
      </c>
      <c r="C650" s="22">
        <v>0</v>
      </c>
      <c r="D650" s="22">
        <v>0</v>
      </c>
      <c r="E650" s="22">
        <v>0</v>
      </c>
      <c r="F650" s="45"/>
      <c r="G650" s="45"/>
      <c r="H650" s="45"/>
      <c r="I650" s="47"/>
      <c r="J650" s="2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</row>
    <row r="651" spans="1:39" s="4" customFormat="1" ht="9.75" customHeight="1" x14ac:dyDescent="0.2">
      <c r="A651" s="47"/>
      <c r="B651" s="23" t="s">
        <v>24</v>
      </c>
      <c r="C651" s="22">
        <v>0</v>
      </c>
      <c r="D651" s="22">
        <v>0</v>
      </c>
      <c r="E651" s="22">
        <v>0</v>
      </c>
      <c r="F651" s="45"/>
      <c r="G651" s="45"/>
      <c r="H651" s="45"/>
      <c r="I651" s="48"/>
      <c r="J651" s="2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</row>
    <row r="652" spans="1:39" s="4" customFormat="1" ht="48.75" x14ac:dyDescent="0.2">
      <c r="A652" s="47"/>
      <c r="B652" s="42" t="s">
        <v>204</v>
      </c>
      <c r="C652" s="22"/>
      <c r="D652" s="22"/>
      <c r="E652" s="22"/>
      <c r="F652" s="35" t="s">
        <v>43</v>
      </c>
      <c r="G652" s="31" t="s">
        <v>58</v>
      </c>
      <c r="H652" s="35" t="s">
        <v>43</v>
      </c>
      <c r="I652" s="31" t="s">
        <v>205</v>
      </c>
      <c r="J652" s="2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</row>
    <row r="653" spans="1:39" s="4" customFormat="1" ht="87.75" x14ac:dyDescent="0.2">
      <c r="A653" s="48"/>
      <c r="B653" s="42" t="s">
        <v>206</v>
      </c>
      <c r="C653" s="22"/>
      <c r="D653" s="22"/>
      <c r="E653" s="22"/>
      <c r="F653" s="35" t="s">
        <v>43</v>
      </c>
      <c r="G653" s="31" t="s">
        <v>58</v>
      </c>
      <c r="H653" s="35" t="s">
        <v>43</v>
      </c>
      <c r="I653" s="31" t="s">
        <v>207</v>
      </c>
      <c r="J653" s="2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</row>
    <row r="654" spans="1:39" s="4" customFormat="1" ht="21" customHeight="1" x14ac:dyDescent="0.2">
      <c r="A654" s="44" t="s">
        <v>208</v>
      </c>
      <c r="B654" s="30" t="s">
        <v>209</v>
      </c>
      <c r="C654" s="29"/>
      <c r="D654" s="29"/>
      <c r="E654" s="29"/>
      <c r="F654" s="44" t="s">
        <v>210</v>
      </c>
      <c r="G654" s="44"/>
      <c r="H654" s="44"/>
      <c r="I654" s="44"/>
      <c r="J654" s="2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</row>
    <row r="655" spans="1:39" s="4" customFormat="1" ht="9.75" customHeight="1" x14ac:dyDescent="0.2">
      <c r="A655" s="44"/>
      <c r="B655" s="23" t="s">
        <v>29</v>
      </c>
      <c r="C655" s="29">
        <f>SUM(C656:C661)</f>
        <v>6404.83871</v>
      </c>
      <c r="D655" s="29">
        <f>SUM(D656:D661)</f>
        <v>3437.3897900000002</v>
      </c>
      <c r="E655" s="29">
        <f>SUM(E656:E661)</f>
        <v>3437.3897900000002</v>
      </c>
      <c r="F655" s="45"/>
      <c r="G655" s="45"/>
      <c r="H655" s="45"/>
      <c r="I655" s="44"/>
      <c r="J655" s="2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</row>
    <row r="656" spans="1:39" s="4" customFormat="1" ht="9.75" customHeight="1" x14ac:dyDescent="0.2">
      <c r="A656" s="44"/>
      <c r="B656" s="23" t="s">
        <v>19</v>
      </c>
      <c r="C656" s="36">
        <v>0</v>
      </c>
      <c r="D656" s="36">
        <v>0</v>
      </c>
      <c r="E656" s="36">
        <v>0</v>
      </c>
      <c r="F656" s="45"/>
      <c r="G656" s="45"/>
      <c r="H656" s="45"/>
      <c r="I656" s="44"/>
      <c r="J656" s="2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</row>
    <row r="657" spans="1:39" s="4" customFormat="1" ht="9.75" customHeight="1" x14ac:dyDescent="0.2">
      <c r="A657" s="44"/>
      <c r="B657" s="23" t="s">
        <v>20</v>
      </c>
      <c r="C657" s="36">
        <v>6404.83871</v>
      </c>
      <c r="D657" s="36">
        <v>3437.3897900000002</v>
      </c>
      <c r="E657" s="36">
        <v>3437.3897900000002</v>
      </c>
      <c r="F657" s="45"/>
      <c r="G657" s="45"/>
      <c r="H657" s="45"/>
      <c r="I657" s="44"/>
      <c r="J657" s="2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</row>
    <row r="658" spans="1:39" s="4" customFormat="1" ht="9.75" customHeight="1" x14ac:dyDescent="0.2">
      <c r="A658" s="44"/>
      <c r="B658" s="23" t="s">
        <v>21</v>
      </c>
      <c r="C658" s="36">
        <v>0</v>
      </c>
      <c r="D658" s="36">
        <v>0</v>
      </c>
      <c r="E658" s="36">
        <v>0</v>
      </c>
      <c r="F658" s="45"/>
      <c r="G658" s="45"/>
      <c r="H658" s="45"/>
      <c r="I658" s="44"/>
      <c r="J658" s="2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</row>
    <row r="659" spans="1:39" s="4" customFormat="1" ht="9.75" customHeight="1" x14ac:dyDescent="0.2">
      <c r="A659" s="44"/>
      <c r="B659" s="23" t="s">
        <v>22</v>
      </c>
      <c r="C659" s="36">
        <v>0</v>
      </c>
      <c r="D659" s="36">
        <v>0</v>
      </c>
      <c r="E659" s="36">
        <v>0</v>
      </c>
      <c r="F659" s="45"/>
      <c r="G659" s="45"/>
      <c r="H659" s="45"/>
      <c r="I659" s="44"/>
      <c r="J659" s="2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</row>
    <row r="660" spans="1:39" s="4" customFormat="1" ht="9.75" customHeight="1" x14ac:dyDescent="0.2">
      <c r="A660" s="44"/>
      <c r="B660" s="23" t="s">
        <v>23</v>
      </c>
      <c r="C660" s="36">
        <v>0</v>
      </c>
      <c r="D660" s="36">
        <v>0</v>
      </c>
      <c r="E660" s="36">
        <v>0</v>
      </c>
      <c r="F660" s="45"/>
      <c r="G660" s="45"/>
      <c r="H660" s="45"/>
      <c r="I660" s="44"/>
      <c r="J660" s="2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</row>
    <row r="661" spans="1:39" s="4" customFormat="1" ht="9.75" customHeight="1" x14ac:dyDescent="0.2">
      <c r="A661" s="44"/>
      <c r="B661" s="23" t="s">
        <v>24</v>
      </c>
      <c r="C661" s="36">
        <v>0</v>
      </c>
      <c r="D661" s="36">
        <v>0</v>
      </c>
      <c r="E661" s="36">
        <v>0</v>
      </c>
      <c r="F661" s="45"/>
      <c r="G661" s="45"/>
      <c r="H661" s="45"/>
      <c r="I661" s="44"/>
      <c r="J661" s="2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</row>
    <row r="662" spans="1:39" s="20" customFormat="1" ht="19.5" customHeight="1" x14ac:dyDescent="0.2">
      <c r="A662" s="44" t="s">
        <v>211</v>
      </c>
      <c r="B662" s="30" t="s">
        <v>212</v>
      </c>
      <c r="C662" s="29"/>
      <c r="D662" s="29"/>
      <c r="E662" s="29"/>
      <c r="F662" s="44" t="s">
        <v>47</v>
      </c>
      <c r="G662" s="44"/>
      <c r="H662" s="44"/>
      <c r="I662" s="44" t="s">
        <v>213</v>
      </c>
      <c r="J662" s="2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</row>
    <row r="663" spans="1:39" s="20" customFormat="1" ht="9.75" customHeight="1" x14ac:dyDescent="0.2">
      <c r="A663" s="44"/>
      <c r="B663" s="23" t="s">
        <v>29</v>
      </c>
      <c r="C663" s="29">
        <f>SUM(C664:C669)</f>
        <v>3000</v>
      </c>
      <c r="D663" s="29">
        <f>SUM(D664:D669)</f>
        <v>340</v>
      </c>
      <c r="E663" s="29">
        <f>SUM(E664:E669)</f>
        <v>340</v>
      </c>
      <c r="F663" s="44"/>
      <c r="G663" s="44"/>
      <c r="H663" s="44"/>
      <c r="I663" s="44"/>
      <c r="J663" s="2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</row>
    <row r="664" spans="1:39" s="20" customFormat="1" ht="9.75" customHeight="1" x14ac:dyDescent="0.2">
      <c r="A664" s="44"/>
      <c r="B664" s="23" t="s">
        <v>19</v>
      </c>
      <c r="C664" s="22">
        <v>0</v>
      </c>
      <c r="D664" s="22">
        <v>0</v>
      </c>
      <c r="E664" s="22">
        <v>0</v>
      </c>
      <c r="F664" s="44"/>
      <c r="G664" s="44"/>
      <c r="H664" s="44"/>
      <c r="I664" s="44"/>
      <c r="J664" s="2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</row>
    <row r="665" spans="1:39" s="20" customFormat="1" ht="9.75" customHeight="1" x14ac:dyDescent="0.2">
      <c r="A665" s="44"/>
      <c r="B665" s="23" t="s">
        <v>20</v>
      </c>
      <c r="C665" s="22">
        <v>3000</v>
      </c>
      <c r="D665" s="22">
        <v>340</v>
      </c>
      <c r="E665" s="22">
        <v>340</v>
      </c>
      <c r="F665" s="44"/>
      <c r="G665" s="44"/>
      <c r="H665" s="44"/>
      <c r="I665" s="44"/>
      <c r="J665" s="2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</row>
    <row r="666" spans="1:39" s="20" customFormat="1" ht="9.75" customHeight="1" x14ac:dyDescent="0.2">
      <c r="A666" s="44"/>
      <c r="B666" s="23" t="s">
        <v>21</v>
      </c>
      <c r="C666" s="22">
        <v>0</v>
      </c>
      <c r="D666" s="22">
        <v>0</v>
      </c>
      <c r="E666" s="22">
        <v>0</v>
      </c>
      <c r="F666" s="44"/>
      <c r="G666" s="44"/>
      <c r="H666" s="44"/>
      <c r="I666" s="44"/>
      <c r="J666" s="2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</row>
    <row r="667" spans="1:39" s="20" customFormat="1" ht="9.75" customHeight="1" x14ac:dyDescent="0.2">
      <c r="A667" s="44"/>
      <c r="B667" s="23" t="s">
        <v>22</v>
      </c>
      <c r="C667" s="22">
        <v>0</v>
      </c>
      <c r="D667" s="22">
        <v>0</v>
      </c>
      <c r="E667" s="22">
        <v>0</v>
      </c>
      <c r="F667" s="44"/>
      <c r="G667" s="44"/>
      <c r="H667" s="44"/>
      <c r="I667" s="44"/>
      <c r="J667" s="2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</row>
    <row r="668" spans="1:39" s="20" customFormat="1" ht="9.75" customHeight="1" x14ac:dyDescent="0.2">
      <c r="A668" s="44"/>
      <c r="B668" s="23" t="s">
        <v>23</v>
      </c>
      <c r="C668" s="22">
        <v>0</v>
      </c>
      <c r="D668" s="22">
        <v>0</v>
      </c>
      <c r="E668" s="22">
        <v>0</v>
      </c>
      <c r="F668" s="44"/>
      <c r="G668" s="44"/>
      <c r="H668" s="44"/>
      <c r="I668" s="44"/>
      <c r="J668" s="2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</row>
    <row r="669" spans="1:39" s="20" customFormat="1" ht="9.75" customHeight="1" x14ac:dyDescent="0.2">
      <c r="A669" s="44"/>
      <c r="B669" s="23" t="s">
        <v>24</v>
      </c>
      <c r="C669" s="22">
        <v>0</v>
      </c>
      <c r="D669" s="22">
        <v>0</v>
      </c>
      <c r="E669" s="22">
        <v>0</v>
      </c>
      <c r="F669" s="44"/>
      <c r="G669" s="44"/>
      <c r="H669" s="44"/>
      <c r="I669" s="44"/>
      <c r="J669" s="2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</row>
  </sheetData>
  <mergeCells count="407">
    <mergeCell ref="H1:I1"/>
    <mergeCell ref="A3:I3"/>
    <mergeCell ref="A5:C5"/>
    <mergeCell ref="D5:I5"/>
    <mergeCell ref="A6:C6"/>
    <mergeCell ref="A7:C7"/>
    <mergeCell ref="A20:I20"/>
    <mergeCell ref="A21:A27"/>
    <mergeCell ref="F21:F27"/>
    <mergeCell ref="G21:G27"/>
    <mergeCell ref="H21:H27"/>
    <mergeCell ref="I21:I27"/>
    <mergeCell ref="I9:I10"/>
    <mergeCell ref="A12:I12"/>
    <mergeCell ref="A13:A19"/>
    <mergeCell ref="F13:F19"/>
    <mergeCell ref="G13:G19"/>
    <mergeCell ref="H13:H19"/>
    <mergeCell ref="I13:I19"/>
    <mergeCell ref="A9:A10"/>
    <mergeCell ref="B9:B10"/>
    <mergeCell ref="C9:E9"/>
    <mergeCell ref="F9:F10"/>
    <mergeCell ref="G9:G10"/>
    <mergeCell ref="H9:H10"/>
    <mergeCell ref="A28:A35"/>
    <mergeCell ref="F28:F35"/>
    <mergeCell ref="G28:G35"/>
    <mergeCell ref="H28:H35"/>
    <mergeCell ref="I28:I35"/>
    <mergeCell ref="A36:A44"/>
    <mergeCell ref="F36:F44"/>
    <mergeCell ref="G36:G44"/>
    <mergeCell ref="H36:H44"/>
    <mergeCell ref="I36:I44"/>
    <mergeCell ref="A45:A52"/>
    <mergeCell ref="F45:F52"/>
    <mergeCell ref="G45:G52"/>
    <mergeCell ref="H45:H52"/>
    <mergeCell ref="I45:I52"/>
    <mergeCell ref="A53:A61"/>
    <mergeCell ref="F53:F61"/>
    <mergeCell ref="G53:G61"/>
    <mergeCell ref="H53:H61"/>
    <mergeCell ref="I53:I61"/>
    <mergeCell ref="A62:A70"/>
    <mergeCell ref="F62:F70"/>
    <mergeCell ref="G62:G70"/>
    <mergeCell ref="H62:H70"/>
    <mergeCell ref="I62:I70"/>
    <mergeCell ref="A71:A79"/>
    <mergeCell ref="F71:F78"/>
    <mergeCell ref="G71:G78"/>
    <mergeCell ref="H71:H78"/>
    <mergeCell ref="I71:I79"/>
    <mergeCell ref="A99:A107"/>
    <mergeCell ref="F99:F107"/>
    <mergeCell ref="G99:G107"/>
    <mergeCell ref="H99:H107"/>
    <mergeCell ref="I99:I107"/>
    <mergeCell ref="A108:I108"/>
    <mergeCell ref="A80:A88"/>
    <mergeCell ref="F80:F88"/>
    <mergeCell ref="G80:G88"/>
    <mergeCell ref="H80:H88"/>
    <mergeCell ref="I80:I88"/>
    <mergeCell ref="A89:A98"/>
    <mergeCell ref="F89:F97"/>
    <mergeCell ref="G89:G97"/>
    <mergeCell ref="H89:H97"/>
    <mergeCell ref="I89:I98"/>
    <mergeCell ref="A109:A115"/>
    <mergeCell ref="F109:F115"/>
    <mergeCell ref="G109:G115"/>
    <mergeCell ref="H109:H115"/>
    <mergeCell ref="I109:I115"/>
    <mergeCell ref="A116:A124"/>
    <mergeCell ref="F116:F124"/>
    <mergeCell ref="G116:G124"/>
    <mergeCell ref="H116:H124"/>
    <mergeCell ref="I116:I124"/>
    <mergeCell ref="A125:A132"/>
    <mergeCell ref="F125:F132"/>
    <mergeCell ref="G125:G132"/>
    <mergeCell ref="H125:H132"/>
    <mergeCell ref="I125:I132"/>
    <mergeCell ref="A133:A141"/>
    <mergeCell ref="F133:F141"/>
    <mergeCell ref="G133:G141"/>
    <mergeCell ref="H133:H141"/>
    <mergeCell ref="I133:I141"/>
    <mergeCell ref="A142:A150"/>
    <mergeCell ref="F142:F149"/>
    <mergeCell ref="G142:G149"/>
    <mergeCell ref="H142:H149"/>
    <mergeCell ref="I142:I150"/>
    <mergeCell ref="A151:A159"/>
    <mergeCell ref="F151:F159"/>
    <mergeCell ref="G151:G159"/>
    <mergeCell ref="H151:H159"/>
    <mergeCell ref="I151:I159"/>
    <mergeCell ref="A160:A168"/>
    <mergeCell ref="F160:F168"/>
    <mergeCell ref="G160:G168"/>
    <mergeCell ref="H160:H168"/>
    <mergeCell ref="I160:I168"/>
    <mergeCell ref="A169:A177"/>
    <mergeCell ref="F169:F177"/>
    <mergeCell ref="G169:G177"/>
    <mergeCell ref="H169:H177"/>
    <mergeCell ref="I169:I177"/>
    <mergeCell ref="A178:A186"/>
    <mergeCell ref="F178:F185"/>
    <mergeCell ref="G178:G185"/>
    <mergeCell ref="H178:H185"/>
    <mergeCell ref="I178:I186"/>
    <mergeCell ref="A187:A194"/>
    <mergeCell ref="F187:F194"/>
    <mergeCell ref="G187:G194"/>
    <mergeCell ref="H187:H194"/>
    <mergeCell ref="I187:I194"/>
    <mergeCell ref="A195:A202"/>
    <mergeCell ref="F195:F202"/>
    <mergeCell ref="G195:G202"/>
    <mergeCell ref="H195:H202"/>
    <mergeCell ref="I195:I202"/>
    <mergeCell ref="A203:A211"/>
    <mergeCell ref="F203:F211"/>
    <mergeCell ref="G203:G211"/>
    <mergeCell ref="H203:H211"/>
    <mergeCell ref="I203:I211"/>
    <mergeCell ref="A212:A219"/>
    <mergeCell ref="F212:F219"/>
    <mergeCell ref="G212:G219"/>
    <mergeCell ref="H212:H219"/>
    <mergeCell ref="I212:I219"/>
    <mergeCell ref="A220:A227"/>
    <mergeCell ref="F220:F227"/>
    <mergeCell ref="G220:G227"/>
    <mergeCell ref="H220:H227"/>
    <mergeCell ref="I220:I227"/>
    <mergeCell ref="A245:I245"/>
    <mergeCell ref="A246:A252"/>
    <mergeCell ref="F246:F252"/>
    <mergeCell ref="G246:G252"/>
    <mergeCell ref="H246:H252"/>
    <mergeCell ref="I246:I252"/>
    <mergeCell ref="A228:A236"/>
    <mergeCell ref="F228:F236"/>
    <mergeCell ref="G228:G236"/>
    <mergeCell ref="H228:H236"/>
    <mergeCell ref="I228:I236"/>
    <mergeCell ref="A237:A244"/>
    <mergeCell ref="F237:F244"/>
    <mergeCell ref="G237:G244"/>
    <mergeCell ref="H237:H244"/>
    <mergeCell ref="I237:I244"/>
    <mergeCell ref="A253:A260"/>
    <mergeCell ref="F253:F260"/>
    <mergeCell ref="G253:G260"/>
    <mergeCell ref="H253:H260"/>
    <mergeCell ref="I253:I260"/>
    <mergeCell ref="A261:A269"/>
    <mergeCell ref="F261:F269"/>
    <mergeCell ref="G261:G269"/>
    <mergeCell ref="H261:H269"/>
    <mergeCell ref="I261:I269"/>
    <mergeCell ref="A270:A278"/>
    <mergeCell ref="F270:F278"/>
    <mergeCell ref="G270:G278"/>
    <mergeCell ref="H270:H278"/>
    <mergeCell ref="I270:I278"/>
    <mergeCell ref="A279:A287"/>
    <mergeCell ref="F279:F287"/>
    <mergeCell ref="G279:G287"/>
    <mergeCell ref="H279:H287"/>
    <mergeCell ref="I279:I287"/>
    <mergeCell ref="A288:A296"/>
    <mergeCell ref="F288:F296"/>
    <mergeCell ref="G288:G296"/>
    <mergeCell ref="H288:H296"/>
    <mergeCell ref="I288:I296"/>
    <mergeCell ref="A297:A304"/>
    <mergeCell ref="F297:F304"/>
    <mergeCell ref="G297:G304"/>
    <mergeCell ref="H297:H304"/>
    <mergeCell ref="I297:I304"/>
    <mergeCell ref="A323:I323"/>
    <mergeCell ref="A324:A330"/>
    <mergeCell ref="F324:F330"/>
    <mergeCell ref="G324:G330"/>
    <mergeCell ref="H324:H330"/>
    <mergeCell ref="I324:I330"/>
    <mergeCell ref="A305:A313"/>
    <mergeCell ref="F305:F313"/>
    <mergeCell ref="G305:G313"/>
    <mergeCell ref="H305:H313"/>
    <mergeCell ref="I305:I313"/>
    <mergeCell ref="A314:A322"/>
    <mergeCell ref="F314:F322"/>
    <mergeCell ref="G314:G322"/>
    <mergeCell ref="H314:H322"/>
    <mergeCell ref="I314:I322"/>
    <mergeCell ref="A331:A339"/>
    <mergeCell ref="F331:F339"/>
    <mergeCell ref="G331:G339"/>
    <mergeCell ref="H331:H339"/>
    <mergeCell ref="I331:I339"/>
    <mergeCell ref="A340:A348"/>
    <mergeCell ref="F340:F347"/>
    <mergeCell ref="G340:G347"/>
    <mergeCell ref="H340:H347"/>
    <mergeCell ref="I340:I348"/>
    <mergeCell ref="A367:I367"/>
    <mergeCell ref="A368:A374"/>
    <mergeCell ref="F368:F374"/>
    <mergeCell ref="G368:G374"/>
    <mergeCell ref="H368:H374"/>
    <mergeCell ref="I368:I374"/>
    <mergeCell ref="A349:A357"/>
    <mergeCell ref="F349:F357"/>
    <mergeCell ref="G349:G357"/>
    <mergeCell ref="H349:H357"/>
    <mergeCell ref="I349:I357"/>
    <mergeCell ref="A358:A366"/>
    <mergeCell ref="F358:F366"/>
    <mergeCell ref="G358:G366"/>
    <mergeCell ref="H358:H366"/>
    <mergeCell ref="I358:I366"/>
    <mergeCell ref="A375:A383"/>
    <mergeCell ref="F375:F382"/>
    <mergeCell ref="G375:G382"/>
    <mergeCell ref="H375:H382"/>
    <mergeCell ref="I375:I383"/>
    <mergeCell ref="A384:A391"/>
    <mergeCell ref="F384:F391"/>
    <mergeCell ref="G384:G391"/>
    <mergeCell ref="H384:H391"/>
    <mergeCell ref="I384:I399"/>
    <mergeCell ref="I400:I408"/>
    <mergeCell ref="A409:A416"/>
    <mergeCell ref="F409:F416"/>
    <mergeCell ref="G409:G416"/>
    <mergeCell ref="H409:H416"/>
    <mergeCell ref="I409:I416"/>
    <mergeCell ref="A392:A399"/>
    <mergeCell ref="F392:F399"/>
    <mergeCell ref="G392:G399"/>
    <mergeCell ref="H392:H399"/>
    <mergeCell ref="A400:A408"/>
    <mergeCell ref="F400:F407"/>
    <mergeCell ref="G400:G407"/>
    <mergeCell ref="H400:H407"/>
    <mergeCell ref="A433:I433"/>
    <mergeCell ref="A434:A440"/>
    <mergeCell ref="F434:F440"/>
    <mergeCell ref="G434:G440"/>
    <mergeCell ref="H434:H440"/>
    <mergeCell ref="I434:I440"/>
    <mergeCell ref="A417:A424"/>
    <mergeCell ref="F417:F424"/>
    <mergeCell ref="G417:G424"/>
    <mergeCell ref="H417:H424"/>
    <mergeCell ref="I417:I424"/>
    <mergeCell ref="A425:A432"/>
    <mergeCell ref="F425:F432"/>
    <mergeCell ref="G425:G432"/>
    <mergeCell ref="H425:H432"/>
    <mergeCell ref="I425:I432"/>
    <mergeCell ref="A459:A467"/>
    <mergeCell ref="F459:F467"/>
    <mergeCell ref="G459:G467"/>
    <mergeCell ref="H459:H467"/>
    <mergeCell ref="I459:I467"/>
    <mergeCell ref="A468:I468"/>
    <mergeCell ref="A441:A449"/>
    <mergeCell ref="F441:F448"/>
    <mergeCell ref="G441:G448"/>
    <mergeCell ref="H441:H448"/>
    <mergeCell ref="I441:I449"/>
    <mergeCell ref="A450:A458"/>
    <mergeCell ref="F450:F458"/>
    <mergeCell ref="G450:G458"/>
    <mergeCell ref="H450:H458"/>
    <mergeCell ref="I450:I458"/>
    <mergeCell ref="A469:A475"/>
    <mergeCell ref="F469:F475"/>
    <mergeCell ref="G469:G475"/>
    <mergeCell ref="H469:H475"/>
    <mergeCell ref="I469:I475"/>
    <mergeCell ref="A476:A483"/>
    <mergeCell ref="F476:F483"/>
    <mergeCell ref="G476:G483"/>
    <mergeCell ref="H476:H483"/>
    <mergeCell ref="I476:I483"/>
    <mergeCell ref="A484:A492"/>
    <mergeCell ref="F484:F492"/>
    <mergeCell ref="G484:G492"/>
    <mergeCell ref="H484:H492"/>
    <mergeCell ref="I484:I492"/>
    <mergeCell ref="A493:A501"/>
    <mergeCell ref="F493:F501"/>
    <mergeCell ref="G493:G501"/>
    <mergeCell ref="H493:H501"/>
    <mergeCell ref="I493:I501"/>
    <mergeCell ref="A502:A510"/>
    <mergeCell ref="F502:F510"/>
    <mergeCell ref="G502:G510"/>
    <mergeCell ref="H502:H510"/>
    <mergeCell ref="I502:I510"/>
    <mergeCell ref="A511:A518"/>
    <mergeCell ref="F511:F518"/>
    <mergeCell ref="G511:G518"/>
    <mergeCell ref="H511:H518"/>
    <mergeCell ref="I511:I518"/>
    <mergeCell ref="A519:A526"/>
    <mergeCell ref="F519:F526"/>
    <mergeCell ref="G519:G526"/>
    <mergeCell ref="H519:H526"/>
    <mergeCell ref="I519:I526"/>
    <mergeCell ref="A527:A534"/>
    <mergeCell ref="F527:F534"/>
    <mergeCell ref="G527:G534"/>
    <mergeCell ref="H527:H534"/>
    <mergeCell ref="I527:I534"/>
    <mergeCell ref="A535:A542"/>
    <mergeCell ref="F535:F542"/>
    <mergeCell ref="G535:G542"/>
    <mergeCell ref="H535:H542"/>
    <mergeCell ref="I535:I542"/>
    <mergeCell ref="A543:A550"/>
    <mergeCell ref="F543:F550"/>
    <mergeCell ref="G543:G550"/>
    <mergeCell ref="H543:H550"/>
    <mergeCell ref="I543:I550"/>
    <mergeCell ref="A568:A575"/>
    <mergeCell ref="F568:F575"/>
    <mergeCell ref="G568:G575"/>
    <mergeCell ref="H568:H575"/>
    <mergeCell ref="I568:I575"/>
    <mergeCell ref="A576:I576"/>
    <mergeCell ref="A551:A558"/>
    <mergeCell ref="F551:F558"/>
    <mergeCell ref="G551:G558"/>
    <mergeCell ref="H551:H558"/>
    <mergeCell ref="I551:I558"/>
    <mergeCell ref="A559:A567"/>
    <mergeCell ref="F559:F566"/>
    <mergeCell ref="G559:G566"/>
    <mergeCell ref="H559:H566"/>
    <mergeCell ref="I559:I567"/>
    <mergeCell ref="A577:A583"/>
    <mergeCell ref="F577:F583"/>
    <mergeCell ref="G577:G583"/>
    <mergeCell ref="H577:H583"/>
    <mergeCell ref="I577:I583"/>
    <mergeCell ref="A584:A595"/>
    <mergeCell ref="F584:F591"/>
    <mergeCell ref="G584:G591"/>
    <mergeCell ref="H584:H591"/>
    <mergeCell ref="I584:I591"/>
    <mergeCell ref="A596:A603"/>
    <mergeCell ref="F596:F603"/>
    <mergeCell ref="G596:G603"/>
    <mergeCell ref="H596:H603"/>
    <mergeCell ref="I596:I603"/>
    <mergeCell ref="A604:A611"/>
    <mergeCell ref="F604:F611"/>
    <mergeCell ref="G604:G611"/>
    <mergeCell ref="H604:H611"/>
    <mergeCell ref="I604:I611"/>
    <mergeCell ref="A628:I628"/>
    <mergeCell ref="A629:A635"/>
    <mergeCell ref="F629:F635"/>
    <mergeCell ref="G629:G635"/>
    <mergeCell ref="H629:H635"/>
    <mergeCell ref="I629:I635"/>
    <mergeCell ref="A612:A619"/>
    <mergeCell ref="F612:F619"/>
    <mergeCell ref="G612:G619"/>
    <mergeCell ref="H612:H619"/>
    <mergeCell ref="I612:I619"/>
    <mergeCell ref="A620:A627"/>
    <mergeCell ref="F620:F627"/>
    <mergeCell ref="G620:G627"/>
    <mergeCell ref="H620:H627"/>
    <mergeCell ref="I620:I627"/>
    <mergeCell ref="A636:A643"/>
    <mergeCell ref="F636:F643"/>
    <mergeCell ref="G636:G643"/>
    <mergeCell ref="H636:H643"/>
    <mergeCell ref="I636:I643"/>
    <mergeCell ref="A644:A653"/>
    <mergeCell ref="F644:F651"/>
    <mergeCell ref="G644:G651"/>
    <mergeCell ref="H644:H651"/>
    <mergeCell ref="I644:I651"/>
    <mergeCell ref="A654:A661"/>
    <mergeCell ref="F654:F661"/>
    <mergeCell ref="G654:G661"/>
    <mergeCell ref="H654:H661"/>
    <mergeCell ref="I654:I661"/>
    <mergeCell ref="A662:A669"/>
    <mergeCell ref="F662:F669"/>
    <mergeCell ref="G662:G669"/>
    <mergeCell ref="H662:H669"/>
    <mergeCell ref="I662:I669"/>
  </mergeCells>
  <pageMargins left="0.19685039370078741" right="0.19685039370078741" top="0.35433070866141736" bottom="0.35433070866141736" header="0.31496062992125984" footer="0.31496062992125984"/>
  <pageSetup paperSize="9" scale="70" orientation="landscape" horizontalDpi="0" verticalDpi="0" r:id="rId1"/>
  <ignoredErrors>
    <ignoredError sqref="C378:D378 C530 C111 C1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2017-09-13T22:35:23Z</dcterms:modified>
</cp:coreProperties>
</file>