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ПОСТАНОВЛЕНИЯ, РАСПОРЯЖЕНИЯ, ПРИКАЗЫ\ЗАКОНЫ, ПОСТАНОВЛЕНИЯ\Макс род плата, индексация\На 2023 год\"/>
    </mc:Choice>
  </mc:AlternateContent>
  <bookViews>
    <workbookView xWindow="122" yWindow="177" windowWidth="19019" windowHeight="11330" activeTab="3"/>
  </bookViews>
  <sheets>
    <sheet name="Приложение 4" sheetId="1" r:id="rId1"/>
    <sheet name="Приложение 5" sheetId="2" r:id="rId2"/>
    <sheet name="429-П" sheetId="3" r:id="rId3"/>
    <sheet name="416-п" sheetId="4" r:id="rId4"/>
  </sheets>
  <definedNames>
    <definedName name="_xlnm.Print_Area" localSheetId="3">'416-п'!$A$1:$J$17</definedName>
  </definedNames>
  <calcPr calcId="152511" fullPrecision="0"/>
</workbook>
</file>

<file path=xl/calcChain.xml><?xml version="1.0" encoding="utf-8"?>
<calcChain xmlns="http://schemas.openxmlformats.org/spreadsheetml/2006/main">
  <c r="J5" i="4" l="1"/>
  <c r="J11" i="4"/>
  <c r="J16" i="4"/>
  <c r="D10" i="4" l="1"/>
  <c r="D9" i="4"/>
  <c r="D7" i="4"/>
  <c r="D5" i="4"/>
  <c r="D6" i="4"/>
  <c r="D8" i="4"/>
  <c r="D11" i="4"/>
  <c r="D12" i="4"/>
  <c r="D13" i="4"/>
  <c r="D14" i="4"/>
  <c r="D15" i="4"/>
  <c r="D16" i="4"/>
  <c r="D17" i="4"/>
  <c r="D4" i="4"/>
  <c r="E5" i="4" l="1"/>
  <c r="F5" i="4" s="1"/>
  <c r="G5" i="4" s="1"/>
  <c r="H5" i="4" s="1"/>
  <c r="E6" i="4"/>
  <c r="F6" i="4" s="1"/>
  <c r="G6" i="4" s="1"/>
  <c r="H6" i="4" s="1"/>
  <c r="I6" i="4" s="1"/>
  <c r="J6" i="4" s="1"/>
  <c r="E7" i="4"/>
  <c r="F7" i="4" s="1"/>
  <c r="G7" i="4" s="1"/>
  <c r="H7" i="4" s="1"/>
  <c r="I7" i="4" s="1"/>
  <c r="J7" i="4" s="1"/>
  <c r="E8" i="4"/>
  <c r="F8" i="4" s="1"/>
  <c r="G8" i="4" s="1"/>
  <c r="H8" i="4" s="1"/>
  <c r="I8" i="4" s="1"/>
  <c r="J8" i="4" s="1"/>
  <c r="E9" i="4"/>
  <c r="F9" i="4" s="1"/>
  <c r="G9" i="4" s="1"/>
  <c r="H9" i="4" s="1"/>
  <c r="I9" i="4" s="1"/>
  <c r="J9" i="4" s="1"/>
  <c r="E10" i="4"/>
  <c r="F10" i="4" s="1"/>
  <c r="G10" i="4" s="1"/>
  <c r="H10" i="4" s="1"/>
  <c r="I10" i="4" s="1"/>
  <c r="J10" i="4" s="1"/>
  <c r="E11" i="4"/>
  <c r="F11" i="4" s="1"/>
  <c r="G11" i="4" s="1"/>
  <c r="H11" i="4" s="1"/>
  <c r="E12" i="4"/>
  <c r="F12" i="4" s="1"/>
  <c r="G12" i="4" s="1"/>
  <c r="H12" i="4" s="1"/>
  <c r="I12" i="4" s="1"/>
  <c r="J12" i="4" s="1"/>
  <c r="E13" i="4"/>
  <c r="F13" i="4" s="1"/>
  <c r="G13" i="4" s="1"/>
  <c r="H13" i="4" s="1"/>
  <c r="I13" i="4" s="1"/>
  <c r="J13" i="4" s="1"/>
  <c r="E14" i="4"/>
  <c r="F14" i="4" s="1"/>
  <c r="G14" i="4" s="1"/>
  <c r="H14" i="4" s="1"/>
  <c r="I14" i="4" s="1"/>
  <c r="J14" i="4" s="1"/>
  <c r="E15" i="4"/>
  <c r="F15" i="4" s="1"/>
  <c r="G15" i="4" s="1"/>
  <c r="H15" i="4" s="1"/>
  <c r="I15" i="4" s="1"/>
  <c r="J15" i="4" s="1"/>
  <c r="E16" i="4"/>
  <c r="F16" i="4" s="1"/>
  <c r="G16" i="4" s="1"/>
  <c r="H16" i="4" s="1"/>
  <c r="E17" i="4"/>
  <c r="F17" i="4" s="1"/>
  <c r="G17" i="4" s="1"/>
  <c r="H17" i="4" s="1"/>
  <c r="I17" i="4" s="1"/>
  <c r="J17" i="4" s="1"/>
  <c r="E4" i="4"/>
  <c r="F4" i="4" s="1"/>
  <c r="G4" i="4" s="1"/>
  <c r="H4" i="4" s="1"/>
  <c r="I4" i="4" s="1"/>
  <c r="J4" i="4" s="1"/>
  <c r="B3" i="3" l="1"/>
  <c r="B2" i="3"/>
  <c r="B6" i="2"/>
  <c r="B5" i="2"/>
  <c r="B4" i="2"/>
  <c r="B3" i="2"/>
  <c r="B2" i="2"/>
  <c r="D6" i="1"/>
  <c r="D5" i="1"/>
  <c r="D4" i="1"/>
  <c r="D3" i="1"/>
  <c r="D2" i="1"/>
  <c r="C6" i="1"/>
  <c r="C5" i="1"/>
  <c r="C4" i="1"/>
  <c r="C3" i="1"/>
  <c r="C2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<sst xmlns="http://schemas.openxmlformats.org/spreadsheetml/2006/main" count="37" uniqueCount="33">
  <si>
    <t>Возрастная категория детей-сирот и детей, оставшихся без попечения родителей, лиц из числа детей-сирот и детей, оставшихся без попечения родителей, в Камчатском крае</t>
  </si>
  <si>
    <t>Денежная норма обеспечения питанием детей-сирот и детей, оставшихся без попечения родителей, лиц из числа детей-сирот и детей, оставшихся без попечения родителей, в Камчатском крае (рублей в день)</t>
  </si>
  <si>
    <t>Денежная норма обеспечения питанием детей-сирот и детей, оставшихся без попечения родителей, лиц из числа детей-сирот и детей, оставшихся без попечения родителей, в Камчатском крае, увеличенная в каникулярные, выходные и праздничные дни на 10% (рублей в день)</t>
  </si>
  <si>
    <t>Средняя денежная норма обеспечения питанием детей-сирот и детей, оставшихся без попечения родителей, лиц из числа детей-сирот и детей, оставшихся без попечения родителей, в Камчатском крае (рублей в день)</t>
  </si>
  <si>
    <t>На одного обучающегося (воспитанника) в возрасте от. 12 до 18 месяцев</t>
  </si>
  <si>
    <t>На одного обучающегося (воспитанника) в возрасте от 18 месяцев до 3 лет</t>
  </si>
  <si>
    <t>На одного обучающегося (воспитанника) в возрасте от 3 до 7 лет</t>
  </si>
  <si>
    <t>На одного обучающегося (воспитанника) в возрасте от 7 до 11 лет</t>
  </si>
  <si>
    <t>На одного обучающегося (воспитанника) в возрасте от 11 до 18 лет</t>
  </si>
  <si>
    <t>Возрастная категория детей-сирот и детей, оставшихся без попечения родителей, в Камчатском крае</t>
  </si>
  <si>
    <t>Средняя годовая денежная норма обеспечения одеждой, обувью и мягким инвентарем детей-сирот и детей, оставшихся без попечения родителей, в Камчатском крае (рублей в год)</t>
  </si>
  <si>
    <t>На одного обучающегося (воспитанника) в возрасте от 12 до 18 месяцев</t>
  </si>
  <si>
    <t>юноши</t>
  </si>
  <si>
    <t>девушки</t>
  </si>
  <si>
    <t>размер компенсации</t>
  </si>
  <si>
    <t>N п/п</t>
  </si>
  <si>
    <t>Наименование муниципального образования в Камчатском крае</t>
  </si>
  <si>
    <t>Максимальный размер родительской платы за один день пребывания в образовательной организации, рублей</t>
  </si>
  <si>
    <t>Петропавловск-Камчатский городской округ</t>
  </si>
  <si>
    <t>Вилючинский городской округ</t>
  </si>
  <si>
    <t>Елизовский муниципальный район</t>
  </si>
  <si>
    <t>Усть-Большерецкий муниципальный район</t>
  </si>
  <si>
    <t>Мильковский муниципальный район</t>
  </si>
  <si>
    <t>Быстринский муниципальный район</t>
  </si>
  <si>
    <t>Соболевский муниципальный район</t>
  </si>
  <si>
    <t>Усть-Камчатский муниципальный район</t>
  </si>
  <si>
    <t>Городской округ "Палана"</t>
  </si>
  <si>
    <t>Тигильский муниципальный район</t>
  </si>
  <si>
    <t>Карагинский муниципальный район</t>
  </si>
  <si>
    <t>Олюторский муниципальный район</t>
  </si>
  <si>
    <t>Пенжинский муниципальный район</t>
  </si>
  <si>
    <t>С индексацией</t>
  </si>
  <si>
    <t>Алеутский муниципальный округ в Камчатском крае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</si>
</sst>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.5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2" fontId="0" fillId="0" borderId="0" xfId="0" applyNumberFormat="1"/>
    <xf numFmtId="0" fontId="0" fillId="0" borderId="5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Fill="1"/>
    <xf numFmtId="2" fontId="3" fillId="0" borderId="5" xfId="0" applyNumberFormat="1" applyFont="1" applyFill="1" applyBorder="1" applyAlignment="1">
      <alignment vertical="center"/>
    </xf>
    <xf numFmtId="0" fontId="4" fillId="0" borderId="0" xfId="0" applyFont="1" applyFill="1"/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0" fillId="2" borderId="0" xfId="0" applyFill="1"/>
    <xf numFmtId="0" fontId="3" fillId="2" borderId="0" xfId="0" applyFont="1" applyFill="1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right" vertical="center"/>
    </xf>
    <xf numFmtId="2" fontId="3" fillId="2" borderId="5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"/>
  <sheetViews>
    <sheetView topLeftCell="A7" workbookViewId="0">
      <selection activeCell="B1" sqref="B1"/>
    </sheetView>
  </sheetViews>
  <sheetFormatPr defaultRowHeight="14.3" x14ac:dyDescent="0.25"/>
  <cols>
    <col min="1" max="1" width="27.625" customWidth="1"/>
    <col min="2" max="2" width="30.25" customWidth="1"/>
    <col min="3" max="3" width="35.875" customWidth="1"/>
    <col min="4" max="4" width="31.625" customWidth="1"/>
  </cols>
  <sheetData>
    <row r="1" spans="1:4" ht="156.75" customHeight="1" thickBot="1" x14ac:dyDescent="0.3">
      <c r="A1" s="1" t="s">
        <v>0</v>
      </c>
      <c r="B1" s="1" t="s">
        <v>1</v>
      </c>
      <c r="C1" s="1" t="s">
        <v>2</v>
      </c>
      <c r="D1" s="2" t="s">
        <v>3</v>
      </c>
    </row>
    <row r="2" spans="1:4" ht="75.75" customHeight="1" thickBot="1" x14ac:dyDescent="0.3">
      <c r="A2" s="3" t="s">
        <v>4</v>
      </c>
      <c r="B2" s="9">
        <f>289.6*1.055</f>
        <v>305.5</v>
      </c>
      <c r="C2" s="9">
        <f>318.6*1.055</f>
        <v>336.1</v>
      </c>
      <c r="D2" s="10">
        <f>298.6*1.055</f>
        <v>315</v>
      </c>
    </row>
    <row r="3" spans="1:4" ht="61.5" customHeight="1" thickBot="1" x14ac:dyDescent="0.3">
      <c r="A3" s="3" t="s">
        <v>5</v>
      </c>
      <c r="B3" s="9">
        <f>278*1.055</f>
        <v>293.3</v>
      </c>
      <c r="C3" s="9">
        <f>305.8*1.055</f>
        <v>322.60000000000002</v>
      </c>
      <c r="D3" s="10">
        <f>286.4*1.055</f>
        <v>302.2</v>
      </c>
    </row>
    <row r="4" spans="1:4" ht="57.1" customHeight="1" thickBot="1" x14ac:dyDescent="0.3">
      <c r="A4" s="3" t="s">
        <v>6</v>
      </c>
      <c r="B4" s="9">
        <f>313*1.055</f>
        <v>330.2</v>
      </c>
      <c r="C4" s="9">
        <f>344.2*1.055</f>
        <v>363.1</v>
      </c>
      <c r="D4" s="10">
        <f>322.7*1.055</f>
        <v>340.4</v>
      </c>
    </row>
    <row r="5" spans="1:4" ht="66.75" customHeight="1" thickBot="1" x14ac:dyDescent="0.3">
      <c r="A5" s="3" t="s">
        <v>7</v>
      </c>
      <c r="B5" s="9">
        <f>376.1*1.055</f>
        <v>396.8</v>
      </c>
      <c r="C5" s="9">
        <f>413.8*1.055</f>
        <v>436.6</v>
      </c>
      <c r="D5" s="10">
        <f>387.8*1.055</f>
        <v>409.1</v>
      </c>
    </row>
    <row r="6" spans="1:4" ht="60.8" customHeight="1" thickBot="1" x14ac:dyDescent="0.3">
      <c r="A6" s="4" t="s">
        <v>8</v>
      </c>
      <c r="B6" s="11">
        <f>413.7*1.055</f>
        <v>436.5</v>
      </c>
      <c r="C6" s="11">
        <f>455*1.055</f>
        <v>480</v>
      </c>
      <c r="D6" s="12">
        <f>426.3*1.055</f>
        <v>449.7</v>
      </c>
    </row>
  </sheetData>
  <pageMargins left="0.7" right="0.7" top="0.75" bottom="0.75" header="0.3" footer="0.3"/>
  <pageSetup paperSize="9" scale="6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7" sqref="B7"/>
    </sheetView>
  </sheetViews>
  <sheetFormatPr defaultRowHeight="14.3" x14ac:dyDescent="0.25"/>
  <cols>
    <col min="1" max="1" width="39.625" customWidth="1"/>
    <col min="2" max="2" width="38.25" customWidth="1"/>
  </cols>
  <sheetData>
    <row r="1" spans="1:2" ht="117" customHeight="1" thickBot="1" x14ac:dyDescent="0.3">
      <c r="A1" s="5" t="s">
        <v>9</v>
      </c>
      <c r="B1" s="6" t="s">
        <v>10</v>
      </c>
    </row>
    <row r="2" spans="1:2" ht="59.95" customHeight="1" thickBot="1" x14ac:dyDescent="0.3">
      <c r="A2" s="7" t="s">
        <v>11</v>
      </c>
      <c r="B2" s="13">
        <f>52837*1.055</f>
        <v>55743</v>
      </c>
    </row>
    <row r="3" spans="1:2" ht="69.8" customHeight="1" thickBot="1" x14ac:dyDescent="0.3">
      <c r="A3" s="7" t="s">
        <v>5</v>
      </c>
      <c r="B3" s="13">
        <f>54545*1.055</f>
        <v>57545</v>
      </c>
    </row>
    <row r="4" spans="1:2" ht="57.1" customHeight="1" thickBot="1" x14ac:dyDescent="0.3">
      <c r="A4" s="7" t="s">
        <v>6</v>
      </c>
      <c r="B4" s="13">
        <f>54545*1.055</f>
        <v>57545</v>
      </c>
    </row>
    <row r="5" spans="1:2" ht="55.55" customHeight="1" thickBot="1" x14ac:dyDescent="0.3">
      <c r="A5" s="7" t="s">
        <v>7</v>
      </c>
      <c r="B5" s="13">
        <f>82340*1.055</f>
        <v>86868.7</v>
      </c>
    </row>
    <row r="6" spans="1:2" ht="61.5" customHeight="1" thickBot="1" x14ac:dyDescent="0.3">
      <c r="A6" s="8" t="s">
        <v>8</v>
      </c>
      <c r="B6" s="14">
        <f>82340*1.055</f>
        <v>86868.7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zoomScale="148" zoomScaleNormal="148" workbookViewId="0">
      <selection activeCell="B3" sqref="B3"/>
    </sheetView>
  </sheetViews>
  <sheetFormatPr defaultRowHeight="14.3" x14ac:dyDescent="0.25"/>
  <cols>
    <col min="2" max="2" width="28.25" customWidth="1"/>
  </cols>
  <sheetData>
    <row r="1" spans="1:2" x14ac:dyDescent="0.25">
      <c r="A1" s="15"/>
      <c r="B1" s="15" t="s">
        <v>14</v>
      </c>
    </row>
    <row r="2" spans="1:2" x14ac:dyDescent="0.25">
      <c r="A2" s="15" t="s">
        <v>12</v>
      </c>
      <c r="B2" s="16">
        <f>77424*1.055</f>
        <v>81682</v>
      </c>
    </row>
    <row r="3" spans="1:2" x14ac:dyDescent="0.25">
      <c r="A3" s="15" t="s">
        <v>13</v>
      </c>
      <c r="B3" s="16">
        <f>87027*1.055</f>
        <v>91813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topLeftCell="A7" zoomScale="80" zoomScaleNormal="100" zoomScaleSheetLayoutView="80" workbookViewId="0">
      <selection activeCell="B5" sqref="B5"/>
    </sheetView>
  </sheetViews>
  <sheetFormatPr defaultRowHeight="16.3" x14ac:dyDescent="0.3"/>
  <cols>
    <col min="1" max="1" width="6.625" customWidth="1"/>
    <col min="2" max="2" width="39.625" customWidth="1"/>
    <col min="3" max="3" width="15.25" customWidth="1"/>
    <col min="4" max="4" width="8.625" customWidth="1"/>
    <col min="5" max="5" width="10" customWidth="1"/>
    <col min="6" max="7" width="11" customWidth="1"/>
    <col min="8" max="8" width="12.25" style="24" customWidth="1"/>
    <col min="9" max="9" width="14" style="26" customWidth="1"/>
    <col min="10" max="10" width="15.125" style="31" customWidth="1"/>
  </cols>
  <sheetData>
    <row r="1" spans="1:11" x14ac:dyDescent="0.3">
      <c r="A1" s="36" t="s">
        <v>15</v>
      </c>
      <c r="B1" s="36" t="s">
        <v>16</v>
      </c>
      <c r="C1" s="37" t="s">
        <v>17</v>
      </c>
      <c r="D1" s="38" t="s">
        <v>31</v>
      </c>
      <c r="E1" s="39"/>
      <c r="F1" s="39"/>
      <c r="G1" s="40"/>
    </row>
    <row r="2" spans="1:11" ht="15.65" x14ac:dyDescent="0.25">
      <c r="A2" s="36"/>
      <c r="B2" s="36"/>
      <c r="C2" s="37"/>
      <c r="D2" s="15">
        <v>2017</v>
      </c>
      <c r="E2" s="15">
        <v>2018</v>
      </c>
      <c r="F2" s="15">
        <v>2019</v>
      </c>
      <c r="G2" s="15">
        <v>2020</v>
      </c>
      <c r="H2" s="22">
        <v>2021</v>
      </c>
      <c r="I2" s="27">
        <v>2022</v>
      </c>
      <c r="J2" s="33">
        <v>2023</v>
      </c>
    </row>
    <row r="3" spans="1:11" ht="122.3" customHeight="1" x14ac:dyDescent="0.25">
      <c r="A3" s="36"/>
      <c r="B3" s="36"/>
      <c r="C3" s="37"/>
      <c r="D3" s="23">
        <v>1.0549999999999999</v>
      </c>
      <c r="E3" s="23">
        <v>1.0429999999999999</v>
      </c>
      <c r="F3" s="23">
        <v>1.04</v>
      </c>
      <c r="G3" s="23">
        <v>1.04</v>
      </c>
      <c r="H3" s="20">
        <v>1.04</v>
      </c>
      <c r="I3" s="28">
        <v>1.04</v>
      </c>
      <c r="J3" s="34">
        <v>1.052</v>
      </c>
    </row>
    <row r="4" spans="1:11" ht="42.8" customHeight="1" x14ac:dyDescent="0.25">
      <c r="A4" s="17">
        <v>1</v>
      </c>
      <c r="B4" s="18" t="s">
        <v>18</v>
      </c>
      <c r="C4" s="17">
        <v>192.6</v>
      </c>
      <c r="D4" s="19">
        <f>ROUND(C4*$D$3,2)</f>
        <v>203.19</v>
      </c>
      <c r="E4" s="19">
        <f t="shared" ref="E4:E17" si="0">ROUND(D4*$E$3,2)</f>
        <v>211.93</v>
      </c>
      <c r="F4" s="19">
        <f>ROUND(E4*$F$3,2)</f>
        <v>220.41</v>
      </c>
      <c r="G4" s="19">
        <f>ROUND(F4*$F$3,2)</f>
        <v>229.23</v>
      </c>
      <c r="H4" s="25">
        <f>G4*$H$3</f>
        <v>238.4</v>
      </c>
      <c r="I4" s="29">
        <f>H4*$I$3</f>
        <v>247.94</v>
      </c>
      <c r="J4" s="35">
        <f>I4*$J$3</f>
        <v>260.83</v>
      </c>
      <c r="K4" s="21"/>
    </row>
    <row r="5" spans="1:11" ht="24.8" customHeight="1" x14ac:dyDescent="0.25">
      <c r="A5" s="17">
        <v>2</v>
      </c>
      <c r="B5" s="18" t="s">
        <v>19</v>
      </c>
      <c r="C5" s="17">
        <v>150.37</v>
      </c>
      <c r="D5" s="19">
        <f>ROUND(C5*$D$3,2)+0.01</f>
        <v>158.65</v>
      </c>
      <c r="E5" s="19">
        <f t="shared" si="0"/>
        <v>165.47</v>
      </c>
      <c r="F5" s="19">
        <f t="shared" ref="F5:G17" si="1">ROUND(E5*$F$3,2)</f>
        <v>172.09</v>
      </c>
      <c r="G5" s="19">
        <f t="shared" si="1"/>
        <v>178.97</v>
      </c>
      <c r="H5" s="25">
        <f t="shared" ref="H5:H16" si="2">G5*$H$3</f>
        <v>186.13</v>
      </c>
      <c r="I5" s="29">
        <v>193.58</v>
      </c>
      <c r="J5" s="35">
        <f>I5*$J$3</f>
        <v>203.65</v>
      </c>
    </row>
    <row r="6" spans="1:11" ht="23.3" customHeight="1" x14ac:dyDescent="0.25">
      <c r="A6" s="17">
        <v>3</v>
      </c>
      <c r="B6" s="18" t="s">
        <v>20</v>
      </c>
      <c r="C6" s="17">
        <v>163.71</v>
      </c>
      <c r="D6" s="19">
        <f t="shared" ref="D6:D17" si="3">ROUND(C6*$D$3,2)</f>
        <v>172.71</v>
      </c>
      <c r="E6" s="19">
        <f t="shared" si="0"/>
        <v>180.14</v>
      </c>
      <c r="F6" s="19">
        <f t="shared" si="1"/>
        <v>187.35</v>
      </c>
      <c r="G6" s="19">
        <f t="shared" si="1"/>
        <v>194.84</v>
      </c>
      <c r="H6" s="25">
        <f t="shared" si="2"/>
        <v>202.63</v>
      </c>
      <c r="I6" s="29">
        <f t="shared" ref="I6:I17" si="4">H6*$I$3</f>
        <v>210.74</v>
      </c>
      <c r="J6" s="35">
        <f t="shared" ref="J6:J17" si="5">I6*$J$3</f>
        <v>221.7</v>
      </c>
    </row>
    <row r="7" spans="1:11" ht="35.35" customHeight="1" x14ac:dyDescent="0.25">
      <c r="A7" s="17">
        <v>4</v>
      </c>
      <c r="B7" s="18" t="s">
        <v>21</v>
      </c>
      <c r="C7" s="17">
        <v>145.91</v>
      </c>
      <c r="D7" s="19">
        <f>ROUND(C7*$D$3,2)-0.01</f>
        <v>153.93</v>
      </c>
      <c r="E7" s="19">
        <f t="shared" si="0"/>
        <v>160.55000000000001</v>
      </c>
      <c r="F7" s="19">
        <f t="shared" si="1"/>
        <v>166.97</v>
      </c>
      <c r="G7" s="19">
        <f t="shared" si="1"/>
        <v>173.65</v>
      </c>
      <c r="H7" s="25">
        <f t="shared" si="2"/>
        <v>180.6</v>
      </c>
      <c r="I7" s="29">
        <f t="shared" si="4"/>
        <v>187.82</v>
      </c>
      <c r="J7" s="35">
        <f t="shared" si="5"/>
        <v>197.59</v>
      </c>
    </row>
    <row r="8" spans="1:11" ht="23.95" customHeight="1" x14ac:dyDescent="0.25">
      <c r="A8" s="17">
        <v>5</v>
      </c>
      <c r="B8" s="18" t="s">
        <v>22</v>
      </c>
      <c r="C8" s="17">
        <v>175.48</v>
      </c>
      <c r="D8" s="19">
        <f t="shared" si="3"/>
        <v>185.13</v>
      </c>
      <c r="E8" s="19">
        <f t="shared" si="0"/>
        <v>193.09</v>
      </c>
      <c r="F8" s="19">
        <f t="shared" si="1"/>
        <v>200.81</v>
      </c>
      <c r="G8" s="19">
        <f t="shared" si="1"/>
        <v>208.84</v>
      </c>
      <c r="H8" s="25">
        <f t="shared" si="2"/>
        <v>217.19</v>
      </c>
      <c r="I8" s="29">
        <f t="shared" si="4"/>
        <v>225.88</v>
      </c>
      <c r="J8" s="35">
        <f t="shared" si="5"/>
        <v>237.63</v>
      </c>
    </row>
    <row r="9" spans="1:11" ht="23.3" customHeight="1" x14ac:dyDescent="0.25">
      <c r="A9" s="17">
        <v>6</v>
      </c>
      <c r="B9" s="18" t="s">
        <v>23</v>
      </c>
      <c r="C9" s="17">
        <v>68.09</v>
      </c>
      <c r="D9" s="19">
        <f>ROUND(C9*$D$3,2)+0.01</f>
        <v>71.84</v>
      </c>
      <c r="E9" s="19">
        <f t="shared" si="0"/>
        <v>74.930000000000007</v>
      </c>
      <c r="F9" s="19">
        <f t="shared" si="1"/>
        <v>77.930000000000007</v>
      </c>
      <c r="G9" s="19">
        <f t="shared" si="1"/>
        <v>81.05</v>
      </c>
      <c r="H9" s="25">
        <f t="shared" si="2"/>
        <v>84.29</v>
      </c>
      <c r="I9" s="29">
        <f t="shared" si="4"/>
        <v>87.66</v>
      </c>
      <c r="J9" s="35">
        <f t="shared" si="5"/>
        <v>92.22</v>
      </c>
    </row>
    <row r="10" spans="1:11" ht="30.75" customHeight="1" x14ac:dyDescent="0.25">
      <c r="A10" s="17">
        <v>7</v>
      </c>
      <c r="B10" s="18" t="s">
        <v>24</v>
      </c>
      <c r="C10" s="17">
        <v>181.17</v>
      </c>
      <c r="D10" s="19">
        <f>ROUND(C10*$D$3,2)+0.01</f>
        <v>191.14</v>
      </c>
      <c r="E10" s="19">
        <f t="shared" si="0"/>
        <v>199.36</v>
      </c>
      <c r="F10" s="19">
        <f t="shared" si="1"/>
        <v>207.33</v>
      </c>
      <c r="G10" s="19">
        <f t="shared" si="1"/>
        <v>215.62</v>
      </c>
      <c r="H10" s="25">
        <f t="shared" si="2"/>
        <v>224.24</v>
      </c>
      <c r="I10" s="29">
        <f t="shared" si="4"/>
        <v>233.21</v>
      </c>
      <c r="J10" s="35">
        <f t="shared" si="5"/>
        <v>245.34</v>
      </c>
    </row>
    <row r="11" spans="1:11" ht="23.3" customHeight="1" x14ac:dyDescent="0.25">
      <c r="A11" s="17">
        <v>8</v>
      </c>
      <c r="B11" s="18" t="s">
        <v>25</v>
      </c>
      <c r="C11" s="17">
        <v>178.69</v>
      </c>
      <c r="D11" s="19">
        <f t="shared" si="3"/>
        <v>188.52</v>
      </c>
      <c r="E11" s="19">
        <f t="shared" si="0"/>
        <v>196.63</v>
      </c>
      <c r="F11" s="19">
        <f t="shared" si="1"/>
        <v>204.5</v>
      </c>
      <c r="G11" s="19">
        <f t="shared" si="1"/>
        <v>212.68</v>
      </c>
      <c r="H11" s="25">
        <f t="shared" si="2"/>
        <v>221.19</v>
      </c>
      <c r="I11" s="29">
        <v>230.04</v>
      </c>
      <c r="J11" s="35">
        <f t="shared" si="5"/>
        <v>242</v>
      </c>
    </row>
    <row r="12" spans="1:11" ht="43.5" customHeight="1" x14ac:dyDescent="0.25">
      <c r="A12" s="17">
        <v>9</v>
      </c>
      <c r="B12" s="18" t="s">
        <v>32</v>
      </c>
      <c r="C12" s="17">
        <v>121.59</v>
      </c>
      <c r="D12" s="19">
        <f t="shared" si="3"/>
        <v>128.28</v>
      </c>
      <c r="E12" s="19">
        <f t="shared" si="0"/>
        <v>133.80000000000001</v>
      </c>
      <c r="F12" s="19">
        <f t="shared" si="1"/>
        <v>139.15</v>
      </c>
      <c r="G12" s="19">
        <f t="shared" si="1"/>
        <v>144.72</v>
      </c>
      <c r="H12" s="25">
        <f t="shared" si="2"/>
        <v>150.51</v>
      </c>
      <c r="I12" s="29">
        <f t="shared" si="4"/>
        <v>156.53</v>
      </c>
      <c r="J12" s="35">
        <f t="shared" si="5"/>
        <v>164.67</v>
      </c>
    </row>
    <row r="13" spans="1:11" ht="20.25" customHeight="1" x14ac:dyDescent="0.25">
      <c r="A13" s="17">
        <v>10</v>
      </c>
      <c r="B13" s="18" t="s">
        <v>26</v>
      </c>
      <c r="C13" s="17">
        <v>160.5</v>
      </c>
      <c r="D13" s="19">
        <f t="shared" si="3"/>
        <v>169.33</v>
      </c>
      <c r="E13" s="19">
        <f t="shared" si="0"/>
        <v>176.61</v>
      </c>
      <c r="F13" s="19">
        <f t="shared" si="1"/>
        <v>183.67</v>
      </c>
      <c r="G13" s="19">
        <f t="shared" si="1"/>
        <v>191.02</v>
      </c>
      <c r="H13" s="25">
        <f t="shared" si="2"/>
        <v>198.66</v>
      </c>
      <c r="I13" s="29">
        <f t="shared" si="4"/>
        <v>206.61</v>
      </c>
      <c r="J13" s="35">
        <f t="shared" si="5"/>
        <v>217.35</v>
      </c>
    </row>
    <row r="14" spans="1:11" ht="25.5" customHeight="1" x14ac:dyDescent="0.25">
      <c r="A14" s="17">
        <v>11</v>
      </c>
      <c r="B14" s="18" t="s">
        <v>27</v>
      </c>
      <c r="C14" s="17">
        <v>195.08</v>
      </c>
      <c r="D14" s="19">
        <f t="shared" si="3"/>
        <v>205.81</v>
      </c>
      <c r="E14" s="19">
        <f t="shared" si="0"/>
        <v>214.66</v>
      </c>
      <c r="F14" s="19">
        <f t="shared" si="1"/>
        <v>223.25</v>
      </c>
      <c r="G14" s="19">
        <f t="shared" si="1"/>
        <v>232.18</v>
      </c>
      <c r="H14" s="25">
        <f t="shared" si="2"/>
        <v>241.47</v>
      </c>
      <c r="I14" s="29">
        <f t="shared" si="4"/>
        <v>251.13</v>
      </c>
      <c r="J14" s="35">
        <f t="shared" si="5"/>
        <v>264.19</v>
      </c>
    </row>
    <row r="15" spans="1:11" ht="22.6" customHeight="1" x14ac:dyDescent="0.25">
      <c r="A15" s="17">
        <v>12</v>
      </c>
      <c r="B15" s="18" t="s">
        <v>28</v>
      </c>
      <c r="C15" s="17">
        <v>184.82</v>
      </c>
      <c r="D15" s="19">
        <f t="shared" si="3"/>
        <v>194.99</v>
      </c>
      <c r="E15" s="19">
        <f t="shared" si="0"/>
        <v>203.37</v>
      </c>
      <c r="F15" s="19">
        <f t="shared" si="1"/>
        <v>211.5</v>
      </c>
      <c r="G15" s="19">
        <f t="shared" si="1"/>
        <v>219.96</v>
      </c>
      <c r="H15" s="25">
        <f t="shared" si="2"/>
        <v>228.76</v>
      </c>
      <c r="I15" s="29">
        <f t="shared" si="4"/>
        <v>237.91</v>
      </c>
      <c r="J15" s="35">
        <f t="shared" si="5"/>
        <v>250.28</v>
      </c>
    </row>
    <row r="16" spans="1:11" ht="22.6" customHeight="1" x14ac:dyDescent="0.25">
      <c r="A16" s="17">
        <v>13</v>
      </c>
      <c r="B16" s="18" t="s">
        <v>29</v>
      </c>
      <c r="C16" s="17">
        <v>258.41000000000003</v>
      </c>
      <c r="D16" s="19">
        <f t="shared" si="3"/>
        <v>272.62</v>
      </c>
      <c r="E16" s="19">
        <f t="shared" si="0"/>
        <v>284.33999999999997</v>
      </c>
      <c r="F16" s="19">
        <f t="shared" si="1"/>
        <v>295.70999999999998</v>
      </c>
      <c r="G16" s="19">
        <f t="shared" si="1"/>
        <v>307.54000000000002</v>
      </c>
      <c r="H16" s="25">
        <f t="shared" si="2"/>
        <v>319.83999999999997</v>
      </c>
      <c r="I16" s="29">
        <v>332.63</v>
      </c>
      <c r="J16" s="35">
        <f t="shared" si="5"/>
        <v>349.93</v>
      </c>
    </row>
    <row r="17" spans="1:10" ht="23.3" customHeight="1" x14ac:dyDescent="0.25">
      <c r="A17" s="17">
        <v>14</v>
      </c>
      <c r="B17" s="18" t="s">
        <v>30</v>
      </c>
      <c r="C17" s="17">
        <v>190.65</v>
      </c>
      <c r="D17" s="19">
        <f t="shared" si="3"/>
        <v>201.14</v>
      </c>
      <c r="E17" s="19">
        <f t="shared" si="0"/>
        <v>209.79</v>
      </c>
      <c r="F17" s="19">
        <f t="shared" si="1"/>
        <v>218.18</v>
      </c>
      <c r="G17" s="19">
        <f t="shared" si="1"/>
        <v>226.91</v>
      </c>
      <c r="H17" s="25">
        <f>G17*$H$3</f>
        <v>235.99</v>
      </c>
      <c r="I17" s="29">
        <f t="shared" si="4"/>
        <v>245.43</v>
      </c>
      <c r="J17" s="35">
        <f t="shared" si="5"/>
        <v>258.19</v>
      </c>
    </row>
    <row r="18" spans="1:10" ht="15.65" x14ac:dyDescent="0.25">
      <c r="I18" s="30"/>
      <c r="J18" s="32"/>
    </row>
  </sheetData>
  <mergeCells count="4">
    <mergeCell ref="A1:A3"/>
    <mergeCell ref="B1:B3"/>
    <mergeCell ref="C1:C3"/>
    <mergeCell ref="D1:G1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4</vt:lpstr>
      <vt:lpstr>Приложение 5</vt:lpstr>
      <vt:lpstr>429-П</vt:lpstr>
      <vt:lpstr>416-п</vt:lpstr>
      <vt:lpstr>'416-п'!Область_печати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Церковникова Елена Владимировна</dc:creator>
  <cp:lastModifiedBy>ПархоменкоИА</cp:lastModifiedBy>
  <cp:lastPrinted>2022-10-13T23:19:19Z</cp:lastPrinted>
  <dcterms:created xsi:type="dcterms:W3CDTF">2016-09-14T22:38:33Z</dcterms:created>
  <dcterms:modified xsi:type="dcterms:W3CDTF">2022-10-13T23:42:00Z</dcterms:modified>
</cp:coreProperties>
</file>