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Учреждения!$56:$57</definedName>
    <definedName name="_xlnm.Print_Area" localSheetId="1">'Муниципальные районы'!$A$1:$P$32</definedName>
    <definedName name="_xlnm.Print_Area" localSheetId="0">Учреждения!$A$1:$E$100</definedName>
  </definedNames>
  <calcPr calcId="162913"/>
</workbook>
</file>

<file path=xl/calcChain.xml><?xml version="1.0" encoding="utf-8"?>
<calcChain xmlns="http://schemas.openxmlformats.org/spreadsheetml/2006/main">
  <c r="E9" i="1" l="1"/>
  <c r="E54" i="1"/>
  <c r="E8" i="1" s="1"/>
  <c r="B30" i="2"/>
  <c r="E53" i="1"/>
  <c r="E20" i="1"/>
  <c r="E34" i="1"/>
  <c r="E16" i="1"/>
  <c r="E38" i="1"/>
  <c r="E15" i="1"/>
  <c r="E14" i="1"/>
  <c r="E23" i="1"/>
  <c r="E26" i="1"/>
  <c r="E25" i="1"/>
  <c r="E45" i="1"/>
  <c r="E11" i="1"/>
  <c r="E18" i="1"/>
  <c r="E19" i="1"/>
  <c r="E17" i="1"/>
  <c r="E52" i="1"/>
  <c r="E51" i="1"/>
  <c r="E50" i="1"/>
  <c r="E49" i="1"/>
  <c r="E48" i="1"/>
  <c r="E30" i="1"/>
  <c r="E47" i="1"/>
  <c r="E28" i="1"/>
  <c r="E27" i="1"/>
  <c r="E46" i="1"/>
  <c r="E13" i="1"/>
  <c r="E24" i="1"/>
  <c r="E44" i="1"/>
  <c r="E42" i="1"/>
  <c r="E43" i="1"/>
  <c r="E37" i="1"/>
  <c r="E10" i="1"/>
  <c r="E41" i="1"/>
  <c r="E40" i="1"/>
  <c r="E39" i="1"/>
  <c r="E36" i="1"/>
  <c r="E35" i="1"/>
  <c r="E22" i="1"/>
  <c r="E33" i="1"/>
  <c r="E32" i="1"/>
  <c r="E31" i="1"/>
  <c r="E29" i="1"/>
  <c r="A2" i="2" l="1"/>
  <c r="B2" i="2" s="1"/>
  <c r="C2" i="2" s="1"/>
  <c r="A31" i="2" s="1"/>
  <c r="H1" i="1" l="1"/>
  <c r="A5" i="1" s="1"/>
  <c r="H2" i="1"/>
  <c r="G1" i="1"/>
  <c r="G2" i="1"/>
  <c r="A2" i="1" l="1"/>
</calcChain>
</file>

<file path=xl/sharedStrings.xml><?xml version="1.0" encoding="utf-8"?>
<sst xmlns="http://schemas.openxmlformats.org/spreadsheetml/2006/main" count="144" uniqueCount="142">
  <si>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</si>
  <si>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</si>
  <si>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</si>
  <si>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</si>
  <si>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</si>
  <si>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</si>
  <si>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</si>
  <si>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</si>
  <si>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</si>
  <si>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</si>
  <si>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</si>
  <si>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</si>
  <si>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</si>
  <si>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</si>
  <si>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</si>
  <si>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</si>
  <si>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</si>
  <si>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</si>
  <si>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</si>
  <si>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</si>
  <si>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</si>
  <si>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</si>
  <si>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</si>
  <si>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</si>
  <si>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</si>
  <si>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</si>
  <si>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</si>
  <si>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</si>
  <si>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</si>
  <si>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</si>
  <si>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</si>
  <si>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</si>
  <si>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</si>
  <si>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</si>
  <si>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</si>
  <si>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</si>
  <si>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</si>
  <si>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</si>
  <si>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</si>
  <si>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</si>
  <si>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</si>
  <si>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</si>
  <si>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</si>
  <si>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</si>
  <si>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</si>
  <si>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</si>
  <si>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</si>
  <si>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</si>
  <si>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</si>
  <si>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</si>
  <si>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Иные межбюджетные трансферты на выполнение работ по капитальному ремонту фасада здания филиала МКУК "Пенжинский межпоселенческий централизованный культурно-досуговый комплекс" в с. Слаутное Пенжинского района Камчатского края</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</si>
  <si>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</si>
  <si>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Оснащение объектов спортивной инфраструктуры спортивно-технологическим оборудованием</t>
  </si>
  <si>
    <t>Реализация программ формирования современной городской среды</t>
  </si>
  <si>
    <t>Реализация мероприятий по обеспечению жильем молодых семей</t>
  </si>
  <si>
    <t>Всего:</t>
  </si>
  <si>
    <t>31.12.2019</t>
  </si>
  <si>
    <t>Законодательное Собрание Камчатского края</t>
  </si>
  <si>
    <t>Контрольно-счетная палата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</si>
  <si>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</si>
  <si>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</si>
  <si>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</si>
  <si>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</si>
  <si>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</si>
  <si>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</si>
  <si>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</si>
  <si>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</si>
  <si>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</si>
  <si>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</si>
  <si>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</si>
  <si>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</si>
  <si>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</si>
  <si>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</si>
  <si>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</si>
  <si>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</si>
  <si>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</si>
  <si>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</si>
  <si>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</si>
  <si>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</si>
  <si>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</si>
  <si>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</si>
  <si>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</si>
  <si>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</si>
  <si>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</si>
  <si>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</si>
  <si>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</si>
  <si>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</si>
  <si>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</si>
  <si>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</si>
  <si>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</si>
  <si>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</si>
  <si>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</si>
  <si>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</si>
  <si>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</si>
  <si>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</si>
  <si>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Агентство записи актов гражданского состояния и архивного дела Камчатского края</t>
  </si>
  <si>
    <t>Агентство по делам молодежи Камчатского края</t>
  </si>
  <si>
    <t>ИТОГО</t>
  </si>
  <si>
    <t>20.12.2019</t>
  </si>
  <si>
    <t xml:space="preserve">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</si>
  <si>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</si>
  <si>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Единая субвенция бюджетам субъектов Российской Федерации и бюджету г. Байконура</t>
  </si>
  <si>
    <t xml:space="preserve">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</si>
  <si>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</si>
  <si>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</si>
  <si>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</si>
  <si>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</si>
  <si>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Межбюджетные трансферты, передаваемые бюджетам субъектов Российской Федерации на финансовое обеспечение дорожной деятельности</t>
  </si>
  <si>
    <t xml:space="preserve">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t>
  </si>
  <si>
    <t>Субвенции бюджетам субъектов Российской Федерации на осуществление отдельных полномочий в области лесных отношений</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</si>
  <si>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</si>
  <si>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</si>
  <si>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 xml:space="preserve">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t>
  </si>
  <si>
    <t xml:space="preserve">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t>
  </si>
  <si>
    <t xml:space="preserve">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</si>
  <si>
    <t>Субсидии бюджетам субъектов Российской Федерации на единовременные компенсационные выплаты медицинским работникам в возрасте до 50 лет, имеющим высшее образование, прибывшим на работу в сельский населенный пункт, либо рабочий поселок, либо поселок городского типа или переехавшим на работу в сельский населенный пункт, либо рабочий поселок, либо поселок городского типа из другого населенного пункта</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</si>
  <si>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</si>
  <si>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 xml:space="preserve">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t>
  </si>
  <si>
    <t xml:space="preserve">Субсидии бюджетам субъектов Российской Федерации за счет средств резервного фонда Правительства Российской Федерации </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</si>
  <si>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</si>
  <si>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</si>
  <si>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</si>
  <si>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</si>
  <si>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Субсидии бюджетам субъектов Российской Федерации на реализацию мероприятий по обеспечению жильем молодых семей </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</si>
  <si>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</si>
  <si>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t>
  </si>
  <si>
    <t>Межбюджетные трансферты, передаваемые бюджетам субъектов Российской Федерации на выплату региональной доплаты к пенсии</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</si>
  <si>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</si>
  <si>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 xml:space="preserve">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 </t>
  </si>
  <si>
    <t xml:space="preserve">Межбюджетные трансферты, передаваемые бюджетам субъектов Российской Федерации на приобретение автотранспорта </t>
  </si>
  <si>
    <t>Субсидия бюджетам субъектов Российской Федерации на поддержку отрасли культуры</t>
  </si>
  <si>
    <t>Субсидии бюджетам субъектов Российской Федерации в целях развития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</si>
  <si>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</si>
  <si>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Субвенции бюджетам субъектов Российской Федерации на осуществление отдельных полномочий в области водных отношений</t>
  </si>
  <si>
    <t xml:space="preserve">Межбюджетные трансферты, передаваемые бюджетам субъектов Российской Федерации за достижение показателей деятельности органов исполнительной власти субъектов Российской Федерации </t>
  </si>
  <si>
    <t xml:space="preserve">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t>
  </si>
  <si>
    <t xml:space="preserve">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 </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</si>
  <si>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</si>
  <si>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</si>
  <si>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</si>
  <si>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</si>
  <si>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 xml:space="preserve">Субсидии бюджетам субъектов Российской Федерации на реализацию дополнительных мероприятий в сфере занятости населения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</si>
</sst>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6"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1"/>
      <color theme="1"/>
      <name val="Times New Roman"/>
      <family val="1"/>
      <charset val="204"/>
    </font>
    <font>
      <b/>
      <sz val="9"/>
      <color theme="0"/>
      <name val="Times New Roman"/>
      <family val="1"/>
      <charset val="204"/>
    </font>
    <font>
      <sz val="12"/>
      <color theme="0"/>
      <name val="Times New Roman"/>
      <family val="1"/>
      <charset val="204"/>
    </font>
    <font>
      <sz val="12"/>
      <color theme="1"/>
      <name val="Times New Roman"/>
      <family val="1"/>
      <charset val="204"/>
    </font>
    <font>
      <sz val="11"/>
      <color theme="0"/>
      <name val="Times New Roman"/>
      <family val="1"/>
      <charset val="204"/>
    </font>
    <font>
      <sz val="11"/>
      <color theme="1"/>
      <name val="Times New Roman"/>
      <family val="1"/>
      <charset val="204"/>
    </font>
    <font>
      <sz val="10"/>
      <color theme="1"/>
      <name val="Times New Roman"/>
      <family val="1"/>
      <charset val="204"/>
    </font>
    <font>
      <sz val="11"/>
      <color theme="0" tint="-0.34998626667073579"/>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49" fontId="3"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6" fillId="2" borderId="4" xfId="0" applyNumberFormat="1" applyFont="1" applyFill="1" applyBorder="1" applyAlignment="1">
      <alignment horizontal="left" wrapText="1"/>
    </xf>
    <xf numFmtId="49" fontId="5" fillId="2" borderId="4" xfId="0" applyNumberFormat="1" applyFont="1" applyFill="1" applyBorder="1" applyAlignment="1">
      <alignment horizontal="left" wrapText="1"/>
    </xf>
    <xf numFmtId="0" fontId="7" fillId="0" borderId="4" xfId="0" applyFont="1" applyBorder="1" applyAlignment="1">
      <alignment horizontal="center"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0" fontId="8" fillId="2" borderId="0" xfId="0" applyFont="1" applyFill="1" applyBorder="1" applyAlignment="1"/>
    <xf numFmtId="14" fontId="9" fillId="0" borderId="0" xfId="0" applyNumberFormat="1" applyFont="1"/>
    <xf numFmtId="0" fontId="10" fillId="0" borderId="0" xfId="0" applyFont="1"/>
    <xf numFmtId="0" fontId="1" fillId="2" borderId="0" xfId="0" applyFont="1" applyFill="1" applyBorder="1" applyAlignment="1"/>
    <xf numFmtId="0" fontId="11" fillId="0" borderId="0" xfId="0" applyFont="1"/>
    <xf numFmtId="0" fontId="12" fillId="0" borderId="0" xfId="0" applyFont="1"/>
    <xf numFmtId="0" fontId="13" fillId="0" borderId="0" xfId="0" applyFont="1"/>
    <xf numFmtId="164" fontId="6" fillId="2" borderId="4" xfId="0" applyNumberFormat="1" applyFont="1" applyFill="1" applyBorder="1" applyAlignment="1">
      <alignment horizontal="center" vertical="center" wrapText="1"/>
    </xf>
    <xf numFmtId="164" fontId="6" fillId="2" borderId="4" xfId="0" applyNumberFormat="1" applyFont="1" applyFill="1" applyBorder="1" applyAlignment="1">
      <alignment vertical="center" wrapText="1"/>
    </xf>
    <xf numFmtId="164" fontId="5" fillId="2" borderId="4" xfId="0" applyNumberFormat="1" applyFont="1" applyFill="1" applyBorder="1" applyAlignment="1">
      <alignment horizontal="center" vertical="center" wrapText="1"/>
    </xf>
    <xf numFmtId="0" fontId="7" fillId="0" borderId="4" xfId="0" applyFont="1" applyBorder="1" applyAlignment="1">
      <alignment wrapText="1"/>
    </xf>
    <xf numFmtId="0" fontId="14" fillId="0" borderId="0" xfId="0" applyNumberFormat="1" applyFont="1"/>
    <xf numFmtId="0" fontId="14" fillId="0" borderId="0" xfId="0" applyFont="1"/>
    <xf numFmtId="14" fontId="12" fillId="0" borderId="0" xfId="0" applyNumberFormat="1" applyFont="1"/>
    <xf numFmtId="0" fontId="15" fillId="0" borderId="0" xfId="0" applyFont="1"/>
    <xf numFmtId="0" fontId="12" fillId="0" borderId="0" xfId="0" applyFont="1" applyAlignment="1">
      <alignment horizontal="right"/>
    </xf>
    <xf numFmtId="164" fontId="3" fillId="0" borderId="4" xfId="0" applyNumberFormat="1" applyFont="1" applyBorder="1" applyAlignment="1">
      <alignment horizontal="right" wrapText="1"/>
    </xf>
    <xf numFmtId="164" fontId="2"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164" fontId="7" fillId="0" borderId="4" xfId="0" applyNumberFormat="1" applyFont="1" applyBorder="1" applyAlignment="1">
      <alignment horizontal="righ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tabSelected="1" view="pageBreakPreview" zoomScaleNormal="100" zoomScaleSheetLayoutView="100" workbookViewId="0">
      <selection activeCell="E9" sqref="E9"/>
    </sheetView>
  </sheetViews>
  <sheetFormatPr defaultColWidth="8.77734375" defaultRowHeight="13.8" x14ac:dyDescent="0.25"/>
  <cols>
    <col min="1" max="1" width="69.21875" style="31" customWidth="1"/>
    <col min="2" max="2" width="13.77734375" style="31" customWidth="1"/>
    <col min="3" max="4" width="14.44140625" style="31" customWidth="1"/>
    <col min="5" max="5" width="12.44140625" style="31" customWidth="1"/>
    <col min="6" max="6" width="12.5546875" style="31" customWidth="1"/>
    <col min="7" max="7" width="16" style="31" bestFit="1" customWidth="1"/>
    <col min="8" max="8" width="8.77734375" style="31"/>
    <col min="9" max="9" width="10.21875" style="31" bestFit="1" customWidth="1"/>
    <col min="10" max="16384" width="8.77734375" style="31"/>
  </cols>
  <sheetData>
    <row r="1" spans="1:9" ht="15.6" x14ac:dyDescent="0.3">
      <c r="A1" s="46" t="s">
        <v>0</v>
      </c>
      <c r="B1" s="46"/>
      <c r="C1" s="46"/>
      <c r="D1" s="46"/>
      <c r="E1" s="46"/>
      <c r="F1" s="37" t="s">
        <v>98</v>
      </c>
      <c r="G1" s="38" t="str">
        <f>TEXT(F1,"[$-FC19]ДД ММММ")</f>
        <v>20 декабря</v>
      </c>
      <c r="H1" s="38" t="str">
        <f>TEXT(F1,"[$-FC19]ДД.ММ.ГГГ \г")</f>
        <v>20.12.2019 г</v>
      </c>
    </row>
    <row r="2" spans="1:9" ht="15.6" x14ac:dyDescent="0.3">
      <c r="A2" s="46" t="str">
        <f>CONCATENATE("с ",G1," по ",G2,"ода")</f>
        <v>с 20 декабря по 31 декабря 2019 года</v>
      </c>
      <c r="B2" s="46"/>
      <c r="C2" s="46"/>
      <c r="D2" s="46"/>
      <c r="E2" s="46"/>
      <c r="F2" s="37" t="s">
        <v>56</v>
      </c>
      <c r="G2" s="38" t="str">
        <f>TEXT(F2,"[$-FC19]ДД ММММ ГГГ \г")</f>
        <v>31 декабря 2019 г</v>
      </c>
      <c r="H2" s="38" t="str">
        <f>TEXT(F2,"[$-FC19]ДД.ММ.ГГГ \г")</f>
        <v>31.12.2019 г</v>
      </c>
      <c r="I2" s="39"/>
    </row>
    <row r="3" spans="1:9" x14ac:dyDescent="0.25">
      <c r="A3" s="1"/>
      <c r="B3" s="2"/>
      <c r="C3" s="2"/>
      <c r="D3" s="2"/>
      <c r="E3" s="3"/>
    </row>
    <row r="4" spans="1:9" x14ac:dyDescent="0.25">
      <c r="A4" s="4"/>
      <c r="B4" s="5"/>
      <c r="C4" s="5"/>
      <c r="D4" s="6"/>
      <c r="E4" s="7" t="s">
        <v>1</v>
      </c>
    </row>
    <row r="5" spans="1:9" x14ac:dyDescent="0.25">
      <c r="A5" s="47" t="str">
        <f>CONCATENATE("Остатки средств на ",H1,".")</f>
        <v>Остатки средств на 20.12.2019 г.</v>
      </c>
      <c r="B5" s="48"/>
      <c r="C5" s="48"/>
      <c r="D5" s="49"/>
      <c r="E5" s="8">
        <v>375047.7</v>
      </c>
      <c r="F5" s="39"/>
    </row>
    <row r="6" spans="1:9" x14ac:dyDescent="0.25">
      <c r="A6" s="10"/>
      <c r="B6" s="11"/>
      <c r="C6" s="11"/>
      <c r="D6" s="11"/>
      <c r="E6" s="12"/>
    </row>
    <row r="7" spans="1:9" x14ac:dyDescent="0.25">
      <c r="A7" s="56" t="s">
        <v>2</v>
      </c>
      <c r="B7" s="57"/>
      <c r="C7" s="57"/>
      <c r="D7" s="57"/>
      <c r="E7" s="13"/>
    </row>
    <row r="8" spans="1:9" x14ac:dyDescent="0.25">
      <c r="A8" s="51" t="s">
        <v>3</v>
      </c>
      <c r="B8" s="57"/>
      <c r="C8" s="57"/>
      <c r="D8" s="57"/>
      <c r="E8" s="9">
        <f>E54-E9</f>
        <v>2591007.1918800003</v>
      </c>
    </row>
    <row r="9" spans="1:9" x14ac:dyDescent="0.25">
      <c r="A9" s="58" t="s">
        <v>4</v>
      </c>
      <c r="B9" s="57"/>
      <c r="C9" s="57"/>
      <c r="D9" s="57"/>
      <c r="E9" s="14">
        <f>SUM(E10:E53)</f>
        <v>832428.29999999993</v>
      </c>
    </row>
    <row r="10" spans="1:9" ht="28.8" customHeight="1" x14ac:dyDescent="0.25">
      <c r="A10" s="58" t="s">
        <v>100</v>
      </c>
      <c r="B10" s="57"/>
      <c r="C10" s="57"/>
      <c r="D10" s="57"/>
      <c r="E10" s="14">
        <f>3261.7+14343.3+10213.2</f>
        <v>27818.2</v>
      </c>
    </row>
    <row r="11" spans="1:9" x14ac:dyDescent="0.25">
      <c r="A11" s="58" t="s">
        <v>101</v>
      </c>
      <c r="B11" s="57"/>
      <c r="C11" s="57"/>
      <c r="D11" s="57"/>
      <c r="E11" s="14">
        <f>19.8+39+100+1229.6+156.9+8.3</f>
        <v>1553.6</v>
      </c>
    </row>
    <row r="12" spans="1:9" ht="28.8" customHeight="1" x14ac:dyDescent="0.25">
      <c r="A12" s="58" t="s">
        <v>99</v>
      </c>
      <c r="B12" s="57"/>
      <c r="C12" s="57"/>
      <c r="D12" s="57"/>
      <c r="E12" s="14">
        <v>3192.1</v>
      </c>
    </row>
    <row r="13" spans="1:9" ht="28.2" customHeight="1" x14ac:dyDescent="0.25">
      <c r="A13" s="58" t="s">
        <v>102</v>
      </c>
      <c r="B13" s="57"/>
      <c r="C13" s="57"/>
      <c r="D13" s="57"/>
      <c r="E13" s="14">
        <f>10075.5+2172.7+11243.5+2083.7+6462.1</f>
        <v>32037.5</v>
      </c>
    </row>
    <row r="14" spans="1:9" ht="55.8" customHeight="1" x14ac:dyDescent="0.25">
      <c r="A14" s="58" t="s">
        <v>103</v>
      </c>
      <c r="B14" s="57"/>
      <c r="C14" s="57"/>
      <c r="D14" s="57"/>
      <c r="E14" s="14">
        <f>1021.6+543.7+1059.2+681.3+369.7</f>
        <v>3675.5</v>
      </c>
    </row>
    <row r="15" spans="1:9" ht="30" customHeight="1" x14ac:dyDescent="0.25">
      <c r="A15" s="58" t="s">
        <v>104</v>
      </c>
      <c r="B15" s="57"/>
      <c r="C15" s="57"/>
      <c r="D15" s="57"/>
      <c r="E15" s="14">
        <f>105+18603.8+6269.7+42.3</f>
        <v>25020.799999999999</v>
      </c>
    </row>
    <row r="16" spans="1:9" ht="27.6" customHeight="1" x14ac:dyDescent="0.25">
      <c r="A16" s="58" t="s">
        <v>105</v>
      </c>
      <c r="B16" s="57"/>
      <c r="C16" s="57"/>
      <c r="D16" s="57"/>
      <c r="E16" s="14">
        <f>186.4+417.5+1076.8+1086.9+3922.4+781.6</f>
        <v>7471.6</v>
      </c>
    </row>
    <row r="17" spans="1:5" ht="27" customHeight="1" x14ac:dyDescent="0.25">
      <c r="A17" s="58" t="s">
        <v>106</v>
      </c>
      <c r="B17" s="57"/>
      <c r="C17" s="57"/>
      <c r="D17" s="57"/>
      <c r="E17" s="14">
        <f>512.2+688.2+551.7+403.1+97.7</f>
        <v>2252.9</v>
      </c>
    </row>
    <row r="18" spans="1:5" ht="29.4" customHeight="1" x14ac:dyDescent="0.25">
      <c r="A18" s="58" t="s">
        <v>107</v>
      </c>
      <c r="B18" s="57"/>
      <c r="C18" s="57"/>
      <c r="D18" s="57"/>
      <c r="E18" s="14">
        <f>49563.2+1687+18966</f>
        <v>70216.2</v>
      </c>
    </row>
    <row r="19" spans="1:5" ht="42.6" customHeight="1" x14ac:dyDescent="0.25">
      <c r="A19" s="58" t="s">
        <v>108</v>
      </c>
      <c r="B19" s="57"/>
      <c r="C19" s="57"/>
      <c r="D19" s="57"/>
      <c r="E19" s="14">
        <f>18287.7+56.2+177.7</f>
        <v>18521.600000000002</v>
      </c>
    </row>
    <row r="20" spans="1:5" ht="28.2" customHeight="1" x14ac:dyDescent="0.25">
      <c r="A20" s="58" t="s">
        <v>109</v>
      </c>
      <c r="B20" s="57"/>
      <c r="C20" s="57"/>
      <c r="D20" s="57"/>
      <c r="E20" s="14">
        <f>1928.2+32452.3+97+4969.4+2166.6+475.8</f>
        <v>42089.3</v>
      </c>
    </row>
    <row r="21" spans="1:5" ht="25.8" customHeight="1" x14ac:dyDescent="0.25">
      <c r="A21" s="58" t="s">
        <v>110</v>
      </c>
      <c r="B21" s="57"/>
      <c r="C21" s="57"/>
      <c r="D21" s="57"/>
      <c r="E21" s="14">
        <v>79.8</v>
      </c>
    </row>
    <row r="22" spans="1:5" ht="25.8" customHeight="1" x14ac:dyDescent="0.25">
      <c r="A22" s="58" t="s">
        <v>111</v>
      </c>
      <c r="B22" s="57"/>
      <c r="C22" s="57"/>
      <c r="D22" s="57"/>
      <c r="E22" s="14">
        <f>140.8+28.4</f>
        <v>169.20000000000002</v>
      </c>
    </row>
    <row r="23" spans="1:5" ht="16.2" customHeight="1" x14ac:dyDescent="0.25">
      <c r="A23" s="58" t="s">
        <v>131</v>
      </c>
      <c r="B23" s="57"/>
      <c r="C23" s="57"/>
      <c r="D23" s="57"/>
      <c r="E23" s="14">
        <f>59.4+3078.9+6</f>
        <v>3144.3</v>
      </c>
    </row>
    <row r="24" spans="1:5" ht="55.2" customHeight="1" x14ac:dyDescent="0.25">
      <c r="A24" s="58" t="s">
        <v>112</v>
      </c>
      <c r="B24" s="57"/>
      <c r="C24" s="57"/>
      <c r="D24" s="57"/>
      <c r="E24" s="14">
        <f>633.6+10882.4+302.9+182.1+61010.9</f>
        <v>73011.899999999994</v>
      </c>
    </row>
    <row r="25" spans="1:5" ht="41.4" customHeight="1" x14ac:dyDescent="0.25">
      <c r="A25" s="58" t="s">
        <v>113</v>
      </c>
      <c r="B25" s="57"/>
      <c r="C25" s="57"/>
      <c r="D25" s="57"/>
      <c r="E25" s="14">
        <f>59308.4+1273.3+399.5</f>
        <v>60981.200000000004</v>
      </c>
    </row>
    <row r="26" spans="1:5" ht="43.8" customHeight="1" x14ac:dyDescent="0.25">
      <c r="A26" s="58" t="s">
        <v>114</v>
      </c>
      <c r="B26" s="57"/>
      <c r="C26" s="57"/>
      <c r="D26" s="57"/>
      <c r="E26" s="14">
        <f>335+7978+45.4+218841.8+230+5147.6</f>
        <v>232577.8</v>
      </c>
    </row>
    <row r="27" spans="1:5" ht="57" customHeight="1" x14ac:dyDescent="0.25">
      <c r="A27" s="58" t="s">
        <v>115</v>
      </c>
      <c r="B27" s="57"/>
      <c r="C27" s="57"/>
      <c r="D27" s="57"/>
      <c r="E27" s="14">
        <f>300+2100</f>
        <v>2400</v>
      </c>
    </row>
    <row r="28" spans="1:5" ht="29.4" customHeight="1" x14ac:dyDescent="0.25">
      <c r="A28" s="58" t="s">
        <v>116</v>
      </c>
      <c r="B28" s="57"/>
      <c r="C28" s="57"/>
      <c r="D28" s="57"/>
      <c r="E28" s="14">
        <f>1250+18.9+58.5</f>
        <v>1327.4</v>
      </c>
    </row>
    <row r="29" spans="1:5" ht="87" customHeight="1" x14ac:dyDescent="0.25">
      <c r="A29" s="58" t="s">
        <v>117</v>
      </c>
      <c r="B29" s="57"/>
      <c r="C29" s="57"/>
      <c r="D29" s="57"/>
      <c r="E29" s="14">
        <f>297.1</f>
        <v>297.10000000000002</v>
      </c>
    </row>
    <row r="30" spans="1:5" ht="27.6" customHeight="1" x14ac:dyDescent="0.25">
      <c r="A30" s="58" t="s">
        <v>118</v>
      </c>
      <c r="B30" s="57"/>
      <c r="C30" s="57"/>
      <c r="D30" s="57"/>
      <c r="E30" s="14">
        <f>93.4+2975.8</f>
        <v>3069.2000000000003</v>
      </c>
    </row>
    <row r="31" spans="1:5" ht="25.8" customHeight="1" x14ac:dyDescent="0.25">
      <c r="A31" s="58" t="s">
        <v>119</v>
      </c>
      <c r="B31" s="57"/>
      <c r="C31" s="57"/>
      <c r="D31" s="57"/>
      <c r="E31" s="14">
        <f>42.8</f>
        <v>42.8</v>
      </c>
    </row>
    <row r="32" spans="1:5" ht="28.2" customHeight="1" x14ac:dyDescent="0.25">
      <c r="A32" s="58" t="s">
        <v>120</v>
      </c>
      <c r="B32" s="57"/>
      <c r="C32" s="57"/>
      <c r="D32" s="57"/>
      <c r="E32" s="14">
        <f>1.1</f>
        <v>1.1000000000000001</v>
      </c>
    </row>
    <row r="33" spans="1:5" ht="30.6" customHeight="1" x14ac:dyDescent="0.25">
      <c r="A33" s="58" t="s">
        <v>121</v>
      </c>
      <c r="B33" s="57"/>
      <c r="C33" s="57"/>
      <c r="D33" s="57"/>
      <c r="E33" s="14">
        <f>22</f>
        <v>22</v>
      </c>
    </row>
    <row r="34" spans="1:5" ht="28.8" customHeight="1" x14ac:dyDescent="0.25">
      <c r="A34" s="58" t="s">
        <v>122</v>
      </c>
      <c r="B34" s="57"/>
      <c r="C34" s="57"/>
      <c r="D34" s="57"/>
      <c r="E34" s="14">
        <f>-181-161.7-111-0.2-388.7-5.1-78.1-541.7-13.3</f>
        <v>-1480.8</v>
      </c>
    </row>
    <row r="35" spans="1:5" x14ac:dyDescent="0.25">
      <c r="A35" s="58" t="s">
        <v>123</v>
      </c>
      <c r="B35" s="57"/>
      <c r="C35" s="57"/>
      <c r="D35" s="57"/>
      <c r="E35" s="14">
        <f>34.1</f>
        <v>34.1</v>
      </c>
    </row>
    <row r="36" spans="1:5" ht="40.200000000000003" customHeight="1" x14ac:dyDescent="0.25">
      <c r="A36" s="58" t="s">
        <v>124</v>
      </c>
      <c r="B36" s="57"/>
      <c r="C36" s="57"/>
      <c r="D36" s="57"/>
      <c r="E36" s="14">
        <f>30207.9</f>
        <v>30207.9</v>
      </c>
    </row>
    <row r="37" spans="1:5" ht="29.4" customHeight="1" x14ac:dyDescent="0.25">
      <c r="A37" s="58" t="s">
        <v>125</v>
      </c>
      <c r="B37" s="57"/>
      <c r="C37" s="57"/>
      <c r="D37" s="57"/>
      <c r="E37" s="14">
        <f>457.9+358.5</f>
        <v>816.4</v>
      </c>
    </row>
    <row r="38" spans="1:5" ht="29.4" customHeight="1" x14ac:dyDescent="0.25">
      <c r="A38" s="58" t="s">
        <v>126</v>
      </c>
      <c r="B38" s="57"/>
      <c r="C38" s="57"/>
      <c r="D38" s="57"/>
      <c r="E38" s="14">
        <f>5445.6+14360+585.7</f>
        <v>20391.3</v>
      </c>
    </row>
    <row r="39" spans="1:5" ht="25.2" customHeight="1" x14ac:dyDescent="0.25">
      <c r="A39" s="58" t="s">
        <v>127</v>
      </c>
      <c r="B39" s="57"/>
      <c r="C39" s="57"/>
      <c r="D39" s="57"/>
      <c r="E39" s="14">
        <f>221.4</f>
        <v>221.4</v>
      </c>
    </row>
    <row r="40" spans="1:5" ht="30.6" customHeight="1" x14ac:dyDescent="0.25">
      <c r="A40" s="58" t="s">
        <v>128</v>
      </c>
      <c r="B40" s="57"/>
      <c r="C40" s="57"/>
      <c r="D40" s="57"/>
      <c r="E40" s="14">
        <f>49334</f>
        <v>49334</v>
      </c>
    </row>
    <row r="41" spans="1:5" ht="15.6" customHeight="1" x14ac:dyDescent="0.25">
      <c r="A41" s="58" t="s">
        <v>129</v>
      </c>
      <c r="B41" s="57"/>
      <c r="C41" s="57"/>
      <c r="D41" s="57"/>
      <c r="E41" s="14">
        <f>2700</f>
        <v>2700</v>
      </c>
    </row>
    <row r="42" spans="1:5" ht="15.6" customHeight="1" x14ac:dyDescent="0.25">
      <c r="A42" s="58" t="s">
        <v>130</v>
      </c>
      <c r="B42" s="57"/>
      <c r="C42" s="57"/>
      <c r="D42" s="57"/>
      <c r="E42" s="14">
        <f>475+7067</f>
        <v>7542</v>
      </c>
    </row>
    <row r="43" spans="1:5" ht="28.2" customHeight="1" x14ac:dyDescent="0.25">
      <c r="A43" s="58" t="s">
        <v>132</v>
      </c>
      <c r="B43" s="57"/>
      <c r="C43" s="57"/>
      <c r="D43" s="57"/>
      <c r="E43" s="14">
        <f>8.6</f>
        <v>8.6</v>
      </c>
    </row>
    <row r="44" spans="1:5" ht="27" customHeight="1" x14ac:dyDescent="0.25">
      <c r="A44" s="58" t="s">
        <v>133</v>
      </c>
      <c r="B44" s="57"/>
      <c r="C44" s="57"/>
      <c r="D44" s="57"/>
      <c r="E44" s="14">
        <f>1543.9</f>
        <v>1543.9</v>
      </c>
    </row>
    <row r="45" spans="1:5" ht="28.8" customHeight="1" x14ac:dyDescent="0.25">
      <c r="A45" s="58" t="s">
        <v>134</v>
      </c>
      <c r="B45" s="57"/>
      <c r="C45" s="57"/>
      <c r="D45" s="57"/>
      <c r="E45" s="14">
        <f>31444.6+8855.4</f>
        <v>40300</v>
      </c>
    </row>
    <row r="46" spans="1:5" ht="30" customHeight="1" x14ac:dyDescent="0.25">
      <c r="A46" s="58" t="s">
        <v>135</v>
      </c>
      <c r="B46" s="57"/>
      <c r="C46" s="57"/>
      <c r="D46" s="57"/>
      <c r="E46" s="14">
        <f>44524</f>
        <v>44524</v>
      </c>
    </row>
    <row r="47" spans="1:5" ht="55.8" customHeight="1" x14ac:dyDescent="0.25">
      <c r="A47" s="58" t="s">
        <v>136</v>
      </c>
      <c r="B47" s="57"/>
      <c r="C47" s="57"/>
      <c r="D47" s="57"/>
      <c r="E47" s="14">
        <f>541.2</f>
        <v>541.20000000000005</v>
      </c>
    </row>
    <row r="48" spans="1:5" ht="28.8" customHeight="1" x14ac:dyDescent="0.25">
      <c r="A48" s="58" t="s">
        <v>137</v>
      </c>
      <c r="B48" s="57"/>
      <c r="C48" s="57"/>
      <c r="D48" s="57"/>
      <c r="E48" s="14">
        <f>4850.7</f>
        <v>4850.7</v>
      </c>
    </row>
    <row r="49" spans="1:6" ht="40.200000000000003" customHeight="1" x14ac:dyDescent="0.25">
      <c r="A49" s="58" t="s">
        <v>138</v>
      </c>
      <c r="B49" s="57"/>
      <c r="C49" s="57"/>
      <c r="D49" s="57"/>
      <c r="E49" s="14">
        <f>75.9</f>
        <v>75.900000000000006</v>
      </c>
    </row>
    <row r="50" spans="1:6" ht="40.799999999999997" customHeight="1" x14ac:dyDescent="0.25">
      <c r="A50" s="58" t="s">
        <v>139</v>
      </c>
      <c r="B50" s="57"/>
      <c r="C50" s="57"/>
      <c r="D50" s="57"/>
      <c r="E50" s="14">
        <f>11099.5</f>
        <v>11099.5</v>
      </c>
    </row>
    <row r="51" spans="1:6" ht="30.6" customHeight="1" x14ac:dyDescent="0.25">
      <c r="A51" s="58" t="s">
        <v>140</v>
      </c>
      <c r="B51" s="57"/>
      <c r="C51" s="57"/>
      <c r="D51" s="57"/>
      <c r="E51" s="14">
        <f>7756.8</f>
        <v>7756.8</v>
      </c>
    </row>
    <row r="52" spans="1:6" ht="30.6" customHeight="1" x14ac:dyDescent="0.25">
      <c r="A52" s="58" t="s">
        <v>141</v>
      </c>
      <c r="B52" s="57"/>
      <c r="C52" s="57"/>
      <c r="D52" s="57"/>
      <c r="E52" s="14">
        <f>669.1</f>
        <v>669.1</v>
      </c>
    </row>
    <row r="53" spans="1:6" ht="30.6" customHeight="1" x14ac:dyDescent="0.25">
      <c r="A53" s="58" t="s">
        <v>110</v>
      </c>
      <c r="B53" s="57"/>
      <c r="C53" s="57"/>
      <c r="D53" s="57"/>
      <c r="E53" s="14">
        <f>319.2</f>
        <v>319.2</v>
      </c>
    </row>
    <row r="54" spans="1:6" x14ac:dyDescent="0.25">
      <c r="A54" s="50" t="s">
        <v>5</v>
      </c>
      <c r="B54" s="51"/>
      <c r="C54" s="51"/>
      <c r="D54" s="51"/>
      <c r="E54" s="13">
        <f>'Муниципальные районы'!B31-Учреждения!E5+'Муниципальные районы'!B30</f>
        <v>3423435.4918800001</v>
      </c>
    </row>
    <row r="55" spans="1:6" x14ac:dyDescent="0.25">
      <c r="A55" s="15"/>
      <c r="B55" s="16"/>
      <c r="C55" s="16"/>
      <c r="D55" s="6"/>
      <c r="E55" s="17"/>
    </row>
    <row r="56" spans="1:6" x14ac:dyDescent="0.25">
      <c r="A56" s="52" t="s">
        <v>14</v>
      </c>
      <c r="B56" s="54" t="s">
        <v>6</v>
      </c>
      <c r="C56" s="55" t="s">
        <v>7</v>
      </c>
      <c r="D56" s="55"/>
      <c r="E56" s="55"/>
    </row>
    <row r="57" spans="1:6" ht="82.8" x14ac:dyDescent="0.25">
      <c r="A57" s="53"/>
      <c r="B57" s="54"/>
      <c r="C57" s="18" t="s">
        <v>8</v>
      </c>
      <c r="D57" s="18" t="s">
        <v>9</v>
      </c>
      <c r="E57" s="18" t="s">
        <v>10</v>
      </c>
    </row>
    <row r="58" spans="1:6" x14ac:dyDescent="0.25">
      <c r="A58" s="19" t="s">
        <v>57</v>
      </c>
      <c r="B58" s="42">
        <v>1649.5567100000001</v>
      </c>
      <c r="C58" s="42">
        <v>525.80963999999994</v>
      </c>
      <c r="D58" s="42">
        <v>81.69256</v>
      </c>
      <c r="E58" s="42"/>
      <c r="F58" s="41"/>
    </row>
    <row r="59" spans="1:6" x14ac:dyDescent="0.25">
      <c r="A59" s="19" t="s">
        <v>58</v>
      </c>
      <c r="B59" s="42">
        <v>2347.0369999999998</v>
      </c>
      <c r="C59" s="42">
        <v>1701</v>
      </c>
      <c r="D59" s="42">
        <v>646.03700000000003</v>
      </c>
      <c r="E59" s="42"/>
      <c r="F59" s="41"/>
    </row>
    <row r="60" spans="1:6" x14ac:dyDescent="0.25">
      <c r="A60" s="19" t="s">
        <v>59</v>
      </c>
      <c r="B60" s="42">
        <v>19498.730660000001</v>
      </c>
      <c r="C60" s="42">
        <v>16764.569930000001</v>
      </c>
      <c r="D60" s="42">
        <v>2734.1607300000001</v>
      </c>
      <c r="E60" s="42"/>
      <c r="F60" s="41"/>
    </row>
    <row r="61" spans="1:6" x14ac:dyDescent="0.25">
      <c r="A61" s="19" t="s">
        <v>60</v>
      </c>
      <c r="B61" s="42">
        <v>39065.703719999998</v>
      </c>
      <c r="C61" s="42">
        <v>3218.6132200000002</v>
      </c>
      <c r="D61" s="42">
        <v>3707.41183</v>
      </c>
      <c r="E61" s="42">
        <v>755.70263999999997</v>
      </c>
      <c r="F61" s="41"/>
    </row>
    <row r="62" spans="1:6" ht="27.6" x14ac:dyDescent="0.25">
      <c r="A62" s="19" t="s">
        <v>61</v>
      </c>
      <c r="B62" s="42">
        <v>52410.11952</v>
      </c>
      <c r="C62" s="42">
        <v>1669.12284</v>
      </c>
      <c r="D62" s="42">
        <v>629.82654000000002</v>
      </c>
      <c r="E62" s="42"/>
      <c r="F62" s="41"/>
    </row>
    <row r="63" spans="1:6" x14ac:dyDescent="0.25">
      <c r="A63" s="19" t="s">
        <v>62</v>
      </c>
      <c r="B63" s="42">
        <v>15088.605799999999</v>
      </c>
      <c r="C63" s="42">
        <v>300.08672999999999</v>
      </c>
      <c r="D63" s="42">
        <v>45.913269999999997</v>
      </c>
      <c r="E63" s="42"/>
      <c r="F63" s="41"/>
    </row>
    <row r="64" spans="1:6" x14ac:dyDescent="0.25">
      <c r="A64" s="19" t="s">
        <v>63</v>
      </c>
      <c r="B64" s="42">
        <v>351.0985</v>
      </c>
      <c r="C64" s="42">
        <v>300.08672999999999</v>
      </c>
      <c r="D64" s="42">
        <v>45.913269999999997</v>
      </c>
      <c r="E64" s="42"/>
      <c r="F64" s="41"/>
    </row>
    <row r="65" spans="1:6" ht="27.6" x14ac:dyDescent="0.25">
      <c r="A65" s="19" t="s">
        <v>64</v>
      </c>
      <c r="B65" s="42">
        <v>702267.20877999999</v>
      </c>
      <c r="C65" s="42">
        <v>-499.91327000000001</v>
      </c>
      <c r="D65" s="42">
        <v>-28.229800000000001</v>
      </c>
      <c r="E65" s="42">
        <v>10304.801579999999</v>
      </c>
      <c r="F65" s="41"/>
    </row>
    <row r="66" spans="1:6" x14ac:dyDescent="0.25">
      <c r="A66" s="19" t="s">
        <v>65</v>
      </c>
      <c r="B66" s="42">
        <v>17601.636500000001</v>
      </c>
      <c r="C66" s="42">
        <v>1504.62408</v>
      </c>
      <c r="D66" s="42">
        <v>1062.65327</v>
      </c>
      <c r="E66" s="42"/>
      <c r="F66" s="41"/>
    </row>
    <row r="67" spans="1:6" x14ac:dyDescent="0.25">
      <c r="A67" s="19" t="s">
        <v>66</v>
      </c>
      <c r="B67" s="42">
        <v>458080.35687000002</v>
      </c>
      <c r="C67" s="42">
        <v>200.34692000000001</v>
      </c>
      <c r="D67" s="42">
        <v>30.653079999999999</v>
      </c>
      <c r="E67" s="42"/>
      <c r="F67" s="41"/>
    </row>
    <row r="68" spans="1:6" x14ac:dyDescent="0.25">
      <c r="A68" s="19" t="s">
        <v>67</v>
      </c>
      <c r="B68" s="42">
        <v>-9545.0024200000007</v>
      </c>
      <c r="C68" s="42">
        <v>1087.20787</v>
      </c>
      <c r="D68" s="42">
        <v>60.893590000000003</v>
      </c>
      <c r="E68" s="42">
        <v>-21.192589999999999</v>
      </c>
      <c r="F68" s="41"/>
    </row>
    <row r="69" spans="1:6" x14ac:dyDescent="0.25">
      <c r="A69" s="19" t="s">
        <v>68</v>
      </c>
      <c r="B69" s="42">
        <v>92633.924540000007</v>
      </c>
      <c r="C69" s="42">
        <v>318.72886</v>
      </c>
      <c r="D69" s="42">
        <v>-17.66516</v>
      </c>
      <c r="E69" s="42">
        <v>-110.27083</v>
      </c>
      <c r="F69" s="41"/>
    </row>
    <row r="70" spans="1:6" x14ac:dyDescent="0.25">
      <c r="A70" s="19" t="s">
        <v>69</v>
      </c>
      <c r="B70" s="42">
        <v>83216.500400000004</v>
      </c>
      <c r="C70" s="42">
        <v>6507.7009699999999</v>
      </c>
      <c r="D70" s="42">
        <v>1351.57482</v>
      </c>
      <c r="E70" s="42">
        <v>50164.354359999998</v>
      </c>
      <c r="F70" s="41"/>
    </row>
    <row r="71" spans="1:6" x14ac:dyDescent="0.25">
      <c r="A71" s="19" t="s">
        <v>70</v>
      </c>
      <c r="B71" s="42">
        <v>2512.2375000000002</v>
      </c>
      <c r="C71" s="42">
        <v>896.69444999999996</v>
      </c>
      <c r="D71" s="42">
        <v>141.30555000000001</v>
      </c>
      <c r="E71" s="42"/>
      <c r="F71" s="41"/>
    </row>
    <row r="72" spans="1:6" ht="27.6" x14ac:dyDescent="0.25">
      <c r="A72" s="19" t="s">
        <v>71</v>
      </c>
      <c r="B72" s="42">
        <v>70286.937720000002</v>
      </c>
      <c r="C72" s="42">
        <v>33921.71069</v>
      </c>
      <c r="D72" s="42">
        <v>12489.156129999999</v>
      </c>
      <c r="E72" s="42"/>
      <c r="F72" s="41"/>
    </row>
    <row r="73" spans="1:6" x14ac:dyDescent="0.25">
      <c r="A73" s="19" t="s">
        <v>72</v>
      </c>
      <c r="B73" s="42">
        <v>356.38218000000001</v>
      </c>
      <c r="C73" s="42">
        <v>200.34692000000001</v>
      </c>
      <c r="D73" s="42">
        <v>30.653079999999999</v>
      </c>
      <c r="E73" s="42"/>
      <c r="F73" s="41"/>
    </row>
    <row r="74" spans="1:6" x14ac:dyDescent="0.25">
      <c r="A74" s="19" t="s">
        <v>73</v>
      </c>
      <c r="B74" s="42">
        <v>11530.4537</v>
      </c>
      <c r="C74" s="42">
        <v>1976.7937999999999</v>
      </c>
      <c r="D74" s="42">
        <v>850.89405999999997</v>
      </c>
      <c r="E74" s="42">
        <v>68.225999999999999</v>
      </c>
      <c r="F74" s="41"/>
    </row>
    <row r="75" spans="1:6" ht="27.6" x14ac:dyDescent="0.25">
      <c r="A75" s="19" t="s">
        <v>74</v>
      </c>
      <c r="B75" s="42">
        <v>8236.7475900000009</v>
      </c>
      <c r="C75" s="42">
        <v>1673.95028</v>
      </c>
      <c r="D75" s="42">
        <v>2474.2397999999998</v>
      </c>
      <c r="E75" s="42">
        <v>1802.1035400000001</v>
      </c>
      <c r="F75" s="41"/>
    </row>
    <row r="76" spans="1:6" x14ac:dyDescent="0.25">
      <c r="A76" s="19" t="s">
        <v>75</v>
      </c>
      <c r="B76" s="42">
        <v>520.46685000000002</v>
      </c>
      <c r="C76" s="42">
        <v>200.34692000000001</v>
      </c>
      <c r="D76" s="42">
        <v>30.653089999999999</v>
      </c>
      <c r="E76" s="42"/>
      <c r="F76" s="41"/>
    </row>
    <row r="77" spans="1:6" x14ac:dyDescent="0.25">
      <c r="A77" s="19" t="s">
        <v>76</v>
      </c>
      <c r="B77" s="42">
        <v>123899.12325</v>
      </c>
      <c r="C77" s="42">
        <v>999.87936000000002</v>
      </c>
      <c r="D77" s="42">
        <v>154.12064000000001</v>
      </c>
      <c r="E77" s="42"/>
      <c r="F77" s="41"/>
    </row>
    <row r="78" spans="1:6" x14ac:dyDescent="0.25">
      <c r="A78" s="19" t="s">
        <v>77</v>
      </c>
      <c r="B78" s="42">
        <v>9301.7169799999992</v>
      </c>
      <c r="C78" s="42">
        <v>2899.99019</v>
      </c>
      <c r="D78" s="42">
        <v>2791.42488</v>
      </c>
      <c r="E78" s="42"/>
      <c r="F78" s="41"/>
    </row>
    <row r="79" spans="1:6" x14ac:dyDescent="0.25">
      <c r="A79" s="19" t="s">
        <v>78</v>
      </c>
      <c r="B79" s="42">
        <v>-8.5756399999999999</v>
      </c>
      <c r="C79" s="42">
        <v>-54</v>
      </c>
      <c r="D79" s="42">
        <v>45.42436</v>
      </c>
      <c r="E79" s="42"/>
      <c r="F79" s="41"/>
    </row>
    <row r="80" spans="1:6" x14ac:dyDescent="0.25">
      <c r="A80" s="19" t="s">
        <v>79</v>
      </c>
      <c r="B80" s="42">
        <v>290.19600000000003</v>
      </c>
      <c r="C80" s="42"/>
      <c r="D80" s="42"/>
      <c r="E80" s="42"/>
      <c r="F80" s="41"/>
    </row>
    <row r="81" spans="1:6" x14ac:dyDescent="0.25">
      <c r="A81" s="19" t="s">
        <v>80</v>
      </c>
      <c r="B81" s="42">
        <v>386.19682</v>
      </c>
      <c r="C81" s="42">
        <v>396.6</v>
      </c>
      <c r="D81" s="42">
        <v>45.906820000000003</v>
      </c>
      <c r="E81" s="42"/>
      <c r="F81" s="41"/>
    </row>
    <row r="82" spans="1:6" x14ac:dyDescent="0.25">
      <c r="A82" s="19" t="s">
        <v>81</v>
      </c>
      <c r="B82" s="42">
        <v>269.88200000000001</v>
      </c>
      <c r="C82" s="42"/>
      <c r="D82" s="42">
        <v>173.27099999999999</v>
      </c>
      <c r="E82" s="42"/>
      <c r="F82" s="41"/>
    </row>
    <row r="83" spans="1:6" x14ac:dyDescent="0.25">
      <c r="A83" s="19" t="s">
        <v>82</v>
      </c>
      <c r="B83" s="42">
        <v>4160.8312999999998</v>
      </c>
      <c r="C83" s="42">
        <v>3404.52045</v>
      </c>
      <c r="D83" s="42">
        <v>628.23478</v>
      </c>
      <c r="E83" s="42"/>
      <c r="F83" s="41"/>
    </row>
    <row r="84" spans="1:6" x14ac:dyDescent="0.25">
      <c r="A84" s="19" t="s">
        <v>83</v>
      </c>
      <c r="B84" s="42">
        <v>1425923.19203</v>
      </c>
      <c r="C84" s="42">
        <v>2859.5522700000001</v>
      </c>
      <c r="D84" s="42">
        <v>625.64032999999995</v>
      </c>
      <c r="E84" s="42"/>
      <c r="F84" s="41"/>
    </row>
    <row r="85" spans="1:6" ht="27.6" x14ac:dyDescent="0.25">
      <c r="A85" s="19" t="s">
        <v>84</v>
      </c>
      <c r="B85" s="42">
        <v>198.07183000000001</v>
      </c>
      <c r="C85" s="42">
        <v>159.50559000000001</v>
      </c>
      <c r="D85" s="42">
        <v>26.369250000000001</v>
      </c>
      <c r="E85" s="42"/>
      <c r="F85" s="41"/>
    </row>
    <row r="86" spans="1:6" x14ac:dyDescent="0.25">
      <c r="A86" s="19" t="s">
        <v>85</v>
      </c>
      <c r="B86" s="42">
        <v>3460.1530899999998</v>
      </c>
      <c r="C86" s="42">
        <v>2268.3670200000001</v>
      </c>
      <c r="D86" s="42">
        <v>655.44422999999995</v>
      </c>
      <c r="E86" s="42"/>
      <c r="F86" s="41"/>
    </row>
    <row r="87" spans="1:6" x14ac:dyDescent="0.25">
      <c r="A87" s="19" t="s">
        <v>86</v>
      </c>
      <c r="B87" s="42">
        <v>9025.3293400000002</v>
      </c>
      <c r="C87" s="42">
        <v>292.32391000000001</v>
      </c>
      <c r="D87" s="42">
        <v>53.676090000000002</v>
      </c>
      <c r="E87" s="42">
        <v>-13.03</v>
      </c>
      <c r="F87" s="41"/>
    </row>
    <row r="88" spans="1:6" x14ac:dyDescent="0.25">
      <c r="A88" s="19" t="s">
        <v>87</v>
      </c>
      <c r="B88" s="42">
        <v>5215.6097900000004</v>
      </c>
      <c r="C88" s="42">
        <v>371.12896000000001</v>
      </c>
      <c r="D88" s="42">
        <v>33.871040000000001</v>
      </c>
      <c r="E88" s="42"/>
      <c r="F88" s="41"/>
    </row>
    <row r="89" spans="1:6" x14ac:dyDescent="0.25">
      <c r="A89" s="19" t="s">
        <v>88</v>
      </c>
      <c r="B89" s="42">
        <v>1021.04342</v>
      </c>
      <c r="C89" s="42">
        <v>618.71280000000002</v>
      </c>
      <c r="D89" s="42">
        <v>161.1551</v>
      </c>
      <c r="E89" s="42"/>
      <c r="F89" s="41"/>
    </row>
    <row r="90" spans="1:6" x14ac:dyDescent="0.25">
      <c r="A90" s="19" t="s">
        <v>89</v>
      </c>
      <c r="B90" s="42">
        <v>2596.9811399999999</v>
      </c>
      <c r="C90" s="42">
        <v>766.95100000000002</v>
      </c>
      <c r="D90" s="42">
        <v>268.50400000000002</v>
      </c>
      <c r="E90" s="42"/>
      <c r="F90" s="41"/>
    </row>
    <row r="91" spans="1:6" x14ac:dyDescent="0.25">
      <c r="A91" s="19" t="s">
        <v>90</v>
      </c>
      <c r="B91" s="42">
        <v>1267.0260000000001</v>
      </c>
      <c r="C91" s="42">
        <v>500.43365</v>
      </c>
      <c r="D91" s="42">
        <v>76.56635</v>
      </c>
      <c r="E91" s="42"/>
      <c r="F91" s="41"/>
    </row>
    <row r="92" spans="1:6" x14ac:dyDescent="0.25">
      <c r="A92" s="19" t="s">
        <v>91</v>
      </c>
      <c r="B92" s="42">
        <v>34582.233760000003</v>
      </c>
      <c r="C92" s="42">
        <v>487.38994000000002</v>
      </c>
      <c r="D92" s="42">
        <v>311.61005999999998</v>
      </c>
      <c r="E92" s="42"/>
      <c r="F92" s="41"/>
    </row>
    <row r="93" spans="1:6" x14ac:dyDescent="0.25">
      <c r="A93" s="19" t="s">
        <v>92</v>
      </c>
      <c r="B93" s="42">
        <v>27499.178059999998</v>
      </c>
      <c r="C93" s="42">
        <v>200.34692000000001</v>
      </c>
      <c r="D93" s="42">
        <v>30.653079999999999</v>
      </c>
      <c r="E93" s="42"/>
      <c r="F93" s="41"/>
    </row>
    <row r="94" spans="1:6" x14ac:dyDescent="0.25">
      <c r="A94" s="19" t="s">
        <v>93</v>
      </c>
      <c r="B94" s="42">
        <v>761.84076000000005</v>
      </c>
      <c r="C94" s="42">
        <v>226.38579999999999</v>
      </c>
      <c r="D94" s="42">
        <v>72.525440000000003</v>
      </c>
      <c r="E94" s="42"/>
      <c r="F94" s="41"/>
    </row>
    <row r="95" spans="1:6" x14ac:dyDescent="0.25">
      <c r="A95" s="19" t="s">
        <v>94</v>
      </c>
      <c r="B95" s="42">
        <v>431.185</v>
      </c>
      <c r="C95" s="42">
        <v>289.44693000000001</v>
      </c>
      <c r="D95" s="42">
        <v>97.953069999999997</v>
      </c>
      <c r="E95" s="42"/>
      <c r="F95" s="41"/>
    </row>
    <row r="96" spans="1:6" ht="27.6" x14ac:dyDescent="0.25">
      <c r="A96" s="19" t="s">
        <v>95</v>
      </c>
      <c r="B96" s="42">
        <v>6117.8823199999997</v>
      </c>
      <c r="C96" s="42">
        <v>3478.2290200000002</v>
      </c>
      <c r="D96" s="42">
        <v>1470.59519</v>
      </c>
      <c r="E96" s="42"/>
      <c r="F96" s="41"/>
    </row>
    <row r="97" spans="1:6" x14ac:dyDescent="0.25">
      <c r="A97" s="19" t="s">
        <v>96</v>
      </c>
      <c r="B97" s="42">
        <v>2187.48758</v>
      </c>
      <c r="C97" s="42">
        <v>177.41935000000001</v>
      </c>
      <c r="D97" s="42">
        <v>53.580649999999999</v>
      </c>
      <c r="E97" s="42"/>
      <c r="F97" s="41"/>
    </row>
    <row r="98" spans="1:6" x14ac:dyDescent="0.25">
      <c r="A98" s="20" t="s">
        <v>97</v>
      </c>
      <c r="B98" s="43">
        <v>3226695.2869500001</v>
      </c>
      <c r="C98" s="43">
        <v>92811.010739999998</v>
      </c>
      <c r="D98" s="43">
        <v>34144.263070000001</v>
      </c>
      <c r="E98" s="43">
        <v>62950.6947</v>
      </c>
      <c r="F98" s="41"/>
    </row>
    <row r="99" spans="1:6" x14ac:dyDescent="0.25">
      <c r="B99" s="41"/>
      <c r="C99" s="41"/>
      <c r="D99" s="41"/>
      <c r="E99" s="41"/>
    </row>
  </sheetData>
  <mergeCells count="54">
    <mergeCell ref="A51:D51"/>
    <mergeCell ref="A52:D52"/>
    <mergeCell ref="A53:D53"/>
    <mergeCell ref="A46:D46"/>
    <mergeCell ref="A47:D47"/>
    <mergeCell ref="A48:D48"/>
    <mergeCell ref="A49:D49"/>
    <mergeCell ref="A50:D50"/>
    <mergeCell ref="A41:D41"/>
    <mergeCell ref="A42:D42"/>
    <mergeCell ref="A43:D43"/>
    <mergeCell ref="A44:D44"/>
    <mergeCell ref="A45:D45"/>
    <mergeCell ref="A40:D40"/>
    <mergeCell ref="A36:D36"/>
    <mergeCell ref="A37:D37"/>
    <mergeCell ref="A38:D38"/>
    <mergeCell ref="A39:D39"/>
    <mergeCell ref="A31:D31"/>
    <mergeCell ref="A32:D32"/>
    <mergeCell ref="A33:D33"/>
    <mergeCell ref="A34:D34"/>
    <mergeCell ref="A35:D35"/>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54:D54"/>
    <mergeCell ref="A56:A57"/>
    <mergeCell ref="B56:B57"/>
    <mergeCell ref="C56:E56"/>
    <mergeCell ref="A7:D7"/>
    <mergeCell ref="A8:D8"/>
    <mergeCell ref="A9:D9"/>
    <mergeCell ref="A12:D12"/>
    <mergeCell ref="A10:D10"/>
    <mergeCell ref="A11:D11"/>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view="pageBreakPreview" topLeftCell="A25" zoomScaleNormal="100" zoomScaleSheetLayoutView="100" workbookViewId="0">
      <selection activeCell="B32" sqref="B32"/>
    </sheetView>
  </sheetViews>
  <sheetFormatPr defaultColWidth="8.77734375" defaultRowHeight="13.8" x14ac:dyDescent="0.25"/>
  <cols>
    <col min="1" max="1" width="38.21875" style="31" customWidth="1"/>
    <col min="2" max="2" width="13.21875" style="31" customWidth="1"/>
    <col min="3" max="3" width="13.109375" style="31" customWidth="1"/>
    <col min="4" max="5" width="13.21875" style="31" customWidth="1"/>
    <col min="6" max="6" width="12.88671875" style="31" customWidth="1"/>
    <col min="7" max="7" width="13.44140625" style="31" customWidth="1"/>
    <col min="8" max="9" width="13" style="31" customWidth="1"/>
    <col min="10" max="10" width="12.77734375" style="31" customWidth="1"/>
    <col min="11" max="11" width="11" style="31" customWidth="1"/>
    <col min="12" max="12" width="13.21875" style="31" customWidth="1"/>
    <col min="13" max="13" width="13" style="31" customWidth="1"/>
    <col min="14" max="14" width="13.6640625" style="31" customWidth="1"/>
    <col min="15" max="15" width="13.109375" style="31" customWidth="1"/>
    <col min="16" max="16" width="10.33203125" style="31" customWidth="1"/>
    <col min="17" max="16384" width="8.77734375" style="31"/>
  </cols>
  <sheetData>
    <row r="1" spans="1:20" s="28" customFormat="1" ht="15.6" x14ac:dyDescent="0.3">
      <c r="A1" s="27" t="s">
        <v>56</v>
      </c>
      <c r="C1" s="29" t="s">
        <v>13</v>
      </c>
    </row>
    <row r="2" spans="1:20" x14ac:dyDescent="0.25">
      <c r="A2" s="30" t="str">
        <f>TEXT(EndData2,"[$-FC19]ДД.ММ.ГГГ")</f>
        <v>31.12.2019</v>
      </c>
      <c r="B2" s="30">
        <f>A2+1</f>
        <v>43831</v>
      </c>
      <c r="C2" s="26" t="str">
        <f>TEXT(B2,"[$-FC19]ДД.ММ.ГГГ")</f>
        <v>01.01.2020</v>
      </c>
      <c r="P2" s="32" t="s">
        <v>12</v>
      </c>
    </row>
    <row r="3" spans="1:20" ht="51.75" customHeight="1" x14ac:dyDescent="0.25">
      <c r="A3" s="23" t="s">
        <v>15</v>
      </c>
      <c r="B3" s="33" t="s">
        <v>16</v>
      </c>
      <c r="C3" s="34" t="s">
        <v>17</v>
      </c>
      <c r="D3" s="34" t="s">
        <v>18</v>
      </c>
      <c r="E3" s="34" t="s">
        <v>19</v>
      </c>
      <c r="F3" s="34" t="s">
        <v>20</v>
      </c>
      <c r="G3" s="34" t="s">
        <v>21</v>
      </c>
      <c r="H3" s="34" t="s">
        <v>22</v>
      </c>
      <c r="I3" s="34" t="s">
        <v>23</v>
      </c>
      <c r="J3" s="34" t="s">
        <v>24</v>
      </c>
      <c r="K3" s="34" t="s">
        <v>25</v>
      </c>
      <c r="L3" s="34" t="s">
        <v>26</v>
      </c>
      <c r="M3" s="34" t="s">
        <v>27</v>
      </c>
      <c r="N3" s="34" t="s">
        <v>28</v>
      </c>
      <c r="O3" s="34" t="s">
        <v>29</v>
      </c>
      <c r="P3" s="35" t="s">
        <v>11</v>
      </c>
    </row>
    <row r="4" spans="1:20" ht="39.6" x14ac:dyDescent="0.25">
      <c r="A4" s="21" t="s">
        <v>31</v>
      </c>
      <c r="B4" s="24"/>
      <c r="C4" s="24"/>
      <c r="D4" s="24"/>
      <c r="E4" s="24"/>
      <c r="F4" s="24"/>
      <c r="G4" s="24"/>
      <c r="H4" s="24"/>
      <c r="I4" s="24"/>
      <c r="J4" s="24"/>
      <c r="K4" s="24"/>
      <c r="L4" s="24">
        <v>49237.63998</v>
      </c>
      <c r="M4" s="24"/>
      <c r="N4" s="24"/>
      <c r="O4" s="24"/>
      <c r="P4" s="44">
        <v>49237.63998</v>
      </c>
      <c r="Q4" s="32"/>
      <c r="R4" s="32"/>
      <c r="S4" s="32"/>
      <c r="T4" s="32"/>
    </row>
    <row r="5" spans="1:20" ht="26.4" x14ac:dyDescent="0.25">
      <c r="A5" s="21" t="s">
        <v>32</v>
      </c>
      <c r="B5" s="24"/>
      <c r="C5" s="24"/>
      <c r="D5" s="24">
        <v>14000</v>
      </c>
      <c r="E5" s="24"/>
      <c r="F5" s="24"/>
      <c r="G5" s="24"/>
      <c r="H5" s="24"/>
      <c r="I5" s="24"/>
      <c r="J5" s="24"/>
      <c r="K5" s="24"/>
      <c r="L5" s="24"/>
      <c r="M5" s="24"/>
      <c r="N5" s="24"/>
      <c r="O5" s="24"/>
      <c r="P5" s="44">
        <v>14000</v>
      </c>
      <c r="Q5" s="32"/>
      <c r="R5" s="32"/>
      <c r="S5" s="32"/>
      <c r="T5" s="32"/>
    </row>
    <row r="6" spans="1:20" ht="66" x14ac:dyDescent="0.25">
      <c r="A6" s="21" t="s">
        <v>33</v>
      </c>
      <c r="B6" s="24">
        <v>257.77501999999998</v>
      </c>
      <c r="C6" s="24"/>
      <c r="D6" s="24"/>
      <c r="E6" s="24"/>
      <c r="F6" s="24"/>
      <c r="G6" s="24"/>
      <c r="H6" s="24"/>
      <c r="I6" s="24"/>
      <c r="J6" s="24"/>
      <c r="K6" s="24"/>
      <c r="L6" s="24"/>
      <c r="M6" s="24"/>
      <c r="N6" s="24"/>
      <c r="O6" s="24"/>
      <c r="P6" s="44">
        <v>257.77501999999998</v>
      </c>
      <c r="Q6" s="32"/>
      <c r="R6" s="32"/>
      <c r="S6" s="32"/>
      <c r="T6" s="32"/>
    </row>
    <row r="7" spans="1:20" ht="105.6" x14ac:dyDescent="0.25">
      <c r="A7" s="21" t="s">
        <v>34</v>
      </c>
      <c r="B7" s="24">
        <v>916.41528000000005</v>
      </c>
      <c r="C7" s="24">
        <v>4660.5330000000004</v>
      </c>
      <c r="D7" s="24">
        <v>131.55508</v>
      </c>
      <c r="E7" s="24">
        <v>-4579.58655</v>
      </c>
      <c r="F7" s="24">
        <v>1009.19979</v>
      </c>
      <c r="G7" s="24">
        <v>-54.052149999999997</v>
      </c>
      <c r="H7" s="24">
        <v>-25.414000000000001</v>
      </c>
      <c r="I7" s="24"/>
      <c r="J7" s="24">
        <v>2845.9052900000002</v>
      </c>
      <c r="K7" s="24">
        <v>-4425.70316</v>
      </c>
      <c r="L7" s="24">
        <v>110.03464</v>
      </c>
      <c r="M7" s="24"/>
      <c r="N7" s="24"/>
      <c r="O7" s="24"/>
      <c r="P7" s="44">
        <v>588.88721999999996</v>
      </c>
      <c r="Q7" s="32"/>
      <c r="R7" s="32"/>
      <c r="S7" s="32"/>
      <c r="T7" s="32"/>
    </row>
    <row r="8" spans="1:20" ht="39.6" x14ac:dyDescent="0.25">
      <c r="A8" s="21" t="s">
        <v>35</v>
      </c>
      <c r="B8" s="24">
        <v>12912.407450000001</v>
      </c>
      <c r="C8" s="24">
        <v>2554.50612</v>
      </c>
      <c r="D8" s="24"/>
      <c r="E8" s="24"/>
      <c r="F8" s="24"/>
      <c r="G8" s="24"/>
      <c r="H8" s="24"/>
      <c r="I8" s="24"/>
      <c r="J8" s="24"/>
      <c r="K8" s="24">
        <v>7477.7742900000003</v>
      </c>
      <c r="L8" s="24"/>
      <c r="M8" s="24"/>
      <c r="N8" s="24"/>
      <c r="O8" s="24"/>
      <c r="P8" s="44">
        <v>22944.687859999998</v>
      </c>
      <c r="Q8" s="32"/>
      <c r="R8" s="32"/>
      <c r="S8" s="32"/>
      <c r="T8" s="32"/>
    </row>
    <row r="9" spans="1:20" ht="79.2" x14ac:dyDescent="0.25">
      <c r="A9" s="21" t="s">
        <v>36</v>
      </c>
      <c r="B9" s="24"/>
      <c r="C9" s="24"/>
      <c r="D9" s="24"/>
      <c r="E9" s="24"/>
      <c r="F9" s="24"/>
      <c r="G9" s="24"/>
      <c r="H9" s="24"/>
      <c r="I9" s="24"/>
      <c r="J9" s="24"/>
      <c r="K9" s="24">
        <v>5.2500299999999998</v>
      </c>
      <c r="L9" s="24">
        <v>21.247</v>
      </c>
      <c r="M9" s="24"/>
      <c r="N9" s="24"/>
      <c r="O9" s="24"/>
      <c r="P9" s="44">
        <v>26.497029999999999</v>
      </c>
      <c r="Q9" s="32"/>
      <c r="R9" s="32"/>
      <c r="S9" s="32"/>
      <c r="T9" s="32"/>
    </row>
    <row r="10" spans="1:20" ht="52.8" x14ac:dyDescent="0.25">
      <c r="A10" s="21" t="s">
        <v>37</v>
      </c>
      <c r="B10" s="24"/>
      <c r="C10" s="24">
        <v>-91.799539999999993</v>
      </c>
      <c r="D10" s="24"/>
      <c r="E10" s="24"/>
      <c r="F10" s="24"/>
      <c r="G10" s="24"/>
      <c r="H10" s="24"/>
      <c r="I10" s="24"/>
      <c r="J10" s="24">
        <v>-40.216729999999998</v>
      </c>
      <c r="K10" s="24"/>
      <c r="L10" s="24"/>
      <c r="M10" s="24"/>
      <c r="N10" s="24"/>
      <c r="O10" s="24"/>
      <c r="P10" s="44">
        <v>-132.01626999999999</v>
      </c>
      <c r="Q10" s="32"/>
      <c r="R10" s="32"/>
      <c r="S10" s="32"/>
      <c r="T10" s="32"/>
    </row>
    <row r="11" spans="1:20" ht="79.2" x14ac:dyDescent="0.25">
      <c r="A11" s="21" t="s">
        <v>38</v>
      </c>
      <c r="B11" s="24"/>
      <c r="C11" s="24"/>
      <c r="D11" s="24"/>
      <c r="E11" s="24"/>
      <c r="F11" s="24">
        <v>-60.767829999999996</v>
      </c>
      <c r="G11" s="24"/>
      <c r="H11" s="24"/>
      <c r="I11" s="24"/>
      <c r="J11" s="24">
        <v>-80.445660000000004</v>
      </c>
      <c r="K11" s="24"/>
      <c r="L11" s="24"/>
      <c r="M11" s="24">
        <v>-17.422529999999998</v>
      </c>
      <c r="N11" s="24"/>
      <c r="O11" s="24"/>
      <c r="P11" s="44">
        <v>-158.63602</v>
      </c>
      <c r="Q11" s="32"/>
      <c r="R11" s="32"/>
      <c r="S11" s="32"/>
      <c r="T11" s="32"/>
    </row>
    <row r="12" spans="1:20" ht="79.2" x14ac:dyDescent="0.25">
      <c r="A12" s="21" t="s">
        <v>39</v>
      </c>
      <c r="B12" s="24"/>
      <c r="C12" s="24">
        <v>-13.87551</v>
      </c>
      <c r="D12" s="24"/>
      <c r="E12" s="24"/>
      <c r="F12" s="24"/>
      <c r="G12" s="24"/>
      <c r="H12" s="24"/>
      <c r="I12" s="24"/>
      <c r="J12" s="24"/>
      <c r="K12" s="24"/>
      <c r="L12" s="24"/>
      <c r="M12" s="24"/>
      <c r="N12" s="24"/>
      <c r="O12" s="24"/>
      <c r="P12" s="44">
        <v>-13.87551</v>
      </c>
      <c r="Q12" s="32"/>
      <c r="R12" s="32"/>
      <c r="S12" s="32"/>
      <c r="T12" s="32"/>
    </row>
    <row r="13" spans="1:20" ht="316.8" x14ac:dyDescent="0.25">
      <c r="A13" s="21" t="s">
        <v>40</v>
      </c>
      <c r="B13" s="24">
        <v>606.72019999999998</v>
      </c>
      <c r="C13" s="24"/>
      <c r="D13" s="24">
        <v>-684.09180000000003</v>
      </c>
      <c r="E13" s="24">
        <v>-72.151859999999999</v>
      </c>
      <c r="F13" s="24">
        <v>-55.725879999999997</v>
      </c>
      <c r="G13" s="24">
        <v>-75</v>
      </c>
      <c r="H13" s="24"/>
      <c r="I13" s="24"/>
      <c r="J13" s="24"/>
      <c r="K13" s="24"/>
      <c r="L13" s="24"/>
      <c r="M13" s="24">
        <v>-276.27032000000003</v>
      </c>
      <c r="N13" s="24">
        <v>-134.32173</v>
      </c>
      <c r="O13" s="24"/>
      <c r="P13" s="44">
        <v>-690.84139000000005</v>
      </c>
      <c r="Q13" s="32"/>
      <c r="R13" s="32"/>
      <c r="S13" s="32"/>
      <c r="T13" s="32"/>
    </row>
    <row r="14" spans="1:20" ht="158.4" x14ac:dyDescent="0.25">
      <c r="A14" s="21" t="s">
        <v>41</v>
      </c>
      <c r="B14" s="24"/>
      <c r="C14" s="24"/>
      <c r="D14" s="24"/>
      <c r="E14" s="24"/>
      <c r="F14" s="24">
        <v>-426.00711999999999</v>
      </c>
      <c r="G14" s="24"/>
      <c r="H14" s="24"/>
      <c r="I14" s="24"/>
      <c r="J14" s="24"/>
      <c r="K14" s="24"/>
      <c r="L14" s="24"/>
      <c r="M14" s="24">
        <v>-2452.7523799999999</v>
      </c>
      <c r="N14" s="24"/>
      <c r="O14" s="24"/>
      <c r="P14" s="44">
        <v>-2878.7595000000001</v>
      </c>
      <c r="Q14" s="32"/>
      <c r="R14" s="32"/>
      <c r="S14" s="32"/>
      <c r="T14" s="32"/>
    </row>
    <row r="15" spans="1:20" ht="92.4" x14ac:dyDescent="0.25">
      <c r="A15" s="21" t="s">
        <v>42</v>
      </c>
      <c r="B15" s="24"/>
      <c r="C15" s="24"/>
      <c r="D15" s="24">
        <v>-1.244</v>
      </c>
      <c r="E15" s="24">
        <v>-1.8977999999999999</v>
      </c>
      <c r="F15" s="24">
        <v>-35.260489999999997</v>
      </c>
      <c r="G15" s="24"/>
      <c r="H15" s="24">
        <v>-169.15763000000001</v>
      </c>
      <c r="I15" s="24"/>
      <c r="J15" s="24"/>
      <c r="K15" s="24"/>
      <c r="L15" s="24"/>
      <c r="M15" s="24">
        <v>-524.25049999999999</v>
      </c>
      <c r="N15" s="24"/>
      <c r="O15" s="24"/>
      <c r="P15" s="44">
        <v>-731.81042000000002</v>
      </c>
      <c r="Q15" s="32"/>
      <c r="R15" s="32"/>
      <c r="S15" s="32"/>
      <c r="T15" s="32"/>
    </row>
    <row r="16" spans="1:20" ht="132" x14ac:dyDescent="0.25">
      <c r="A16" s="21" t="s">
        <v>43</v>
      </c>
      <c r="B16" s="24"/>
      <c r="C16" s="24"/>
      <c r="D16" s="24"/>
      <c r="E16" s="24"/>
      <c r="F16" s="24"/>
      <c r="G16" s="24"/>
      <c r="H16" s="24"/>
      <c r="I16" s="24"/>
      <c r="J16" s="24"/>
      <c r="K16" s="24"/>
      <c r="L16" s="24"/>
      <c r="M16" s="24">
        <v>-17.614229999999999</v>
      </c>
      <c r="N16" s="24"/>
      <c r="O16" s="24"/>
      <c r="P16" s="44">
        <v>-17.614229999999999</v>
      </c>
      <c r="Q16" s="32"/>
      <c r="R16" s="32"/>
      <c r="S16" s="32"/>
      <c r="T16" s="32"/>
    </row>
    <row r="17" spans="1:20" ht="118.8" x14ac:dyDescent="0.25">
      <c r="A17" s="21" t="s">
        <v>44</v>
      </c>
      <c r="B17" s="24"/>
      <c r="C17" s="24"/>
      <c r="D17" s="24">
        <v>-53.52552</v>
      </c>
      <c r="E17" s="24">
        <v>-41.718060000000001</v>
      </c>
      <c r="F17" s="24">
        <v>-86.115799999999993</v>
      </c>
      <c r="G17" s="24"/>
      <c r="H17" s="24"/>
      <c r="I17" s="24"/>
      <c r="J17" s="24">
        <v>-376.74434000000002</v>
      </c>
      <c r="K17" s="24">
        <v>-39.845750000000002</v>
      </c>
      <c r="L17" s="24"/>
      <c r="M17" s="24">
        <v>-298.52177999999998</v>
      </c>
      <c r="N17" s="24"/>
      <c r="O17" s="24"/>
      <c r="P17" s="44">
        <v>-896.47125000000005</v>
      </c>
      <c r="Q17" s="32"/>
      <c r="R17" s="32"/>
      <c r="S17" s="32"/>
      <c r="T17" s="32"/>
    </row>
    <row r="18" spans="1:20" ht="118.8" x14ac:dyDescent="0.25">
      <c r="A18" s="21" t="s">
        <v>45</v>
      </c>
      <c r="B18" s="24"/>
      <c r="C18" s="24"/>
      <c r="D18" s="24">
        <v>-19.052</v>
      </c>
      <c r="E18" s="24"/>
      <c r="F18" s="24">
        <v>-734.27216999999996</v>
      </c>
      <c r="G18" s="24"/>
      <c r="H18" s="24"/>
      <c r="I18" s="24"/>
      <c r="J18" s="24"/>
      <c r="K18" s="24"/>
      <c r="L18" s="24"/>
      <c r="M18" s="24">
        <v>-1186.46398</v>
      </c>
      <c r="N18" s="24">
        <v>-1591.25533</v>
      </c>
      <c r="O18" s="24"/>
      <c r="P18" s="44">
        <v>-3531.0434799999998</v>
      </c>
      <c r="Q18" s="32"/>
      <c r="R18" s="32"/>
      <c r="S18" s="32"/>
      <c r="T18" s="32"/>
    </row>
    <row r="19" spans="1:20" ht="66" x14ac:dyDescent="0.25">
      <c r="A19" s="21" t="s">
        <v>46</v>
      </c>
      <c r="B19" s="24"/>
      <c r="C19" s="24"/>
      <c r="D19" s="24"/>
      <c r="E19" s="24"/>
      <c r="F19" s="24"/>
      <c r="G19" s="24"/>
      <c r="H19" s="24"/>
      <c r="I19" s="24"/>
      <c r="J19" s="24"/>
      <c r="K19" s="24">
        <v>165.87180000000001</v>
      </c>
      <c r="L19" s="24"/>
      <c r="M19" s="24"/>
      <c r="N19" s="24"/>
      <c r="O19" s="24"/>
      <c r="P19" s="44">
        <v>165.87180000000001</v>
      </c>
      <c r="Q19" s="32"/>
      <c r="R19" s="32"/>
      <c r="S19" s="32"/>
      <c r="T19" s="32"/>
    </row>
    <row r="20" spans="1:20" ht="92.4" x14ac:dyDescent="0.25">
      <c r="A20" s="21" t="s">
        <v>47</v>
      </c>
      <c r="B20" s="24"/>
      <c r="C20" s="24">
        <v>-133.58913000000001</v>
      </c>
      <c r="D20" s="24"/>
      <c r="E20" s="24">
        <v>-48.403460000000003</v>
      </c>
      <c r="F20" s="24">
        <v>-15.915039999999999</v>
      </c>
      <c r="G20" s="24"/>
      <c r="H20" s="24">
        <v>-1.83331</v>
      </c>
      <c r="I20" s="24"/>
      <c r="J20" s="24">
        <v>-124.71558</v>
      </c>
      <c r="K20" s="24"/>
      <c r="L20" s="24"/>
      <c r="M20" s="24">
        <v>-4.14663</v>
      </c>
      <c r="N20" s="24">
        <v>-15.018990000000001</v>
      </c>
      <c r="O20" s="24"/>
      <c r="P20" s="44">
        <v>-343.62214</v>
      </c>
      <c r="Q20" s="32"/>
      <c r="R20" s="32"/>
      <c r="S20" s="32"/>
      <c r="T20" s="32"/>
    </row>
    <row r="21" spans="1:20" ht="66" x14ac:dyDescent="0.25">
      <c r="A21" s="21" t="s">
        <v>48</v>
      </c>
      <c r="B21" s="24">
        <v>405.58672999999999</v>
      </c>
      <c r="C21" s="24"/>
      <c r="D21" s="24"/>
      <c r="E21" s="24"/>
      <c r="F21" s="24">
        <v>53.55</v>
      </c>
      <c r="G21" s="24"/>
      <c r="H21" s="24"/>
      <c r="I21" s="24"/>
      <c r="J21" s="24">
        <v>216.6996</v>
      </c>
      <c r="K21" s="24"/>
      <c r="L21" s="24"/>
      <c r="M21" s="24"/>
      <c r="N21" s="24"/>
      <c r="O21" s="24"/>
      <c r="P21" s="44">
        <v>675.83632999999998</v>
      </c>
      <c r="Q21" s="32"/>
      <c r="R21" s="32"/>
      <c r="S21" s="32"/>
      <c r="T21" s="32"/>
    </row>
    <row r="22" spans="1:20" ht="79.2" x14ac:dyDescent="0.25">
      <c r="A22" s="21" t="s">
        <v>49</v>
      </c>
      <c r="B22" s="24">
        <v>24.382000000000001</v>
      </c>
      <c r="C22" s="24">
        <v>-192.52035000000001</v>
      </c>
      <c r="D22" s="24"/>
      <c r="E22" s="24"/>
      <c r="F22" s="24"/>
      <c r="G22" s="24"/>
      <c r="H22" s="24"/>
      <c r="I22" s="24"/>
      <c r="J22" s="24"/>
      <c r="K22" s="24"/>
      <c r="L22" s="24"/>
      <c r="M22" s="24"/>
      <c r="N22" s="24"/>
      <c r="O22" s="24"/>
      <c r="P22" s="44">
        <v>-168.13835</v>
      </c>
      <c r="Q22" s="32"/>
      <c r="R22" s="32"/>
      <c r="S22" s="32"/>
      <c r="T22" s="32"/>
    </row>
    <row r="23" spans="1:20" ht="92.4" x14ac:dyDescent="0.25">
      <c r="A23" s="21" t="s">
        <v>50</v>
      </c>
      <c r="B23" s="24"/>
      <c r="C23" s="24"/>
      <c r="D23" s="24"/>
      <c r="E23" s="24"/>
      <c r="F23" s="24"/>
      <c r="G23" s="24"/>
      <c r="H23" s="24"/>
      <c r="I23" s="24"/>
      <c r="J23" s="24"/>
      <c r="K23" s="24"/>
      <c r="L23" s="24"/>
      <c r="M23" s="24"/>
      <c r="N23" s="24"/>
      <c r="O23" s="24">
        <v>-6.3474899999999996</v>
      </c>
      <c r="P23" s="44">
        <v>-6.3474899999999996</v>
      </c>
      <c r="Q23" s="32"/>
      <c r="R23" s="32"/>
      <c r="S23" s="32"/>
      <c r="T23" s="32"/>
    </row>
    <row r="24" spans="1:20" ht="79.2" x14ac:dyDescent="0.25">
      <c r="A24" s="21" t="s">
        <v>51</v>
      </c>
      <c r="B24" s="24">
        <v>32803.1302</v>
      </c>
      <c r="C24" s="24"/>
      <c r="D24" s="24"/>
      <c r="E24" s="24"/>
      <c r="F24" s="24"/>
      <c r="G24" s="24"/>
      <c r="H24" s="24"/>
      <c r="I24" s="24"/>
      <c r="J24" s="24"/>
      <c r="K24" s="24"/>
      <c r="L24" s="24"/>
      <c r="M24" s="24"/>
      <c r="N24" s="24"/>
      <c r="O24" s="24"/>
      <c r="P24" s="44">
        <v>32803.1302</v>
      </c>
      <c r="Q24" s="32"/>
      <c r="R24" s="32"/>
      <c r="S24" s="32"/>
      <c r="T24" s="32"/>
    </row>
    <row r="25" spans="1:20" ht="39.6" x14ac:dyDescent="0.25">
      <c r="A25" s="21" t="s">
        <v>52</v>
      </c>
      <c r="B25" s="24"/>
      <c r="C25" s="24"/>
      <c r="D25" s="24"/>
      <c r="E25" s="24"/>
      <c r="F25" s="24"/>
      <c r="G25" s="24"/>
      <c r="H25" s="24"/>
      <c r="I25" s="24"/>
      <c r="J25" s="24"/>
      <c r="K25" s="24"/>
      <c r="L25" s="24"/>
      <c r="M25" s="24">
        <v>-4.9300000000000004E-3</v>
      </c>
      <c r="N25" s="24"/>
      <c r="O25" s="24"/>
      <c r="P25" s="44">
        <v>-4.9300000000000004E-3</v>
      </c>
      <c r="Q25" s="32"/>
      <c r="R25" s="32"/>
      <c r="S25" s="32"/>
      <c r="T25" s="32"/>
    </row>
    <row r="26" spans="1:20" ht="26.4" x14ac:dyDescent="0.25">
      <c r="A26" s="21" t="s">
        <v>53</v>
      </c>
      <c r="B26" s="24">
        <v>16849.994449999998</v>
      </c>
      <c r="C26" s="24"/>
      <c r="D26" s="24"/>
      <c r="E26" s="24"/>
      <c r="F26" s="24"/>
      <c r="G26" s="24"/>
      <c r="H26" s="24"/>
      <c r="I26" s="24"/>
      <c r="J26" s="24"/>
      <c r="K26" s="24"/>
      <c r="L26" s="24"/>
      <c r="M26" s="24"/>
      <c r="N26" s="24"/>
      <c r="O26" s="24"/>
      <c r="P26" s="44">
        <v>16849.994449999998</v>
      </c>
      <c r="Q26" s="32"/>
      <c r="R26" s="32"/>
      <c r="S26" s="32"/>
      <c r="T26" s="32"/>
    </row>
    <row r="27" spans="1:20" ht="26.4" x14ac:dyDescent="0.25">
      <c r="A27" s="21" t="s">
        <v>54</v>
      </c>
      <c r="B27" s="24">
        <v>-48.233980000000003</v>
      </c>
      <c r="C27" s="24"/>
      <c r="D27" s="24"/>
      <c r="E27" s="24"/>
      <c r="F27" s="24"/>
      <c r="G27" s="24"/>
      <c r="H27" s="24"/>
      <c r="I27" s="24"/>
      <c r="J27" s="24"/>
      <c r="K27" s="24"/>
      <c r="L27" s="24"/>
      <c r="M27" s="24"/>
      <c r="N27" s="24"/>
      <c r="O27" s="24"/>
      <c r="P27" s="44">
        <v>-48.233980000000003</v>
      </c>
      <c r="Q27" s="32"/>
      <c r="R27" s="32"/>
      <c r="S27" s="32"/>
      <c r="T27" s="32"/>
    </row>
    <row r="28" spans="1:20" x14ac:dyDescent="0.25">
      <c r="A28" s="22" t="s">
        <v>55</v>
      </c>
      <c r="B28" s="25">
        <v>64728.177349999998</v>
      </c>
      <c r="C28" s="25">
        <v>6783.2545899999996</v>
      </c>
      <c r="D28" s="25">
        <v>13373.64176</v>
      </c>
      <c r="E28" s="25">
        <v>-4743.7577300000003</v>
      </c>
      <c r="F28" s="25">
        <v>-351.31454000000002</v>
      </c>
      <c r="G28" s="25">
        <v>-129.05215000000001</v>
      </c>
      <c r="H28" s="25">
        <v>-196.40494000000001</v>
      </c>
      <c r="I28" s="25"/>
      <c r="J28" s="25">
        <v>2440.4825799999999</v>
      </c>
      <c r="K28" s="25">
        <v>3183.3472099999999</v>
      </c>
      <c r="L28" s="25">
        <v>49368.921620000001</v>
      </c>
      <c r="M28" s="25">
        <v>-4777.4472800000003</v>
      </c>
      <c r="N28" s="25">
        <v>-1740.5960500000001</v>
      </c>
      <c r="O28" s="25">
        <v>-6.3474899999999996</v>
      </c>
      <c r="P28" s="44">
        <v>127932.90493</v>
      </c>
      <c r="Q28" s="40"/>
      <c r="R28" s="40"/>
      <c r="S28" s="40"/>
      <c r="T28" s="40"/>
    </row>
    <row r="29" spans="1:20" x14ac:dyDescent="0.25">
      <c r="B29" s="41"/>
      <c r="C29" s="41"/>
      <c r="D29" s="41"/>
      <c r="E29" s="41"/>
      <c r="F29" s="41"/>
      <c r="G29" s="41"/>
      <c r="H29" s="41"/>
      <c r="I29" s="41"/>
      <c r="J29" s="41"/>
      <c r="K29" s="41"/>
      <c r="L29" s="41"/>
      <c r="M29" s="41"/>
      <c r="N29" s="41"/>
      <c r="O29" s="41"/>
      <c r="P29" s="41"/>
    </row>
    <row r="30" spans="1:20" x14ac:dyDescent="0.25">
      <c r="A30" s="36" t="s">
        <v>30</v>
      </c>
      <c r="B30" s="45">
        <f>Учреждения!B98+'Муниципальные районы'!P28</f>
        <v>3354628.1918800003</v>
      </c>
      <c r="C30" s="41"/>
      <c r="D30" s="41"/>
      <c r="E30" s="41"/>
      <c r="F30" s="41"/>
      <c r="G30" s="41"/>
      <c r="H30" s="41"/>
      <c r="I30" s="41"/>
      <c r="J30" s="41"/>
      <c r="K30" s="41"/>
      <c r="L30" s="41"/>
      <c r="M30" s="41"/>
      <c r="N30" s="41"/>
      <c r="O30" s="41"/>
      <c r="P30" s="41"/>
    </row>
    <row r="31" spans="1:20" ht="32.25" customHeight="1" x14ac:dyDescent="0.25">
      <c r="A31" s="36" t="str">
        <f>CONCATENATE("Остатки бюджетных средств на ",C2,"г.")</f>
        <v>Остатки бюджетных средств на 01.01.2020г.</v>
      </c>
      <c r="B31" s="45">
        <v>443855</v>
      </c>
      <c r="C31" s="41"/>
      <c r="D31" s="41"/>
      <c r="E31" s="41"/>
      <c r="F31" s="41"/>
      <c r="G31" s="41"/>
      <c r="H31" s="41"/>
      <c r="I31" s="41"/>
      <c r="J31" s="41"/>
      <c r="K31" s="41"/>
      <c r="L31" s="41"/>
      <c r="M31" s="41"/>
      <c r="N31" s="41"/>
      <c r="O31" s="41"/>
      <c r="P31" s="41"/>
    </row>
  </sheetData>
  <pageMargins left="0.23622047244094491" right="0.23622047244094491" top="0.74803149606299213" bottom="0.74803149606299213" header="0.31496062992125984" footer="0.31496062992125984"/>
  <pageSetup paperSize="9" scale="62"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2020-01-10T02:58:27Z</dcterms:modified>
</cp:coreProperties>
</file>