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 список (комплексы)" sheetId="1" state="visible" r:id="rId3"/>
  </sheets>
  <definedNames>
    <definedName function="false" hidden="false" localSheetId="0" name="_xlnm.Print_Area" vbProcedure="false">'I список (комплексы)'!$A$1:$AU$121</definedName>
    <definedName function="false" hidden="true" localSheetId="0" name="_xlnm._FilterDatabase" vbProcedure="false">'I список (комплексы)'!$A$8:$AU$121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<sst xmlns="http://schemas.openxmlformats.org/spreadsheetml/2006/main" count="1610" uniqueCount="528">
  <si>
    <t xml:space="preserve">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</si>
  <si>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</si>
  <si>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</si>
  <si>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</si>
  <si>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</si>
  <si>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</si>
  <si>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</si>
  <si>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</si>
  <si>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</si>
  <si>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</si>
  <si>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</si>
  <si>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</si>
  <si>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</si>
  <si>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</si>
  <si>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</si>
  <si>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</si>
  <si>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</si>
  <si>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</si>
  <si>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</si>
  <si>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</si>
  <si>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</si>
  <si>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</si>
  <si>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</si>
  <si>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</si>
  <si>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</si>
  <si>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</si>
  <si>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</si>
  <si>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</si>
  <si>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</si>
  <si>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</si>
  <si>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</si>
  <si>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</si>
  <si>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</si>
  <si>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</si>
  <si>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</si>
  <si>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</si>
  <si>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</si>
  <si>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</si>
  <si>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</si>
  <si>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</si>
  <si>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</si>
  <si>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</si>
  <si>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</si>
  <si>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192867,73267  тыс. рублей</t>
  </si>
  <si>
    <t xml:space="preserve">государственная</t>
  </si>
  <si>
    <t xml:space="preserve">вновь начинаемый</t>
  </si>
  <si>
    <t xml:space="preserve">от 15.04.2019  
№ 41-1-1-3-008822-2019,  
от 07.05.2019   
№ 41-1-0098-19</t>
  </si>
  <si>
    <t xml:space="preserve">2.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</si>
  <si>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</si>
  <si>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</si>
  <si>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2500 кв.м</t>
  </si>
  <si>
    <t xml:space="preserve">3.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</si>
  <si>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</si>
  <si>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</si>
  <si>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3 100 кв.м</t>
  </si>
  <si>
    <t xml:space="preserve">4.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</si>
  <si>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</si>
  <si>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</si>
  <si>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</si>
  <si>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5.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</si>
  <si>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</si>
  <si>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</si>
  <si>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</si>
  <si>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</si>
  <si>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</si>
  <si>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6.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</si>
  <si>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</si>
  <si>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район</t>
  </si>
  <si>
    <t xml:space="preserve">2023-2024 года</t>
  </si>
  <si>
    <t xml:space="preserve">182,4 кв.м</t>
  </si>
  <si>
    <t xml:space="preserve">7.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</si>
  <si>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</si>
  <si>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</si>
  <si>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8.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</si>
  <si>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</si>
  <si>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</si>
  <si>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</si>
  <si>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125,6 кв.м</t>
  </si>
  <si>
    <t xml:space="preserve">ГБУЗ КК "Елизовская районная больница"</t>
  </si>
  <si>
    <t xml:space="preserve">28 490,00 тыс.рублей</t>
  </si>
  <si>
    <t xml:space="preserve">приобретение</t>
  </si>
  <si>
    <t xml:space="preserve">9.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</si>
  <si>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</si>
  <si>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район</t>
  </si>
  <si>
    <t xml:space="preserve">2 500 кв.м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</si>
  <si>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</si>
  <si>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</si>
  <si>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</si>
  <si>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11.</t>
  </si>
  <si>
    <t xml:space="preserve">Корпус детской краевой больницы (проектные работы)</t>
  </si>
  <si>
    <t xml:space="preserve">26000 кв.м</t>
  </si>
  <si>
    <t xml:space="preserve">12.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</si>
  <si>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</si>
  <si>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</si>
  <si>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450 коек/150 посещений в смену</t>
  </si>
  <si>
    <t xml:space="preserve">15 196 053,0 тыс. рублей</t>
  </si>
  <si>
    <t xml:space="preserve">переходящий</t>
  </si>
  <si>
    <t xml:space="preserve"> от 29.01.2018  № 41-1-1-2-0003-18, 
от 10.08.2018  № 41-1-0155-18, 
От 21.03.2023 № 41-1-1-2-013497-2023</t>
  </si>
  <si>
    <t xml:space="preserve">13.</t>
  </si>
  <si>
    <t xml:space="preserve">Фельдшерско-акушерский пункт. Камчатский край, Тигильский муниципальный район, с. Ковран</t>
  </si>
  <si>
    <t xml:space="preserve">Тигильский муниципальный район
</t>
  </si>
  <si>
    <t xml:space="preserve">192,4 кв.м </t>
  </si>
  <si>
    <t xml:space="preserve">14.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</si>
  <si>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</si>
  <si>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</si>
  <si>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</si>
  <si>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15.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</si>
  <si>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</si>
  <si>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16.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</si>
  <si>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</si>
  <si>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«село Аянка»</t>
  </si>
  <si>
    <t xml:space="preserve">20 посещений в смену </t>
  </si>
  <si>
    <t xml:space="preserve">147 213,90000 тыс. рублей</t>
  </si>
  <si>
    <t xml:space="preserve">от 16.03.2023 № 41-1-1-3-012361-2023</t>
  </si>
  <si>
    <t xml:space="preserve">17.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</si>
  <si>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</si>
  <si>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Усть-Камчатский муниципальный район, Козыревское сельское поселение</t>
  </si>
  <si>
    <t xml:space="preserve">320 кв.м</t>
  </si>
  <si>
    <t xml:space="preserve">сметная стоимость будет определена после разработки проектной документации</t>
  </si>
  <si>
    <t xml:space="preserve">переходящий (проектные работы),
вновь начинаемый</t>
  </si>
  <si>
    <t xml:space="preserve">18.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</si>
  <si>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</si>
  <si>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«село Слаутное»</t>
  </si>
  <si>
    <t xml:space="preserve">129 282,27000 тыс. рублей</t>
  </si>
  <si>
    <t xml:space="preserve">от 28.12.2022 № 41-1-1-3-093589-2022, от 16.03.2023 № 41-1-1-3-012361-2023</t>
  </si>
  <si>
    <t xml:space="preserve">19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</si>
  <si>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</si>
  <si>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</si>
  <si>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</si>
  <si>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</si>
  <si>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500 мест</t>
  </si>
  <si>
    <t xml:space="preserve">Министерство образования Камчатского края</t>
  </si>
  <si>
    <t xml:space="preserve">931 457,08364  тыс.рублей</t>
  </si>
  <si>
    <t xml:space="preserve">от 07.12.2021 № 41-1-1-3-074368-2021</t>
  </si>
  <si>
    <t xml:space="preserve">20</t>
  </si>
  <si>
    <t xml:space="preserve">Строительство сельского учебного комплекса «Школа-детский сад в с.Каменское Пенжинского муниципального района» (проектные работы)</t>
  </si>
  <si>
    <t xml:space="preserve">Пенжинский муниципальный район, с. Каменское</t>
  </si>
  <si>
    <t xml:space="preserve">Развитие образования в Камчатском крае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</si>
  <si>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</si>
  <si>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Пенжинский муниципальный район</t>
  </si>
  <si>
    <t xml:space="preserve">Администрация Пенжинского муниципального района</t>
  </si>
  <si>
    <t xml:space="preserve">муниципальная</t>
  </si>
  <si>
    <t xml:space="preserve">21</t>
  </si>
  <si>
    <t xml:space="preserve">Строительство школы в с.Лесная Тигильского района (проектные работы)</t>
  </si>
  <si>
    <t xml:space="preserve">Тигильский муниципальный район, с. Лесная</t>
  </si>
  <si>
    <t xml:space="preserve">Администрация Тигильского муниципального района</t>
  </si>
  <si>
    <t xml:space="preserve">22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</si>
  <si>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центра)(в том числе проектные работы)</t>
  </si>
  <si>
    <t xml:space="preserve">159 спальных мест</t>
  </si>
  <si>
    <t xml:space="preserve">23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</si>
  <si>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</t>
  </si>
  <si>
    <t xml:space="preserve">716165,719 тыс. рублей</t>
  </si>
  <si>
    <t xml:space="preserve">24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</si>
  <si>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</si>
  <si>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</si>
  <si>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</si>
  <si>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310 чел. 2499,8 м2</t>
  </si>
  <si>
    <t xml:space="preserve">Министерство культуры Камчатского края</t>
  </si>
  <si>
    <t xml:space="preserve">288 232,53000 тыс. рублей</t>
  </si>
  <si>
    <t xml:space="preserve">от 31.05.2018 № 41-1-1-3-0032-18, от 18.07.2018 № 41-1-0119-18 </t>
  </si>
  <si>
    <t xml:space="preserve">25</t>
  </si>
  <si>
    <t xml:space="preserve">Камчатский театр кукол г. Петропавловск-Камчатский</t>
  </si>
  <si>
    <t xml:space="preserve">350 мест / 9356,2 кв. м</t>
  </si>
  <si>
    <t xml:space="preserve">1 324 170,00 тыс. рублей</t>
  </si>
  <si>
    <t xml:space="preserve">от 25.09.2013 № 41-1-4-0085-13, 
от 26.09.2013 № 41-1-6-0086-13</t>
  </si>
  <si>
    <t xml:space="preserve">26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</si>
  <si>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</si>
  <si>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</si>
  <si>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</si>
  <si>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</si>
  <si>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тыс. рублей</t>
  </si>
  <si>
    <t xml:space="preserve">от 24.11.2021 № 41-1-1-3-069533-2021 </t>
  </si>
  <si>
    <t xml:space="preserve">27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</si>
  <si>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</si>
  <si>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</si>
  <si>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</si>
  <si>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</si>
  <si>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</si>
  <si>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</si>
  <si>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</si>
  <si>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 тыс. рублей</t>
  </si>
  <si>
    <t xml:space="preserve">28</t>
  </si>
  <si>
    <t xml:space="preserve">Дом-интернат для психически больных на 400 мест (разработка проектной документации)</t>
  </si>
  <si>
    <t xml:space="preserve">400 мест</t>
  </si>
  <si>
    <t xml:space="preserve">11 157 783,44  тыс. рублей</t>
  </si>
  <si>
    <t xml:space="preserve">29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</si>
  <si>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</si>
  <si>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</si>
  <si>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Спортивно-тренировочный комплекс и вспомогательное здание по техническому обслуживанию автомобилей в г. Петропавловске-Камчатском, Камчатский край, г. Петропавловск-Камчатский, пр. Карла Маркса</t>
  </si>
  <si>
    <t xml:space="preserve">Спорт-норма жизни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</si>
  <si>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</si>
  <si>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2792,17 кв.м.</t>
  </si>
  <si>
    <t xml:space="preserve">КГБУ "Спортивная школа по футболу" </t>
  </si>
  <si>
    <t xml:space="preserve">30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</si>
  <si>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</si>
  <si>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</si>
  <si>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</si>
  <si>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270 квартир/14224,5 м2</t>
  </si>
  <si>
    <t xml:space="preserve">Министерство строительства и жилищной политики Камчатского края </t>
  </si>
  <si>
    <t xml:space="preserve">1 222 460,00 тыс. рублей</t>
  </si>
  <si>
    <t xml:space="preserve">от 13.05.2016 № 1-6-3-0011-16; 
от 14.03.2016  № 41-1-3-0009-16</t>
  </si>
  <si>
    <t xml:space="preserve">31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</si>
  <si>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</si>
  <si>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Администрация Алеутского муниципального округа</t>
  </si>
  <si>
    <t xml:space="preserve">32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</si>
  <si>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</si>
  <si>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</si>
  <si>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33</t>
  </si>
  <si>
    <t xml:space="preserve">Елизовский муниципальный район, Новолесновское сельское поселение</t>
  </si>
  <si>
    <t xml:space="preserve">Новолесновское сельское поселение</t>
  </si>
  <si>
    <t xml:space="preserve">Администрация Новолесновского сельского поселения</t>
  </si>
  <si>
    <t xml:space="preserve">34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</si>
  <si>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</si>
  <si>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</si>
  <si>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</si>
  <si>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35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</si>
  <si>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</si>
  <si>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</si>
  <si>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36</t>
  </si>
  <si>
    <t xml:space="preserve">37</t>
  </si>
  <si>
    <t xml:space="preserve">Усть-Камчатский муниципальный район, Усть-Камчатское сельское поселение</t>
  </si>
  <si>
    <t xml:space="preserve">Усть-Камчатское сельское поселение</t>
  </si>
  <si>
    <t xml:space="preserve">Администрация Усть-Камчатского сельского поселения</t>
  </si>
  <si>
    <t xml:space="preserve">38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</si>
  <si>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</si>
  <si>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</si>
  <si>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</si>
  <si>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39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</si>
  <si>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</si>
  <si>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</si>
  <si>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</si>
  <si>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40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</si>
  <si>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</si>
  <si>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</si>
  <si>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</si>
  <si>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41</t>
  </si>
  <si>
    <t xml:space="preserve">Тигильский муниципальный район, сельское поселение "село Ковран"</t>
  </si>
  <si>
    <t xml:space="preserve">сельское поселение "село Ковран"</t>
  </si>
  <si>
    <t xml:space="preserve">Администрация сельского поселения "село Ковран"</t>
  </si>
  <si>
    <t xml:space="preserve">42</t>
  </si>
  <si>
    <t xml:space="preserve">Тигильский муниципальный район, сельское поселение "село Седанка"</t>
  </si>
  <si>
    <t xml:space="preserve">сельское поселение "село Седанка"</t>
  </si>
  <si>
    <t xml:space="preserve">Администрация сельского поселения "село Седанка"</t>
  </si>
  <si>
    <t xml:space="preserve">43</t>
  </si>
  <si>
    <t xml:space="preserve">Тигильский муниципальный район, сельское поселение "село Усть-Хайрюзово"</t>
  </si>
  <si>
    <t xml:space="preserve">сельское поселение "село Усть-Хайрюзово"</t>
  </si>
  <si>
    <t xml:space="preserve">Администрация сельского поселения "село Усть-Хайрюзово"</t>
  </si>
  <si>
    <t xml:space="preserve">44</t>
  </si>
  <si>
    <t xml:space="preserve">Тигильский муниципальный район, сельское поселение "село Хайрюзово"</t>
  </si>
  <si>
    <t xml:space="preserve">сельское поселение "село Хайрюзово"</t>
  </si>
  <si>
    <t xml:space="preserve">Администрация сельского поселения "село Хайрюзово"</t>
  </si>
  <si>
    <t xml:space="preserve">45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</si>
  <si>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</si>
  <si>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N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</si>
  <si>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</si>
  <si>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</si>
  <si>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Министерство строительства и жилищно-коммунального хозяйства Камчатского края</t>
  </si>
  <si>
    <t xml:space="preserve">46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</si>
  <si>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</si>
  <si>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</si>
  <si>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750 мЗ/сут </t>
  </si>
  <si>
    <t xml:space="preserve">Министерство ЖКХ и энергетики Камчатского края</t>
  </si>
  <si>
    <t xml:space="preserve">10372,85 тыс. рублей</t>
  </si>
  <si>
    <t xml:space="preserve">47</t>
  </si>
  <si>
    <t xml:space="preserve">Министерство жилищно-коммунального хозяйства и энергетики Камчатского края</t>
  </si>
  <si>
    <t xml:space="preserve">Реконструкция напорного коллектора Д-700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</si>
  <si>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</si>
  <si>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 xml:space="preserve">4 291,55 п.м.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</si>
  <si>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</si>
  <si>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</si>
  <si>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885 947,08 тыс. рублей</t>
  </si>
  <si>
    <t xml:space="preserve">от 06.02.2023 № 41-1-1-3-005073-2023</t>
  </si>
  <si>
    <t xml:space="preserve">48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</si>
  <si>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</si>
  <si>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</si>
  <si>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11500 м.куб/сут</t>
  </si>
  <si>
    <t xml:space="preserve">599 545,85 тыс. рублей</t>
  </si>
  <si>
    <t xml:space="preserve">от 28.08.2023 № 41-1-1-3-050835-2023 </t>
  </si>
  <si>
    <t xml:space="preserve">49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</si>
  <si>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 </t>
  </si>
  <si>
    <t xml:space="preserve"> 16500 м.куб./сут.</t>
  </si>
  <si>
    <t xml:space="preserve">958785,41 тыс. рублей</t>
  </si>
  <si>
    <t xml:space="preserve">от 03.10.2023 № 41-1-1-3-059236-2023 </t>
  </si>
  <si>
    <t xml:space="preserve">50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</si>
  <si>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</si>
  <si>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 600 м.куб./сут.</t>
  </si>
  <si>
    <t xml:space="preserve">270 701,00 тыс. рублей</t>
  </si>
  <si>
    <t xml:space="preserve">51</t>
  </si>
  <si>
    <t xml:space="preserve">Строительство КНС «Драмтеатр» производительностью 1000 м.куб./сут.</t>
  </si>
  <si>
    <t xml:space="preserve"> 1000 м.куб./сут.</t>
  </si>
  <si>
    <t xml:space="preserve">295 690,00 тыс. руб</t>
  </si>
  <si>
    <t xml:space="preserve">52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</si>
  <si>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</si>
  <si>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 150 м.куб./сут.</t>
  </si>
  <si>
    <t xml:space="preserve">58 590,00 тыс. рублей</t>
  </si>
  <si>
    <t xml:space="preserve">53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</si>
  <si>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</si>
  <si>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</si>
  <si>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 тыс. рублей</t>
  </si>
  <si>
    <t xml:space="preserve">переходящий (разработка проектной документации)</t>
  </si>
  <si>
    <t xml:space="preserve">54</t>
  </si>
  <si>
    <t xml:space="preserve">Участок трубопровода системы водоотведения от камеры ул. Ленинградская,13  до самотечного коллектора  ул. Ленинградская, 1 </t>
  </si>
  <si>
    <t xml:space="preserve">250 п.м.</t>
  </si>
  <si>
    <t xml:space="preserve">202570,19000 тыс. рублей</t>
  </si>
  <si>
    <t xml:space="preserve">55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</si>
  <si>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</si>
  <si>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куб м/сутки</t>
  </si>
  <si>
    <t xml:space="preserve">МКУ "Управление капитального строительства и ремонта"</t>
  </si>
  <si>
    <t xml:space="preserve">207 756,05728 тыс. рублей</t>
  </si>
  <si>
    <t xml:space="preserve">от 12.04.2023 № 41-1-1-2-018415-2023 </t>
  </si>
  <si>
    <t xml:space="preserve">56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</si>
  <si>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</si>
  <si>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319160,6 тыс. рублей</t>
  </si>
  <si>
    <t xml:space="preserve">от 15.06.2022 № 41-1-1-2-037934-2022 </t>
  </si>
  <si>
    <t xml:space="preserve">57</t>
  </si>
  <si>
    <t xml:space="preserve">Строительство КНС «Рыбный порт» производительностью 600 м.куб./сут., строительство напорных коллекторов от КНС «Рыбный порт» до КНС «Драмтеатр» (разработка проектной документации)</t>
  </si>
  <si>
    <t xml:space="preserve">58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</si>
  <si>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 (в том числе проектные работы)</t>
  </si>
  <si>
    <t xml:space="preserve">59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</si>
  <si>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</si>
  <si>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60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</si>
  <si>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</si>
  <si>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Елизовский муниципальный район, Елизовское городское поселение</t>
  </si>
  <si>
    <t xml:space="preserve">12000 м3</t>
  </si>
  <si>
    <t xml:space="preserve">869 404,25 тыс. рублей</t>
  </si>
  <si>
    <t xml:space="preserve">переходящий (СМР)</t>
  </si>
  <si>
    <t xml:space="preserve">от 10.12.2020 № 41-1-1-2-063188-2020 </t>
  </si>
  <si>
    <t xml:space="preserve">61</t>
  </si>
  <si>
    <t xml:space="preserve">Строительство КНС -1/1Е, со строительством сетей водоотведения по ул. Береговой, Октябрьской, Мирная</t>
  </si>
  <si>
    <t xml:space="preserve">3500 м.куб/сут</t>
  </si>
  <si>
    <t xml:space="preserve">372 364,00 тыс. рублей</t>
  </si>
  <si>
    <t xml:space="preserve">62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</si>
  <si>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</si>
  <si>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 тыс. рублей</t>
  </si>
  <si>
    <t xml:space="preserve">63</t>
  </si>
  <si>
    <t xml:space="preserve">Строительство КНС "Заречная» производительностью 3500 м3/сутки со строительством напорных коллекторов Д-200</t>
  </si>
  <si>
    <t xml:space="preserve">64</t>
  </si>
  <si>
    <t xml:space="preserve">Реконструкция КОС-29 км (район "Аэропорт") (проектные работы)</t>
  </si>
  <si>
    <t xml:space="preserve">10 000 м куб./сутки</t>
  </si>
  <si>
    <t xml:space="preserve">2 177,40 тыс. рублей</t>
  </si>
  <si>
    <t xml:space="preserve">65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</si>
  <si>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</si>
  <si>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м.куб/сут;</t>
  </si>
  <si>
    <t xml:space="preserve">495 000,00 тыс. рублей</t>
  </si>
  <si>
    <t xml:space="preserve">66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</si>
  <si>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</si>
  <si>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</si>
  <si>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Усть-Камчатское  сельское поселение</t>
  </si>
  <si>
    <t xml:space="preserve">Администрация Усть-Камчатского  сельского поселения</t>
  </si>
  <si>
    <t xml:space="preserve">45 380,00 тыс. рублей</t>
  </si>
  <si>
    <t xml:space="preserve">от 30.08.2021 №41-1-1-2-049111-2021</t>
  </si>
  <si>
    <t xml:space="preserve">Осуществление технологического присоединения к сетям электроснабжения объектов жилой застройки мкр Северный</t>
  </si>
  <si>
    <t xml:space="preserve">субсидии на осуществление капитальных вложений в объекты собственности юридических лиц</t>
  </si>
  <si>
    <t xml:space="preserve">8,37 МВт</t>
  </si>
  <si>
    <t xml:space="preserve">ПАО "Камчатскэнерго"</t>
  </si>
  <si>
    <t xml:space="preserve">107 000,00 тыс. рублей</t>
  </si>
  <si>
    <t xml:space="preserve">67.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</si>
  <si>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</si>
  <si>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</t>
  </si>
  <si>
    <t xml:space="preserve">19795,5815 тыс. рублей</t>
  </si>
  <si>
    <t xml:space="preserve">разработка проектной документация</t>
  </si>
  <si>
    <t xml:space="preserve">68.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</si>
  <si>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</si>
  <si>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</si>
  <si>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</si>
  <si>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</si>
  <si>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1 711 696,13 тыс. рублей</t>
  </si>
  <si>
    <t xml:space="preserve">обособленное имущество юридического лица</t>
  </si>
  <si>
    <t xml:space="preserve">от 11.01.2024 №41-1-1-3-000344-2024</t>
  </si>
  <si>
    <t xml:space="preserve">69.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</si>
  <si>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</si>
  <si>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</si>
  <si>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</si>
  <si>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70.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</si>
  <si>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</si>
  <si>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</si>
  <si>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</si>
  <si>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
 тыс. рублей</t>
  </si>
  <si>
    <t xml:space="preserve">от 28.06.2022 № 41-1-1-3-041607-2022, от 19.10.2022 №41-1-1-2-073756-2022</t>
  </si>
  <si>
    <t xml:space="preserve">71.</t>
  </si>
  <si>
    <t xml:space="preserve">Регазификационный комплекс СПГ в Камчатском крае</t>
  </si>
  <si>
    <t xml:space="preserve">446 тыс. тонн/год</t>
  </si>
  <si>
    <t xml:space="preserve">12 496 823,6 тыс. рублей</t>
  </si>
  <si>
    <t xml:space="preserve">от 22.12.2023 №41-1-1-3-080447-2023</t>
  </si>
  <si>
    <t xml:space="preserve">72.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</si>
  <si>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</si>
  <si>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Тигильский муниципальный район, сельское поселение "село Лесная"</t>
  </si>
  <si>
    <t xml:space="preserve">Чистая вода</t>
  </si>
  <si>
    <t xml:space="preserve">2 748 м</t>
  </si>
  <si>
    <t xml:space="preserve">сельское поселение "село Лесная"</t>
  </si>
  <si>
    <t xml:space="preserve">администрация сельского поселения "село Лесная"</t>
  </si>
  <si>
    <t xml:space="preserve">Администрация сельского поселения "село Лесная"</t>
  </si>
  <si>
    <t xml:space="preserve">66 062,52 тыс. рублей</t>
  </si>
  <si>
    <t xml:space="preserve">73.</t>
  </si>
  <si>
    <t xml:space="preserve">Водовод с водозабором в с. Тигиль</t>
  </si>
  <si>
    <t xml:space="preserve">Тигильский муниципальный район, сельское поселение «село Тигиль»</t>
  </si>
  <si>
    <t xml:space="preserve">3 070,5 п.м</t>
  </si>
  <si>
    <t xml:space="preserve">252 632,60000  тыс. рублей</t>
  </si>
  <si>
    <t xml:space="preserve">от 01.12.2022 № 41-1-1-2-084253-2022</t>
  </si>
  <si>
    <t xml:space="preserve">74.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</si>
  <si>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</si>
  <si>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</si>
  <si>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</si>
  <si>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</si>
  <si>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882 174,41 тыс. рублей</t>
  </si>
  <si>
    <t xml:space="preserve">от 28.12.2022  № 41-1-1-3-093556-2022 </t>
  </si>
  <si>
    <t xml:space="preserve">75.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</si>
  <si>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</si>
  <si>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</si>
  <si>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 тыс. рублей </t>
  </si>
  <si>
    <t xml:space="preserve">76.</t>
  </si>
  <si>
    <t xml:space="preserve">Строительство автомобильной дороги от ул. Ломоносова до ул. Северо-Восточное шоссе</t>
  </si>
  <si>
    <t xml:space="preserve">0,7 км</t>
  </si>
  <si>
    <t xml:space="preserve">400 000,00 тыс. рублей </t>
  </si>
  <si>
    <t xml:space="preserve">77.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</si>
  <si>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</si>
  <si>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</si>
  <si>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</si>
  <si>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</si>
  <si>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8 269 542,156 тыс. рублей</t>
  </si>
  <si>
    <t xml:space="preserve">от 17.12.2021 № 41-1-1-3-078735-2021 </t>
  </si>
  <si>
    <t xml:space="preserve">78.</t>
  </si>
  <si>
    <t xml:space="preserve">79.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</si>
  <si>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(4 этап)</t>
  </si>
  <si>
    <t xml:space="preserve">Региональная и местная дорожная сеть (Камчатский  край)</t>
  </si>
  <si>
    <t xml:space="preserve">7,599 км</t>
  </si>
  <si>
    <t xml:space="preserve">3 065 927,035 тыс. рублей </t>
  </si>
  <si>
    <t xml:space="preserve">от 30.09.2023 № 41-1-1-3-058809-2023 </t>
  </si>
  <si>
    <t xml:space="preserve">80.</t>
  </si>
  <si>
    <t xml:space="preserve">Реконструкция мостового перехода через р. Железная-1 на 9 км автомобильной дороги «Садовое кольцо» в Елизовском районе Камчатского края</t>
  </si>
  <si>
    <t xml:space="preserve">15,94 п.м /
0,41868 км</t>
  </si>
  <si>
    <t xml:space="preserve">266 593,37163
тыс. рублей </t>
  </si>
  <si>
    <t xml:space="preserve">от 22.02.2022 № 41-1-1-3-009675-2022 </t>
  </si>
  <si>
    <t xml:space="preserve">81.</t>
  </si>
  <si>
    <t xml:space="preserve">Реконструкция мостового перехода через р. Железная-2 на 12 км автомобильной дороги «Садовое кольцо» в Елизовском районе Камчатского края</t>
  </si>
  <si>
    <t xml:space="preserve">20,724 п.м./
0,74231 км</t>
  </si>
  <si>
    <t xml:space="preserve">405 198,65231
тыс. рублей </t>
  </si>
  <si>
    <t xml:space="preserve">от 01.04.2022 № 41-1-1-3-019455-2022 </t>
  </si>
  <si>
    <t xml:space="preserve">82.</t>
  </si>
  <si>
    <t xml:space="preserve">Реконструкция мостового перехода через р. Амшарик на км 3+865 автомобильной дороги Мильково – Кирганик</t>
  </si>
  <si>
    <t xml:space="preserve">23,17 п.м./
0,23 км</t>
  </si>
  <si>
    <t xml:space="preserve">151 447,91100
тыс. рублей </t>
  </si>
  <si>
    <t xml:space="preserve">от 15.03.2022 № 41-1-1-3-019434-2022 </t>
  </si>
  <si>
    <t xml:space="preserve">83.</t>
  </si>
  <si>
    <t xml:space="preserve">Строительство автостанции регионального значения с реконструкцией имеющихся зданий и сооружений </t>
  </si>
  <si>
    <t xml:space="preserve">1,0 тыс.чел. в сутки</t>
  </si>
  <si>
    <t xml:space="preserve">905 348,509 тыс. рублей (уточнится проектом)</t>
  </si>
  <si>
    <t xml:space="preserve">84.</t>
  </si>
  <si>
    <t xml:space="preserve">Дорога местного значения от ул. Приморская до территории ООО "Свободный порт Камчатка"</t>
  </si>
  <si>
    <t xml:space="preserve">0,68 км</t>
  </si>
  <si>
    <t xml:space="preserve">224 341,63 тыс. рублей</t>
  </si>
  <si>
    <t xml:space="preserve">от  26.12.2020 № 41-1-1-3-068143-2020</t>
  </si>
  <si>
    <t xml:space="preserve">85.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</si>
  <si>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</si>
  <si>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</si>
  <si>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</si>
  <si>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</si>
  <si>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86.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</si>
  <si>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</si>
  <si>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</si>
  <si>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
тыс. рублей </t>
  </si>
  <si>
    <t xml:space="preserve">от 26.11.2018 № 41-1-1-3-005550-2018, от 10.07.2023 № 41-1-1-2-039300-2023 </t>
  </si>
  <si>
    <t xml:space="preserve">87.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</si>
  <si>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</si>
  <si>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</si>
  <si>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</si>
  <si>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88.</t>
  </si>
  <si>
    <t xml:space="preserve">Строительство автопассажирского парома</t>
  </si>
  <si>
    <t xml:space="preserve">Усть-Камчатский муниципальный район</t>
  </si>
  <si>
    <t xml:space="preserve">50 пасс/7 автомобилей</t>
  </si>
  <si>
    <t xml:space="preserve">89.</t>
  </si>
  <si>
    <t xml:space="preserve">Государственная программа Камчатского края «Безопасная Камчатка»</t>
  </si>
  <si>
    <t xml:space="preserve">Министерство по чрезвычайным ситуациям Камчатского края</t>
  </si>
  <si>
    <t xml:space="preserve">«Пожарное депо на 2 выезда» расположенного по адресу: Камчатский край, Елизовский  район, п. Пионерский</t>
  </si>
  <si>
    <t xml:space="preserve">Елизовский муниципальный район, Пионерское сельское поселение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</si>
  <si>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</si>
  <si>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Площадь застройки 533,88м2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</si>
  <si>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</si>
  <si>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90.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</si>
  <si>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</si>
  <si>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</si>
  <si>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№ 41-1-1-3-0020-18 от 11.04.2018;                                      № 41-1-0048-19 от 14.03.2019 </t>
  </si>
  <si>
    <t xml:space="preserve">91.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</si>
  <si>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</si>
  <si>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м3</t>
  </si>
  <si>
    <t xml:space="preserve">КГУ «Центр обеспечения действий по гражданской обороне, чрезвычайным ситуациям и пожарной безопасности в Камчатском крае»</t>
  </si>
  <si>
    <t xml:space="preserve">разработка проектной документации, </t>
  </si>
  <si>
    <t xml:space="preserve">92.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</si>
  <si>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</si>
  <si>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 (в том числе проектные работы)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</si>
  <si>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</si>
  <si>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куб. м. (105 тыс. т.)</t>
  </si>
  <si>
    <t xml:space="preserve">93.</t>
  </si>
  <si>
    <t xml:space="preserve">Строительство межмуниципального объекта «Комплекс по обработке, утилизации, обезвреживанию и размещению отходов в Петропавловск-Камчатском городском округе.» (Экотехнопарк)</t>
  </si>
  <si>
    <t xml:space="preserve">Петропавловск-Камчатский городской округ Камчатского края</t>
  </si>
  <si>
    <t xml:space="preserve">117 000 тонн/год</t>
  </si>
  <si>
    <t xml:space="preserve">АО "Спецтранс"</t>
  </si>
  <si>
    <t xml:space="preserve">94.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</si>
  <si>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</si>
  <si>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тонн/год</t>
  </si>
  <si>
    <t xml:space="preserve">95.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</si>
  <si>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</si>
  <si>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</si>
  <si>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96.</t>
  </si>
  <si>
    <t xml:space="preserve">Государственная программа Камчатского края «Комплексное развитие сельских территорий Камчатского края»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</si>
  <si>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</si>
  <si>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</si>
  <si>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Усть-Камчатский муниципальный район, Усть-Камчатское сельское поселение </t>
  </si>
  <si>
    <t xml:space="preserve">Обеспечение жильем молодых семей и граждан, проживающих в сельской местности</t>
  </si>
  <si>
    <t xml:space="preserve">площадь 745,2 кв. метра</t>
  </si>
  <si>
    <t xml:space="preserve">Усть-Камчатское сельское поселение </t>
  </si>
  <si>
    <t xml:space="preserve">138000,00 тыс. рублей </t>
  </si>
  <si>
    <t xml:space="preserve">от 16.12.2023  № 41-1-1-3-077686-2023</t>
  </si>
  <si>
    <t xml:space="preserve">97.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</si>
  <si>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</si>
  <si>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</si>
  <si>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тыс. рублей (уточнится проектом)</t>
  </si>
  <si>
    <t xml:space="preserve">98.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</si>
  <si>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</si>
  <si>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</si>
  <si>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тыс. рублей</t>
  </si>
  <si>
    <t xml:space="preserve">от 22.07.2022 № 41-1-1-2-049246-2022 </t>
  </si>
  <si>
    <t xml:space="preserve">99.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</si>
  <si>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</si>
  <si>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</si>
  <si>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Администрация Елизовского муниципального района</t>
  </si>
  <si>
    <t xml:space="preserve">1337290,33630 тыс. рублей</t>
  </si>
  <si>
    <t xml:space="preserve">от 21.12.2021 № 41-1-1-3-080210-2021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</si>
</sst>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#,##0.00000"/>
    <numFmt numFmtId="168" formatCode="0.00000;\-0.00000"/>
    <numFmt numFmtId="169" formatCode="#,##0.00"/>
    <numFmt numFmtId="170" formatCode="#,##0.0"/>
    <numFmt numFmtId="171" formatCode="#,##0"/>
  </numFmts>
  <fonts count="1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1"/>
      <charset val="204"/>
    </font>
    <font>
      <strike val="true"/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2" zoomScaleNormal="64" zoomScalePageLayoutView="72" workbookViewId="0">
      <pane xSplit="0" ySplit="8" topLeftCell="A9" activePane="bottomLeft" state="frozen"/>
      <selection pane="topLeft" activeCell="A1" activeCellId="0" sqref="A1"/>
      <selection pane="bottomLeft" activeCell="O1" activeCellId="0" sqref="O1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2" width="30.71"/>
    <col collapsed="false" customWidth="true" hidden="false" outlineLevel="0" max="3" min="3" style="3" width="30.71"/>
    <col collapsed="false" customWidth="true" hidden="false" outlineLevel="0" max="4" min="4" style="3" width="34.29"/>
    <col collapsed="false" customWidth="true" hidden="false" outlineLevel="0" max="5" min="5" style="4" width="20.71"/>
    <col collapsed="false" customWidth="true" hidden="false" outlineLevel="0" max="6" min="6" style="5" width="19.71"/>
    <col collapsed="false" customWidth="true" hidden="false" outlineLevel="0" max="8" min="7" style="5" width="19.57"/>
    <col collapsed="false" customWidth="true" hidden="false" outlineLevel="0" max="9" min="9" style="5" width="19.14"/>
    <col collapsed="false" customWidth="true" hidden="false" outlineLevel="0" max="10" min="10" style="5" width="19"/>
    <col collapsed="false" customWidth="true" hidden="false" outlineLevel="0" max="11" min="11" style="5" width="19.71"/>
    <col collapsed="false" customWidth="true" hidden="false" outlineLevel="0" max="12" min="12" style="5" width="19.42"/>
    <col collapsed="false" customWidth="true" hidden="false" outlineLevel="0" max="13" min="13" style="5" width="18.86"/>
    <col collapsed="false" customWidth="true" hidden="false" outlineLevel="0" max="14" min="14" style="5" width="17.57"/>
    <col collapsed="false" customWidth="true" hidden="false" outlineLevel="0" max="18" min="15" style="5" width="16"/>
    <col collapsed="false" customWidth="true" hidden="false" outlineLevel="0" max="19" min="19" style="5" width="18.42"/>
    <col collapsed="false" customWidth="true" hidden="false" outlineLevel="0" max="22" min="20" style="5" width="16"/>
    <col collapsed="false" customWidth="true" hidden="false" outlineLevel="0" max="23" min="23" style="5" width="15.42"/>
    <col collapsed="false" customWidth="true" hidden="false" outlineLevel="0" max="24" min="24" style="5" width="16"/>
    <col collapsed="false" customWidth="true" hidden="false" outlineLevel="0" max="25" min="25" style="5" width="16.84"/>
    <col collapsed="false" customWidth="true" hidden="false" outlineLevel="0" max="27" min="26" style="5" width="16"/>
    <col collapsed="false" customWidth="true" hidden="false" outlineLevel="0" max="28" min="28" style="6" width="15.85"/>
    <col collapsed="false" customWidth="true" hidden="false" outlineLevel="0" max="29" min="29" style="6" width="16"/>
    <col collapsed="false" customWidth="true" hidden="false" outlineLevel="0" max="30" min="30" style="5" width="18"/>
    <col collapsed="false" customWidth="true" hidden="false" outlineLevel="0" max="31" min="31" style="5" width="17.15"/>
    <col collapsed="false" customWidth="true" hidden="false" outlineLevel="0" max="34" min="32" style="5" width="15.42"/>
    <col collapsed="false" customWidth="true" hidden="false" outlineLevel="0" max="35" min="35" style="6" width="22.29"/>
    <col collapsed="false" customWidth="true" hidden="false" outlineLevel="0" max="37" min="36" style="6" width="19.14"/>
    <col collapsed="false" customWidth="true" hidden="false" outlineLevel="0" max="38" min="38" style="6" width="33.14"/>
    <col collapsed="false" customWidth="true" hidden="false" outlineLevel="0" max="39" min="39" style="6" width="19.14"/>
    <col collapsed="false" customWidth="true" hidden="false" outlineLevel="0" max="40" min="40" style="6" width="24"/>
    <col collapsed="false" customWidth="true" hidden="false" outlineLevel="0" max="41" min="41" style="6" width="19.14"/>
    <col collapsed="false" customWidth="true" hidden="false" outlineLevel="0" max="42" min="42" style="6" width="20.42"/>
    <col collapsed="false" customWidth="true" hidden="false" outlineLevel="0" max="43" min="43" style="6" width="20.71"/>
    <col collapsed="false" customWidth="true" hidden="false" outlineLevel="0" max="44" min="44" style="6" width="19.14"/>
    <col collapsed="false" customWidth="true" hidden="false" outlineLevel="0" max="45" min="45" style="6" width="23.86"/>
    <col collapsed="false" customWidth="true" hidden="false" outlineLevel="0" max="46" min="46" style="6" width="21.71"/>
    <col collapsed="false" customWidth="true" hidden="false" outlineLevel="0" max="47" min="47" style="6" width="22.86"/>
    <col collapsed="false" customWidth="false" hidden="false" outlineLevel="0" max="108" min="48" style="7" width="8.71"/>
    <col collapsed="false" customWidth="false" hidden="false" outlineLevel="0" max="16384" min="109" style="5" width="8.71"/>
  </cols>
  <sheetData>
    <row r="1" s="17" customFormat="true" ht="85.5" hidden="false" customHeight="true" outlineLevel="0" collapsed="false">
      <c r="A1" s="8"/>
      <c r="B1" s="9"/>
      <c r="C1" s="10"/>
      <c r="D1" s="10"/>
      <c r="E1" s="1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3"/>
      <c r="AC1" s="13"/>
      <c r="AD1" s="12"/>
      <c r="AE1" s="12"/>
      <c r="AF1" s="12"/>
      <c r="AG1" s="12"/>
      <c r="AH1" s="12"/>
      <c r="AI1" s="13"/>
      <c r="AJ1" s="13"/>
      <c r="AK1" s="13"/>
      <c r="AL1" s="13"/>
      <c r="AM1" s="13"/>
      <c r="AN1" s="13"/>
      <c r="AO1" s="13"/>
      <c r="AP1" s="13"/>
      <c r="AQ1" s="14"/>
      <c r="AR1" s="15" t="s">
        <v>0</v>
      </c>
      <c r="AS1" s="15"/>
      <c r="AT1" s="15"/>
      <c r="AU1" s="15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</row>
    <row r="2" s="25" customFormat="true" ht="31.5" hidden="false" customHeight="true" outlineLevel="0" collapsed="false">
      <c r="A2" s="18"/>
      <c r="B2" s="19"/>
      <c r="C2" s="20"/>
      <c r="D2" s="20"/>
      <c r="E2" s="21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3"/>
      <c r="AC2" s="23"/>
      <c r="AD2" s="22"/>
      <c r="AE2" s="22"/>
      <c r="AF2" s="22"/>
      <c r="AG2" s="22"/>
      <c r="AH2" s="22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</row>
    <row r="3" customFormat="false" ht="34.5" hidden="false" customHeight="true" outlineLevel="0" collapsed="false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</row>
    <row r="4" customFormat="false" ht="32.25" hidden="false" customHeight="true" outlineLevel="0" collapsed="false">
      <c r="A4" s="28"/>
      <c r="B4" s="29"/>
      <c r="C4" s="30"/>
      <c r="D4" s="30"/>
      <c r="E4" s="31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3"/>
      <c r="AC4" s="33"/>
      <c r="AD4" s="32"/>
      <c r="AE4" s="32"/>
      <c r="AF4" s="32"/>
      <c r="AG4" s="32"/>
      <c r="AH4" s="32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</row>
    <row r="5" customFormat="false" ht="26.25" hidden="false" customHeight="true" outlineLevel="0" collapsed="false">
      <c r="A5" s="34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 t="s">
        <v>8</v>
      </c>
      <c r="AJ5" s="35" t="s">
        <v>9</v>
      </c>
      <c r="AK5" s="35" t="s">
        <v>10</v>
      </c>
      <c r="AL5" s="35" t="s">
        <v>11</v>
      </c>
      <c r="AM5" s="35" t="s">
        <v>12</v>
      </c>
      <c r="AN5" s="35" t="s">
        <v>13</v>
      </c>
      <c r="AO5" s="35" t="s">
        <v>14</v>
      </c>
      <c r="AP5" s="35" t="s">
        <v>15</v>
      </c>
      <c r="AQ5" s="35" t="s">
        <v>16</v>
      </c>
      <c r="AR5" s="35" t="s">
        <v>17</v>
      </c>
      <c r="AS5" s="35" t="s">
        <v>18</v>
      </c>
      <c r="AT5" s="35" t="s">
        <v>19</v>
      </c>
      <c r="AU5" s="35" t="s">
        <v>20</v>
      </c>
    </row>
    <row r="6" customFormat="false" ht="15" hidden="false" customHeight="true" outlineLevel="0" collapsed="false">
      <c r="A6" s="34"/>
      <c r="B6" s="35"/>
      <c r="C6" s="35"/>
      <c r="D6" s="35"/>
      <c r="E6" s="35"/>
      <c r="F6" s="35" t="s">
        <v>21</v>
      </c>
      <c r="G6" s="35" t="s">
        <v>22</v>
      </c>
      <c r="H6" s="35"/>
      <c r="I6" s="35"/>
      <c r="J6" s="35"/>
      <c r="K6" s="35"/>
      <c r="L6" s="35"/>
      <c r="M6" s="35" t="s">
        <v>23</v>
      </c>
      <c r="N6" s="35"/>
      <c r="O6" s="35"/>
      <c r="P6" s="35"/>
      <c r="Q6" s="35"/>
      <c r="R6" s="35"/>
      <c r="S6" s="35" t="s">
        <v>24</v>
      </c>
      <c r="T6" s="35"/>
      <c r="U6" s="35"/>
      <c r="V6" s="35"/>
      <c r="W6" s="35"/>
      <c r="X6" s="35"/>
      <c r="Y6" s="35" t="s">
        <v>25</v>
      </c>
      <c r="Z6" s="35"/>
      <c r="AA6" s="35"/>
      <c r="AB6" s="35"/>
      <c r="AC6" s="35"/>
      <c r="AD6" s="35" t="s">
        <v>26</v>
      </c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</row>
    <row r="7" customFormat="false" ht="81.75" hidden="false" customHeight="true" outlineLevel="0" collapsed="false">
      <c r="A7" s="34"/>
      <c r="B7" s="35"/>
      <c r="C7" s="35"/>
      <c r="D7" s="35"/>
      <c r="E7" s="35"/>
      <c r="F7" s="35"/>
      <c r="G7" s="36" t="s">
        <v>27</v>
      </c>
      <c r="H7" s="35" t="s">
        <v>28</v>
      </c>
      <c r="I7" s="35" t="s">
        <v>29</v>
      </c>
      <c r="J7" s="35" t="s">
        <v>30</v>
      </c>
      <c r="K7" s="35" t="s">
        <v>31</v>
      </c>
      <c r="L7" s="35" t="s">
        <v>32</v>
      </c>
      <c r="M7" s="36" t="s">
        <v>27</v>
      </c>
      <c r="N7" s="35" t="s">
        <v>28</v>
      </c>
      <c r="O7" s="35" t="s">
        <v>29</v>
      </c>
      <c r="P7" s="35" t="s">
        <v>30</v>
      </c>
      <c r="Q7" s="35" t="s">
        <v>31</v>
      </c>
      <c r="R7" s="35" t="s">
        <v>32</v>
      </c>
      <c r="S7" s="36" t="s">
        <v>27</v>
      </c>
      <c r="T7" s="35" t="s">
        <v>28</v>
      </c>
      <c r="U7" s="35" t="s">
        <v>29</v>
      </c>
      <c r="V7" s="35" t="s">
        <v>30</v>
      </c>
      <c r="W7" s="35" t="s">
        <v>31</v>
      </c>
      <c r="X7" s="35" t="s">
        <v>32</v>
      </c>
      <c r="Y7" s="36" t="s">
        <v>27</v>
      </c>
      <c r="Z7" s="35" t="s">
        <v>28</v>
      </c>
      <c r="AA7" s="35" t="s">
        <v>29</v>
      </c>
      <c r="AB7" s="35" t="s">
        <v>30</v>
      </c>
      <c r="AC7" s="35" t="s">
        <v>31</v>
      </c>
      <c r="AD7" s="36" t="s">
        <v>27</v>
      </c>
      <c r="AE7" s="35" t="s">
        <v>28</v>
      </c>
      <c r="AF7" s="35" t="s">
        <v>29</v>
      </c>
      <c r="AG7" s="35" t="s">
        <v>30</v>
      </c>
      <c r="AH7" s="35" t="s">
        <v>31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customFormat="false" ht="15.75" hidden="false" customHeight="false" outlineLevel="0" collapsed="false">
      <c r="A8" s="34" t="n">
        <v>1</v>
      </c>
      <c r="B8" s="36" t="n">
        <v>2</v>
      </c>
      <c r="C8" s="36" t="n">
        <v>3</v>
      </c>
      <c r="D8" s="36" t="n">
        <v>4</v>
      </c>
      <c r="E8" s="36" t="n">
        <v>5</v>
      </c>
      <c r="F8" s="36" t="n">
        <v>6</v>
      </c>
      <c r="G8" s="36" t="n">
        <v>7</v>
      </c>
      <c r="H8" s="36" t="n">
        <v>8</v>
      </c>
      <c r="I8" s="36" t="n">
        <v>9</v>
      </c>
      <c r="J8" s="36" t="n">
        <v>10</v>
      </c>
      <c r="K8" s="36" t="n">
        <v>11</v>
      </c>
      <c r="L8" s="36" t="n">
        <v>12</v>
      </c>
      <c r="M8" s="36" t="n">
        <v>13</v>
      </c>
      <c r="N8" s="36" t="n">
        <v>14</v>
      </c>
      <c r="O8" s="36" t="n">
        <v>15</v>
      </c>
      <c r="P8" s="36" t="n">
        <v>16</v>
      </c>
      <c r="Q8" s="36" t="n">
        <v>17</v>
      </c>
      <c r="R8" s="36" t="n">
        <v>18</v>
      </c>
      <c r="S8" s="36" t="n">
        <v>19</v>
      </c>
      <c r="T8" s="36" t="n">
        <v>20</v>
      </c>
      <c r="U8" s="36" t="n">
        <v>21</v>
      </c>
      <c r="V8" s="36" t="n">
        <v>22</v>
      </c>
      <c r="W8" s="36" t="n">
        <v>23</v>
      </c>
      <c r="X8" s="36" t="n">
        <v>24</v>
      </c>
      <c r="Y8" s="36" t="n">
        <v>25</v>
      </c>
      <c r="Z8" s="36" t="n">
        <v>26</v>
      </c>
      <c r="AA8" s="36" t="n">
        <v>27</v>
      </c>
      <c r="AB8" s="36" t="n">
        <v>28</v>
      </c>
      <c r="AC8" s="36" t="n">
        <v>29</v>
      </c>
      <c r="AD8" s="36" t="n">
        <v>30</v>
      </c>
      <c r="AE8" s="36" t="n">
        <v>31</v>
      </c>
      <c r="AF8" s="36" t="n">
        <v>32</v>
      </c>
      <c r="AG8" s="36" t="n">
        <v>33</v>
      </c>
      <c r="AH8" s="36" t="n">
        <v>34</v>
      </c>
      <c r="AI8" s="36" t="n">
        <v>35</v>
      </c>
      <c r="AJ8" s="36" t="n">
        <v>36</v>
      </c>
      <c r="AK8" s="36" t="n">
        <v>37</v>
      </c>
      <c r="AL8" s="36" t="n">
        <v>38</v>
      </c>
      <c r="AM8" s="36" t="n">
        <v>39</v>
      </c>
      <c r="AN8" s="36" t="n">
        <v>40</v>
      </c>
      <c r="AO8" s="36" t="n">
        <v>41</v>
      </c>
      <c r="AP8" s="36" t="n">
        <v>42</v>
      </c>
      <c r="AQ8" s="36" t="n">
        <v>43</v>
      </c>
      <c r="AR8" s="36" t="n">
        <v>44</v>
      </c>
      <c r="AS8" s="36" t="n">
        <v>45</v>
      </c>
      <c r="AT8" s="36" t="n">
        <v>46</v>
      </c>
      <c r="AU8" s="36" t="n">
        <v>47</v>
      </c>
    </row>
    <row r="9" customFormat="false" ht="99.75" hidden="false" customHeight="true" outlineLevel="0" collapsed="false">
      <c r="A9" s="37" t="s">
        <v>33</v>
      </c>
      <c r="B9" s="38" t="s">
        <v>34</v>
      </c>
      <c r="C9" s="38" t="s">
        <v>35</v>
      </c>
      <c r="D9" s="38" t="s">
        <v>36</v>
      </c>
      <c r="E9" s="35" t="s">
        <v>37</v>
      </c>
      <c r="F9" s="39" t="n">
        <f aca="false">SUM(G9+M9+S9+Y9+AD9)</f>
        <v>90152.54</v>
      </c>
      <c r="G9" s="39" t="n">
        <f aca="false">SUM(H9:L9)</f>
        <v>90152.54</v>
      </c>
      <c r="H9" s="39"/>
      <c r="I9" s="39" t="n">
        <f aca="false">75152.54+15000</f>
        <v>90152.54</v>
      </c>
      <c r="J9" s="39"/>
      <c r="K9" s="39"/>
      <c r="L9" s="39"/>
      <c r="M9" s="39" t="n">
        <f aca="false">SUM(N9:R9)</f>
        <v>0</v>
      </c>
      <c r="N9" s="39"/>
      <c r="O9" s="39"/>
      <c r="P9" s="39"/>
      <c r="Q9" s="39"/>
      <c r="R9" s="39"/>
      <c r="S9" s="39" t="n">
        <f aca="false">SUM(T9:X9)</f>
        <v>0</v>
      </c>
      <c r="T9" s="39"/>
      <c r="U9" s="39"/>
      <c r="V9" s="39"/>
      <c r="W9" s="39"/>
      <c r="X9" s="39"/>
      <c r="Y9" s="39" t="n">
        <f aca="false">SUM(Z9:AC9)</f>
        <v>0</v>
      </c>
      <c r="Z9" s="39"/>
      <c r="AA9" s="39"/>
      <c r="AB9" s="40"/>
      <c r="AC9" s="40"/>
      <c r="AD9" s="39" t="n">
        <f aca="false">SUM(AE9:AH9)</f>
        <v>0</v>
      </c>
      <c r="AE9" s="39"/>
      <c r="AF9" s="39"/>
      <c r="AG9" s="39"/>
      <c r="AH9" s="39"/>
      <c r="AI9" s="35" t="s">
        <v>38</v>
      </c>
      <c r="AJ9" s="35" t="s">
        <v>22</v>
      </c>
      <c r="AK9" s="35"/>
      <c r="AL9" s="35" t="s">
        <v>39</v>
      </c>
      <c r="AM9" s="35" t="s">
        <v>40</v>
      </c>
      <c r="AN9" s="35" t="s">
        <v>41</v>
      </c>
      <c r="AO9" s="35" t="s">
        <v>42</v>
      </c>
      <c r="AP9" s="35" t="s">
        <v>41</v>
      </c>
      <c r="AQ9" s="35" t="s">
        <v>41</v>
      </c>
      <c r="AR9" s="35" t="s">
        <v>43</v>
      </c>
      <c r="AS9" s="35" t="s">
        <v>44</v>
      </c>
      <c r="AT9" s="35" t="s">
        <v>45</v>
      </c>
      <c r="AU9" s="35" t="s">
        <v>46</v>
      </c>
    </row>
    <row r="10" s="25" customFormat="true" ht="99.75" hidden="false" customHeight="true" outlineLevel="0" collapsed="false">
      <c r="A10" s="37" t="s">
        <v>47</v>
      </c>
      <c r="B10" s="38" t="s">
        <v>34</v>
      </c>
      <c r="C10" s="38" t="s">
        <v>35</v>
      </c>
      <c r="D10" s="38" t="s">
        <v>48</v>
      </c>
      <c r="E10" s="35" t="s">
        <v>49</v>
      </c>
      <c r="F10" s="39" t="n">
        <f aca="false">SUM(G10+M10+S10+Y10+AD10)</f>
        <v>605550.88</v>
      </c>
      <c r="G10" s="39" t="n">
        <f aca="false">SUM(H10:L10)</f>
        <v>337613.54</v>
      </c>
      <c r="H10" s="39" t="n">
        <f aca="false">0+90788.89581</f>
        <v>90788.89581</v>
      </c>
      <c r="I10" s="39" t="n">
        <v>246824.64419</v>
      </c>
      <c r="J10" s="39"/>
      <c r="K10" s="39"/>
      <c r="L10" s="39"/>
      <c r="M10" s="39" t="n">
        <f aca="false">SUM(N10:R10)</f>
        <v>267937.34</v>
      </c>
      <c r="N10" s="39" t="n">
        <f aca="false">0+160674.98464</f>
        <v>160674.98464</v>
      </c>
      <c r="O10" s="39" t="n">
        <v>107262.35536</v>
      </c>
      <c r="P10" s="39"/>
      <c r="Q10" s="39"/>
      <c r="R10" s="39"/>
      <c r="S10" s="39" t="n">
        <f aca="false">SUM(T10:X10)</f>
        <v>0</v>
      </c>
      <c r="T10" s="39"/>
      <c r="U10" s="39"/>
      <c r="V10" s="39"/>
      <c r="W10" s="39"/>
      <c r="X10" s="39"/>
      <c r="Y10" s="39" t="n">
        <f aca="false">SUM(Z10:AC10)</f>
        <v>0</v>
      </c>
      <c r="Z10" s="39"/>
      <c r="AA10" s="39"/>
      <c r="AB10" s="40"/>
      <c r="AC10" s="40"/>
      <c r="AD10" s="39" t="n">
        <f aca="false">SUM(AE10:AH10)</f>
        <v>0</v>
      </c>
      <c r="AE10" s="39"/>
      <c r="AF10" s="39"/>
      <c r="AG10" s="39"/>
      <c r="AH10" s="39"/>
      <c r="AI10" s="35" t="s">
        <v>38</v>
      </c>
      <c r="AJ10" s="35" t="s">
        <v>23</v>
      </c>
      <c r="AK10" s="35"/>
      <c r="AL10" s="35" t="s">
        <v>39</v>
      </c>
      <c r="AM10" s="35" t="s">
        <v>50</v>
      </c>
      <c r="AN10" s="35" t="s">
        <v>41</v>
      </c>
      <c r="AO10" s="35" t="s">
        <v>42</v>
      </c>
      <c r="AP10" s="35" t="s">
        <v>41</v>
      </c>
      <c r="AQ10" s="35" t="s">
        <v>41</v>
      </c>
      <c r="AR10" s="35"/>
      <c r="AS10" s="35" t="s">
        <v>44</v>
      </c>
      <c r="AT10" s="35" t="s">
        <v>45</v>
      </c>
      <c r="AU10" s="35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</row>
    <row r="11" customFormat="false" ht="99.75" hidden="false" customHeight="true" outlineLevel="0" collapsed="false">
      <c r="A11" s="37" t="s">
        <v>51</v>
      </c>
      <c r="B11" s="38" t="s">
        <v>34</v>
      </c>
      <c r="C11" s="38" t="s">
        <v>35</v>
      </c>
      <c r="D11" s="38" t="s">
        <v>52</v>
      </c>
      <c r="E11" s="35" t="s">
        <v>53</v>
      </c>
      <c r="F11" s="39" t="n">
        <f aca="false">SUM(G11+M11+S11+Y11+AD11)</f>
        <v>546801.54</v>
      </c>
      <c r="G11" s="39" t="n">
        <f aca="false">SUM(H11:L11)</f>
        <v>347241.01</v>
      </c>
      <c r="H11" s="39"/>
      <c r="I11" s="39" t="n">
        <f aca="false">257241.01+75000+15000</f>
        <v>347241.01</v>
      </c>
      <c r="J11" s="39"/>
      <c r="K11" s="39"/>
      <c r="L11" s="39"/>
      <c r="M11" s="39" t="n">
        <f aca="false">SUM(N11:R11)</f>
        <v>199560.53</v>
      </c>
      <c r="N11" s="39"/>
      <c r="O11" s="39" t="n">
        <v>199560.53</v>
      </c>
      <c r="P11" s="39"/>
      <c r="Q11" s="39"/>
      <c r="R11" s="39"/>
      <c r="S11" s="39" t="n">
        <f aca="false">SUM(T11:X11)</f>
        <v>0</v>
      </c>
      <c r="T11" s="39"/>
      <c r="U11" s="39"/>
      <c r="V11" s="39"/>
      <c r="W11" s="39"/>
      <c r="X11" s="39"/>
      <c r="Y11" s="39" t="n">
        <f aca="false">SUM(Z11:AC11)</f>
        <v>0</v>
      </c>
      <c r="Z11" s="39"/>
      <c r="AA11" s="39"/>
      <c r="AB11" s="40"/>
      <c r="AC11" s="40"/>
      <c r="AD11" s="39" t="n">
        <f aca="false">SUM(AE11:AH11)</f>
        <v>0</v>
      </c>
      <c r="AE11" s="39"/>
      <c r="AF11" s="39"/>
      <c r="AG11" s="39"/>
      <c r="AH11" s="39"/>
      <c r="AI11" s="35" t="s">
        <v>38</v>
      </c>
      <c r="AJ11" s="35" t="s">
        <v>23</v>
      </c>
      <c r="AK11" s="35"/>
      <c r="AL11" s="35" t="s">
        <v>39</v>
      </c>
      <c r="AM11" s="35" t="s">
        <v>54</v>
      </c>
      <c r="AN11" s="35" t="s">
        <v>41</v>
      </c>
      <c r="AO11" s="35" t="s">
        <v>42</v>
      </c>
      <c r="AP11" s="35" t="s">
        <v>41</v>
      </c>
      <c r="AQ11" s="35" t="s">
        <v>41</v>
      </c>
      <c r="AR11" s="35"/>
      <c r="AS11" s="35" t="s">
        <v>44</v>
      </c>
      <c r="AT11" s="35" t="s">
        <v>45</v>
      </c>
      <c r="AU11" s="35"/>
    </row>
    <row r="12" customFormat="false" ht="114.75" hidden="false" customHeight="true" outlineLevel="0" collapsed="false">
      <c r="A12" s="37" t="s">
        <v>55</v>
      </c>
      <c r="B12" s="38" t="s">
        <v>34</v>
      </c>
      <c r="C12" s="38" t="s">
        <v>35</v>
      </c>
      <c r="D12" s="38" t="s">
        <v>56</v>
      </c>
      <c r="E12" s="35" t="s">
        <v>57</v>
      </c>
      <c r="F12" s="39" t="n">
        <f aca="false">SUM(G12+M12+S12+Y12+AD12)</f>
        <v>156527.19</v>
      </c>
      <c r="G12" s="39" t="n">
        <f aca="false">SUM(H12:L12)</f>
        <v>156527.19</v>
      </c>
      <c r="H12" s="39" t="n">
        <f aca="false">0+37513.19436</f>
        <v>37513.19436</v>
      </c>
      <c r="I12" s="39" t="n">
        <v>119013.99564</v>
      </c>
      <c r="J12" s="39"/>
      <c r="K12" s="39"/>
      <c r="L12" s="39"/>
      <c r="M12" s="39" t="n">
        <f aca="false">SUM(N12:R12)</f>
        <v>0</v>
      </c>
      <c r="N12" s="39"/>
      <c r="O12" s="39"/>
      <c r="P12" s="39"/>
      <c r="Q12" s="39"/>
      <c r="R12" s="39"/>
      <c r="S12" s="39" t="n">
        <f aca="false">SUM(T12:X12)</f>
        <v>0</v>
      </c>
      <c r="T12" s="39"/>
      <c r="U12" s="39"/>
      <c r="V12" s="39"/>
      <c r="W12" s="39"/>
      <c r="X12" s="39"/>
      <c r="Y12" s="39" t="n">
        <f aca="false">SUM(Z12:AC12)</f>
        <v>0</v>
      </c>
      <c r="Z12" s="39"/>
      <c r="AA12" s="39"/>
      <c r="AB12" s="40"/>
      <c r="AC12" s="40"/>
      <c r="AD12" s="39" t="n">
        <f aca="false">SUM(AE12:AH12)</f>
        <v>0</v>
      </c>
      <c r="AE12" s="39"/>
      <c r="AF12" s="39"/>
      <c r="AG12" s="39"/>
      <c r="AH12" s="39"/>
      <c r="AI12" s="35" t="s">
        <v>38</v>
      </c>
      <c r="AJ12" s="35" t="s">
        <v>22</v>
      </c>
      <c r="AK12" s="35"/>
      <c r="AL12" s="35" t="s">
        <v>39</v>
      </c>
      <c r="AM12" s="35" t="s">
        <v>40</v>
      </c>
      <c r="AN12" s="35" t="s">
        <v>58</v>
      </c>
      <c r="AO12" s="35" t="s">
        <v>42</v>
      </c>
      <c r="AP12" s="35" t="s">
        <v>41</v>
      </c>
      <c r="AQ12" s="35" t="s">
        <v>58</v>
      </c>
      <c r="AR12" s="35"/>
      <c r="AS12" s="35" t="s">
        <v>44</v>
      </c>
      <c r="AT12" s="35" t="s">
        <v>45</v>
      </c>
      <c r="AU12" s="35"/>
    </row>
    <row r="13" customFormat="false" ht="112.5" hidden="false" customHeight="true" outlineLevel="0" collapsed="false">
      <c r="A13" s="37" t="s">
        <v>59</v>
      </c>
      <c r="B13" s="38" t="s">
        <v>34</v>
      </c>
      <c r="C13" s="38" t="s">
        <v>35</v>
      </c>
      <c r="D13" s="38" t="s">
        <v>60</v>
      </c>
      <c r="E13" s="35" t="s">
        <v>61</v>
      </c>
      <c r="F13" s="39" t="n">
        <f aca="false">SUM(G13+M13+S13+Y13+AD13)</f>
        <v>167525.29391</v>
      </c>
      <c r="G13" s="39" t="n">
        <f aca="false">SUM(H13:L13)</f>
        <v>167525.29391</v>
      </c>
      <c r="H13" s="39" t="n">
        <f aca="false">0+137738.09391</f>
        <v>137738.09391</v>
      </c>
      <c r="I13" s="39" t="n">
        <v>29787.2</v>
      </c>
      <c r="J13" s="39"/>
      <c r="K13" s="39"/>
      <c r="L13" s="39"/>
      <c r="M13" s="39" t="n">
        <f aca="false">SUM(N13:R13)</f>
        <v>0</v>
      </c>
      <c r="N13" s="39"/>
      <c r="O13" s="39"/>
      <c r="P13" s="39"/>
      <c r="Q13" s="39"/>
      <c r="R13" s="39"/>
      <c r="S13" s="39" t="n">
        <f aca="false">SUM(T13:X13)</f>
        <v>0</v>
      </c>
      <c r="T13" s="39"/>
      <c r="U13" s="39"/>
      <c r="V13" s="39"/>
      <c r="W13" s="39"/>
      <c r="X13" s="39"/>
      <c r="Y13" s="39" t="n">
        <f aca="false">SUM(Z13:AC13)</f>
        <v>0</v>
      </c>
      <c r="Z13" s="39"/>
      <c r="AA13" s="39"/>
      <c r="AB13" s="40"/>
      <c r="AC13" s="40"/>
      <c r="AD13" s="39" t="n">
        <f aca="false">SUM(AE13:AH13)</f>
        <v>0</v>
      </c>
      <c r="AE13" s="39"/>
      <c r="AF13" s="39"/>
      <c r="AG13" s="39"/>
      <c r="AH13" s="39"/>
      <c r="AI13" s="35" t="s">
        <v>38</v>
      </c>
      <c r="AJ13" s="35" t="s">
        <v>22</v>
      </c>
      <c r="AK13" s="35" t="s">
        <v>62</v>
      </c>
      <c r="AL13" s="35" t="s">
        <v>39</v>
      </c>
      <c r="AM13" s="35" t="s">
        <v>63</v>
      </c>
      <c r="AN13" s="35" t="s">
        <v>64</v>
      </c>
      <c r="AO13" s="35" t="s">
        <v>42</v>
      </c>
      <c r="AP13" s="35" t="s">
        <v>64</v>
      </c>
      <c r="AQ13" s="35" t="s">
        <v>64</v>
      </c>
      <c r="AR13" s="35"/>
      <c r="AS13" s="35" t="s">
        <v>44</v>
      </c>
      <c r="AT13" s="35" t="s">
        <v>45</v>
      </c>
      <c r="AU13" s="35"/>
    </row>
    <row r="14" customFormat="false" ht="99.75" hidden="false" customHeight="true" outlineLevel="0" collapsed="false">
      <c r="A14" s="37" t="s">
        <v>65</v>
      </c>
      <c r="B14" s="38" t="s">
        <v>34</v>
      </c>
      <c r="C14" s="38" t="s">
        <v>35</v>
      </c>
      <c r="D14" s="38" t="s">
        <v>66</v>
      </c>
      <c r="E14" s="35" t="s">
        <v>67</v>
      </c>
      <c r="F14" s="39" t="n">
        <f aca="false">SUM(G14+M14+S14+Y14+AD14)</f>
        <v>82636.56849</v>
      </c>
      <c r="G14" s="39" t="n">
        <f aca="false">SUM(H14:L14)</f>
        <v>43130.40338</v>
      </c>
      <c r="H14" s="39" t="n">
        <f aca="false">0+16989.81338</f>
        <v>16989.81338</v>
      </c>
      <c r="I14" s="39" t="n">
        <v>26140.59</v>
      </c>
      <c r="J14" s="39"/>
      <c r="K14" s="39"/>
      <c r="L14" s="39"/>
      <c r="M14" s="39" t="n">
        <f aca="false">SUM(N14:R14)</f>
        <v>39506.16511</v>
      </c>
      <c r="N14" s="39" t="n">
        <f aca="false">0+20006.39511</f>
        <v>20006.39511</v>
      </c>
      <c r="O14" s="39" t="n">
        <v>19499.77</v>
      </c>
      <c r="P14" s="39"/>
      <c r="Q14" s="39"/>
      <c r="R14" s="39"/>
      <c r="S14" s="39" t="n">
        <f aca="false">SUM(T14:X14)</f>
        <v>0</v>
      </c>
      <c r="T14" s="39"/>
      <c r="U14" s="39"/>
      <c r="V14" s="39"/>
      <c r="W14" s="39"/>
      <c r="X14" s="39"/>
      <c r="Y14" s="39" t="n">
        <f aca="false">SUM(Z14:AC14)</f>
        <v>0</v>
      </c>
      <c r="Z14" s="39"/>
      <c r="AA14" s="39"/>
      <c r="AB14" s="40"/>
      <c r="AC14" s="40"/>
      <c r="AD14" s="39" t="n">
        <f aca="false">SUM(AE14:AH14)</f>
        <v>0</v>
      </c>
      <c r="AE14" s="39"/>
      <c r="AF14" s="39"/>
      <c r="AG14" s="39"/>
      <c r="AH14" s="39"/>
      <c r="AI14" s="35" t="s">
        <v>38</v>
      </c>
      <c r="AJ14" s="35" t="s">
        <v>23</v>
      </c>
      <c r="AK14" s="35" t="s">
        <v>68</v>
      </c>
      <c r="AL14" s="35" t="s">
        <v>39</v>
      </c>
      <c r="AM14" s="35" t="s">
        <v>69</v>
      </c>
      <c r="AN14" s="35" t="s">
        <v>64</v>
      </c>
      <c r="AO14" s="35" t="s">
        <v>42</v>
      </c>
      <c r="AP14" s="35" t="s">
        <v>64</v>
      </c>
      <c r="AQ14" s="35" t="s">
        <v>64</v>
      </c>
      <c r="AR14" s="35"/>
      <c r="AS14" s="35" t="s">
        <v>44</v>
      </c>
      <c r="AT14" s="35" t="s">
        <v>45</v>
      </c>
      <c r="AU14" s="35"/>
    </row>
    <row r="15" customFormat="false" ht="99.75" hidden="false" customHeight="true" outlineLevel="0" collapsed="false">
      <c r="A15" s="37" t="s">
        <v>70</v>
      </c>
      <c r="B15" s="38" t="s">
        <v>34</v>
      </c>
      <c r="C15" s="38" t="s">
        <v>35</v>
      </c>
      <c r="D15" s="38" t="s">
        <v>71</v>
      </c>
      <c r="E15" s="35" t="s">
        <v>53</v>
      </c>
      <c r="F15" s="39" t="n">
        <f aca="false">SUM(G15+M15+S15+Y15+AD15)</f>
        <v>56517.90459</v>
      </c>
      <c r="G15" s="39" t="n">
        <f aca="false">SUM(H15:L15)</f>
        <v>7516.15</v>
      </c>
      <c r="H15" s="39"/>
      <c r="I15" s="39" t="n">
        <v>7516.15</v>
      </c>
      <c r="J15" s="39"/>
      <c r="K15" s="39"/>
      <c r="L15" s="39"/>
      <c r="M15" s="39" t="n">
        <f aca="false">SUM(N15:R15)</f>
        <v>49001.75459</v>
      </c>
      <c r="N15" s="39" t="n">
        <f aca="false">0+23251.75459</f>
        <v>23251.75459</v>
      </c>
      <c r="O15" s="39" t="n">
        <v>25750</v>
      </c>
      <c r="P15" s="39"/>
      <c r="Q15" s="39"/>
      <c r="R15" s="39"/>
      <c r="S15" s="39" t="n">
        <f aca="false">SUM(T15:X15)</f>
        <v>0</v>
      </c>
      <c r="T15" s="39"/>
      <c r="U15" s="39"/>
      <c r="V15" s="39"/>
      <c r="W15" s="39"/>
      <c r="X15" s="39"/>
      <c r="Y15" s="39" t="n">
        <f aca="false">SUM(Z15:AC15)</f>
        <v>0</v>
      </c>
      <c r="Z15" s="39"/>
      <c r="AA15" s="39"/>
      <c r="AB15" s="40"/>
      <c r="AC15" s="40"/>
      <c r="AD15" s="39" t="n">
        <f aca="false">SUM(AE15:AH15)</f>
        <v>0</v>
      </c>
      <c r="AE15" s="39"/>
      <c r="AF15" s="39"/>
      <c r="AG15" s="39"/>
      <c r="AH15" s="39"/>
      <c r="AI15" s="35" t="s">
        <v>38</v>
      </c>
      <c r="AJ15" s="35" t="s">
        <v>23</v>
      </c>
      <c r="AK15" s="35" t="s">
        <v>22</v>
      </c>
      <c r="AL15" s="35" t="s">
        <v>39</v>
      </c>
      <c r="AM15" s="35" t="s">
        <v>69</v>
      </c>
      <c r="AN15" s="35" t="s">
        <v>64</v>
      </c>
      <c r="AO15" s="35" t="s">
        <v>42</v>
      </c>
      <c r="AP15" s="35" t="s">
        <v>64</v>
      </c>
      <c r="AQ15" s="35" t="s">
        <v>64</v>
      </c>
      <c r="AR15" s="35"/>
      <c r="AS15" s="35" t="s">
        <v>44</v>
      </c>
      <c r="AT15" s="35" t="s">
        <v>72</v>
      </c>
      <c r="AU15" s="35"/>
    </row>
    <row r="16" customFormat="false" ht="99.75" hidden="false" customHeight="true" outlineLevel="0" collapsed="false">
      <c r="A16" s="37" t="s">
        <v>73</v>
      </c>
      <c r="B16" s="38" t="s">
        <v>34</v>
      </c>
      <c r="C16" s="38" t="s">
        <v>42</v>
      </c>
      <c r="D16" s="38" t="s">
        <v>74</v>
      </c>
      <c r="E16" s="35" t="s">
        <v>75</v>
      </c>
      <c r="F16" s="39" t="n">
        <f aca="false">SUM(G16+M16+S16+Y16+AD16)</f>
        <v>19834.9833</v>
      </c>
      <c r="G16" s="39" t="n">
        <f aca="false">SUM(H16:L16)</f>
        <v>19834.9833</v>
      </c>
      <c r="H16" s="39" t="n">
        <f aca="false">0+27848.22717-8460.05164</f>
        <v>19388.17553</v>
      </c>
      <c r="I16" s="39" t="n">
        <f aca="false">641.77283-194.96506</f>
        <v>446.80777</v>
      </c>
      <c r="J16" s="39"/>
      <c r="K16" s="39"/>
      <c r="L16" s="39"/>
      <c r="M16" s="39" t="n">
        <f aca="false">SUM(N16:R16)</f>
        <v>0</v>
      </c>
      <c r="N16" s="39"/>
      <c r="O16" s="39"/>
      <c r="P16" s="39"/>
      <c r="Q16" s="39"/>
      <c r="R16" s="39"/>
      <c r="S16" s="39" t="n">
        <f aca="false">SUM(T16:X16)</f>
        <v>0</v>
      </c>
      <c r="T16" s="39"/>
      <c r="U16" s="39"/>
      <c r="V16" s="39"/>
      <c r="W16" s="39"/>
      <c r="X16" s="39"/>
      <c r="Y16" s="39" t="n">
        <f aca="false">SUM(Z16:AC16)</f>
        <v>0</v>
      </c>
      <c r="Z16" s="39"/>
      <c r="AA16" s="39"/>
      <c r="AB16" s="40"/>
      <c r="AC16" s="40"/>
      <c r="AD16" s="39" t="n">
        <f aca="false">SUM(AE16:AH16)</f>
        <v>0</v>
      </c>
      <c r="AE16" s="39"/>
      <c r="AF16" s="39"/>
      <c r="AG16" s="39"/>
      <c r="AH16" s="39"/>
      <c r="AI16" s="35" t="s">
        <v>38</v>
      </c>
      <c r="AJ16" s="35" t="s">
        <v>22</v>
      </c>
      <c r="AK16" s="35"/>
      <c r="AL16" s="35" t="s">
        <v>76</v>
      </c>
      <c r="AM16" s="35" t="s">
        <v>77</v>
      </c>
      <c r="AN16" s="35" t="s">
        <v>78</v>
      </c>
      <c r="AO16" s="35" t="s">
        <v>42</v>
      </c>
      <c r="AP16" s="35" t="s">
        <v>78</v>
      </c>
      <c r="AQ16" s="35" t="s">
        <v>78</v>
      </c>
      <c r="AR16" s="35" t="s">
        <v>79</v>
      </c>
      <c r="AS16" s="35" t="s">
        <v>44</v>
      </c>
      <c r="AT16" s="35" t="s">
        <v>80</v>
      </c>
      <c r="AU16" s="35"/>
    </row>
    <row r="17" customFormat="false" ht="99.75" hidden="false" customHeight="true" outlineLevel="0" collapsed="false">
      <c r="A17" s="37" t="s">
        <v>81</v>
      </c>
      <c r="B17" s="38" t="s">
        <v>34</v>
      </c>
      <c r="C17" s="38" t="s">
        <v>35</v>
      </c>
      <c r="D17" s="38" t="s">
        <v>82</v>
      </c>
      <c r="E17" s="35" t="s">
        <v>83</v>
      </c>
      <c r="F17" s="39" t="n">
        <f aca="false">SUM(G17+M17+S17+Y17+AD17)</f>
        <v>1154413.2073</v>
      </c>
      <c r="G17" s="39" t="n">
        <f aca="false">SUM(H17:L17)</f>
        <v>147624.38004</v>
      </c>
      <c r="H17" s="39" t="n">
        <f aca="false">0+97747.37504</f>
        <v>97747.37504</v>
      </c>
      <c r="I17" s="39" t="n">
        <f aca="false">121066.72-71189.715</f>
        <v>49877.005</v>
      </c>
      <c r="J17" s="39"/>
      <c r="K17" s="39"/>
      <c r="L17" s="39"/>
      <c r="M17" s="39" t="n">
        <f aca="false">SUM(N17:R17)</f>
        <v>1006788.82726</v>
      </c>
      <c r="N17" s="39" t="n">
        <f aca="false">0+433776.51726</f>
        <v>433776.51726</v>
      </c>
      <c r="O17" s="39" t="n">
        <f aca="false">744012.31-171000</f>
        <v>573012.31</v>
      </c>
      <c r="P17" s="39"/>
      <c r="Q17" s="39"/>
      <c r="R17" s="39"/>
      <c r="S17" s="39" t="n">
        <f aca="false">SUM(T17:X17)</f>
        <v>0</v>
      </c>
      <c r="T17" s="39"/>
      <c r="U17" s="39"/>
      <c r="V17" s="39"/>
      <c r="W17" s="39"/>
      <c r="X17" s="39"/>
      <c r="Y17" s="39" t="n">
        <f aca="false">SUM(Z17:AC17)</f>
        <v>0</v>
      </c>
      <c r="Z17" s="39"/>
      <c r="AA17" s="39"/>
      <c r="AB17" s="40"/>
      <c r="AC17" s="40"/>
      <c r="AD17" s="39" t="n">
        <f aca="false">SUM(AE17:AH17)</f>
        <v>0</v>
      </c>
      <c r="AE17" s="39"/>
      <c r="AF17" s="39"/>
      <c r="AG17" s="39"/>
      <c r="AH17" s="39"/>
      <c r="AI17" s="35" t="s">
        <v>38</v>
      </c>
      <c r="AJ17" s="35" t="s">
        <v>23</v>
      </c>
      <c r="AK17" s="35" t="s">
        <v>62</v>
      </c>
      <c r="AL17" s="35" t="s">
        <v>39</v>
      </c>
      <c r="AM17" s="35" t="s">
        <v>84</v>
      </c>
      <c r="AN17" s="35" t="s">
        <v>64</v>
      </c>
      <c r="AO17" s="35" t="s">
        <v>42</v>
      </c>
      <c r="AP17" s="35" t="s">
        <v>64</v>
      </c>
      <c r="AQ17" s="35" t="s">
        <v>64</v>
      </c>
      <c r="AR17" s="35"/>
      <c r="AS17" s="35" t="s">
        <v>44</v>
      </c>
      <c r="AT17" s="35" t="s">
        <v>45</v>
      </c>
      <c r="AU17" s="35"/>
    </row>
    <row r="18" customFormat="false" ht="99.75" hidden="false" customHeight="true" outlineLevel="0" collapsed="false">
      <c r="A18" s="37" t="s">
        <v>85</v>
      </c>
      <c r="B18" s="38" t="s">
        <v>34</v>
      </c>
      <c r="C18" s="38" t="s">
        <v>35</v>
      </c>
      <c r="D18" s="38" t="s">
        <v>86</v>
      </c>
      <c r="E18" s="35" t="s">
        <v>87</v>
      </c>
      <c r="F18" s="39" t="n">
        <f aca="false">SUM(G18+M18+S18+Y18+AD18)</f>
        <v>996431.17745</v>
      </c>
      <c r="G18" s="39" t="n">
        <f aca="false">SUM(H18:L18)</f>
        <v>65676.1129</v>
      </c>
      <c r="H18" s="39" t="n">
        <f aca="false">0+15799.1079</f>
        <v>15799.1079</v>
      </c>
      <c r="I18" s="39" t="n">
        <f aca="false">593846.64-393000-150969.635</f>
        <v>49877.005</v>
      </c>
      <c r="J18" s="39"/>
      <c r="K18" s="39"/>
      <c r="L18" s="39"/>
      <c r="M18" s="39" t="n">
        <f aca="false">SUM(N18:R18)</f>
        <v>930755.06455</v>
      </c>
      <c r="N18" s="39" t="n">
        <f aca="false">0+443984.65455</f>
        <v>443984.65455</v>
      </c>
      <c r="O18" s="39" t="n">
        <f aca="false">438770.41+393000-345000</f>
        <v>486770.41</v>
      </c>
      <c r="P18" s="39"/>
      <c r="Q18" s="39"/>
      <c r="R18" s="39"/>
      <c r="S18" s="39" t="n">
        <f aca="false">SUM(T18:X18)</f>
        <v>0</v>
      </c>
      <c r="T18" s="39"/>
      <c r="U18" s="39"/>
      <c r="V18" s="39"/>
      <c r="W18" s="39"/>
      <c r="X18" s="39"/>
      <c r="Y18" s="39" t="n">
        <f aca="false">SUM(Z18:AC18)</f>
        <v>0</v>
      </c>
      <c r="Z18" s="39"/>
      <c r="AA18" s="39"/>
      <c r="AB18" s="40"/>
      <c r="AC18" s="40"/>
      <c r="AD18" s="39" t="n">
        <f aca="false">SUM(AE18:AH18)</f>
        <v>0</v>
      </c>
      <c r="AE18" s="39"/>
      <c r="AF18" s="39"/>
      <c r="AG18" s="39"/>
      <c r="AH18" s="39"/>
      <c r="AI18" s="35" t="s">
        <v>38</v>
      </c>
      <c r="AJ18" s="35" t="s">
        <v>23</v>
      </c>
      <c r="AK18" s="35" t="s">
        <v>62</v>
      </c>
      <c r="AL18" s="35" t="s">
        <v>39</v>
      </c>
      <c r="AM18" s="35" t="s">
        <v>84</v>
      </c>
      <c r="AN18" s="35" t="s">
        <v>64</v>
      </c>
      <c r="AO18" s="35" t="s">
        <v>42</v>
      </c>
      <c r="AP18" s="35" t="s">
        <v>64</v>
      </c>
      <c r="AQ18" s="35" t="s">
        <v>64</v>
      </c>
      <c r="AR18" s="35"/>
      <c r="AS18" s="35" t="s">
        <v>44</v>
      </c>
      <c r="AT18" s="35" t="s">
        <v>45</v>
      </c>
      <c r="AU18" s="35"/>
    </row>
    <row r="19" customFormat="false" ht="99.75" hidden="false" customHeight="true" outlineLevel="0" collapsed="false">
      <c r="A19" s="37" t="s">
        <v>88</v>
      </c>
      <c r="B19" s="38" t="s">
        <v>34</v>
      </c>
      <c r="C19" s="38" t="s">
        <v>35</v>
      </c>
      <c r="D19" s="38" t="s">
        <v>89</v>
      </c>
      <c r="E19" s="35" t="s">
        <v>75</v>
      </c>
      <c r="F19" s="39" t="n">
        <f aca="false">SUM(G19+M19+S19+Y19+AD19)</f>
        <v>233490.70707</v>
      </c>
      <c r="G19" s="39" t="n">
        <f aca="false">SUM(H19:L19)</f>
        <v>233490.70707</v>
      </c>
      <c r="H19" s="39" t="n">
        <f aca="false">0+231155.8</f>
        <v>231155.8</v>
      </c>
      <c r="I19" s="39" t="n">
        <v>2334.90707</v>
      </c>
      <c r="J19" s="39"/>
      <c r="K19" s="39"/>
      <c r="L19" s="39"/>
      <c r="M19" s="39" t="n">
        <f aca="false">SUM(N19:R19)</f>
        <v>0</v>
      </c>
      <c r="N19" s="39"/>
      <c r="O19" s="39"/>
      <c r="P19" s="39"/>
      <c r="Q19" s="39"/>
      <c r="R19" s="39"/>
      <c r="S19" s="39" t="n">
        <f aca="false">SUM(T19:X19)</f>
        <v>0</v>
      </c>
      <c r="T19" s="39"/>
      <c r="U19" s="39"/>
      <c r="V19" s="39"/>
      <c r="W19" s="39"/>
      <c r="X19" s="39"/>
      <c r="Y19" s="39" t="n">
        <f aca="false">SUM(Z19:AC19)</f>
        <v>0</v>
      </c>
      <c r="Z19" s="39"/>
      <c r="AA19" s="39"/>
      <c r="AB19" s="40"/>
      <c r="AC19" s="40"/>
      <c r="AD19" s="39" t="n">
        <f aca="false">SUM(AE19:AH19)</f>
        <v>0</v>
      </c>
      <c r="AE19" s="39"/>
      <c r="AF19" s="39"/>
      <c r="AG19" s="39"/>
      <c r="AH19" s="39"/>
      <c r="AI19" s="35"/>
      <c r="AJ19" s="35"/>
      <c r="AK19" s="35" t="s">
        <v>68</v>
      </c>
      <c r="AL19" s="35" t="s">
        <v>39</v>
      </c>
      <c r="AM19" s="35" t="s">
        <v>90</v>
      </c>
      <c r="AN19" s="35" t="s">
        <v>64</v>
      </c>
      <c r="AO19" s="35" t="s">
        <v>42</v>
      </c>
      <c r="AP19" s="35" t="s">
        <v>64</v>
      </c>
      <c r="AQ19" s="35" t="s">
        <v>64</v>
      </c>
      <c r="AR19" s="35"/>
      <c r="AS19" s="35" t="s">
        <v>44</v>
      </c>
      <c r="AT19" s="35" t="s">
        <v>72</v>
      </c>
      <c r="AU19" s="35"/>
    </row>
    <row r="20" customFormat="false" ht="99.75" hidden="false" customHeight="true" outlineLevel="0" collapsed="false">
      <c r="A20" s="37" t="s">
        <v>91</v>
      </c>
      <c r="B20" s="38" t="s">
        <v>34</v>
      </c>
      <c r="C20" s="38" t="s">
        <v>35</v>
      </c>
      <c r="D20" s="38" t="s">
        <v>92</v>
      </c>
      <c r="E20" s="35" t="s">
        <v>93</v>
      </c>
      <c r="F20" s="39" t="n">
        <f aca="false">SUM(G20+M20+S20+Y20+AD20)</f>
        <v>250000</v>
      </c>
      <c r="G20" s="39" t="n">
        <f aca="false">SUM(H20:L20)</f>
        <v>250000</v>
      </c>
      <c r="H20" s="41"/>
      <c r="I20" s="39" t="n">
        <v>250000</v>
      </c>
      <c r="J20" s="41"/>
      <c r="K20" s="41"/>
      <c r="L20" s="39"/>
      <c r="M20" s="39" t="n">
        <f aca="false">SUM(N20:R20)</f>
        <v>0</v>
      </c>
      <c r="N20" s="39"/>
      <c r="O20" s="39"/>
      <c r="P20" s="39"/>
      <c r="Q20" s="39"/>
      <c r="R20" s="39"/>
      <c r="S20" s="39" t="n">
        <f aca="false">SUM(T20:X20)</f>
        <v>0</v>
      </c>
      <c r="T20" s="39"/>
      <c r="U20" s="39"/>
      <c r="V20" s="39"/>
      <c r="W20" s="39"/>
      <c r="X20" s="39"/>
      <c r="Y20" s="39" t="n">
        <f aca="false">SUM(Z20:AC20)</f>
        <v>0</v>
      </c>
      <c r="Z20" s="39"/>
      <c r="AA20" s="39"/>
      <c r="AB20" s="40"/>
      <c r="AC20" s="40"/>
      <c r="AD20" s="39" t="n">
        <f aca="false">SUM(AE20:AH20)</f>
        <v>0</v>
      </c>
      <c r="AE20" s="39"/>
      <c r="AF20" s="39"/>
      <c r="AG20" s="39"/>
      <c r="AH20" s="39"/>
      <c r="AI20" s="35"/>
      <c r="AJ20" s="35" t="s">
        <v>23</v>
      </c>
      <c r="AK20" s="35"/>
      <c r="AL20" s="35" t="s">
        <v>39</v>
      </c>
      <c r="AM20" s="35" t="s">
        <v>94</v>
      </c>
      <c r="AN20" s="35" t="s">
        <v>64</v>
      </c>
      <c r="AO20" s="35" t="s">
        <v>42</v>
      </c>
      <c r="AP20" s="35" t="s">
        <v>64</v>
      </c>
      <c r="AQ20" s="35" t="s">
        <v>64</v>
      </c>
      <c r="AR20" s="35" t="s">
        <v>95</v>
      </c>
      <c r="AS20" s="35" t="s">
        <v>44</v>
      </c>
      <c r="AT20" s="35" t="s">
        <v>96</v>
      </c>
      <c r="AU20" s="35" t="s">
        <v>97</v>
      </c>
    </row>
    <row r="21" customFormat="false" ht="99.75" hidden="false" customHeight="true" outlineLevel="0" collapsed="false">
      <c r="A21" s="37" t="s">
        <v>98</v>
      </c>
      <c r="B21" s="38" t="s">
        <v>34</v>
      </c>
      <c r="C21" s="38" t="s">
        <v>35</v>
      </c>
      <c r="D21" s="38" t="s">
        <v>99</v>
      </c>
      <c r="E21" s="35" t="s">
        <v>100</v>
      </c>
      <c r="F21" s="39" t="n">
        <f aca="false">SUM(G21+M21+S21+Y21+AD21)</f>
        <v>852.59151</v>
      </c>
      <c r="G21" s="39" t="n">
        <f aca="false">SUM(H21:L21)</f>
        <v>391.53662</v>
      </c>
      <c r="H21" s="41"/>
      <c r="I21" s="39" t="n">
        <v>391.53662</v>
      </c>
      <c r="J21" s="39"/>
      <c r="K21" s="39"/>
      <c r="L21" s="39"/>
      <c r="M21" s="39" t="n">
        <f aca="false">SUM(N21:R21)</f>
        <v>461.05489</v>
      </c>
      <c r="N21" s="39"/>
      <c r="O21" s="39" t="n">
        <v>461.05489</v>
      </c>
      <c r="P21" s="39"/>
      <c r="Q21" s="39"/>
      <c r="R21" s="39"/>
      <c r="S21" s="39" t="n">
        <f aca="false">SUM(T21:X21)</f>
        <v>0</v>
      </c>
      <c r="T21" s="39"/>
      <c r="U21" s="39"/>
      <c r="V21" s="39"/>
      <c r="W21" s="39"/>
      <c r="X21" s="39"/>
      <c r="Y21" s="39" t="n">
        <f aca="false">SUM(Z21:AC21)</f>
        <v>0</v>
      </c>
      <c r="Z21" s="39"/>
      <c r="AA21" s="39"/>
      <c r="AB21" s="40"/>
      <c r="AC21" s="40"/>
      <c r="AD21" s="39" t="n">
        <f aca="false">SUM(AE21:AH21)</f>
        <v>0</v>
      </c>
      <c r="AE21" s="39"/>
      <c r="AF21" s="39"/>
      <c r="AG21" s="39"/>
      <c r="AH21" s="39"/>
      <c r="AI21" s="35" t="s">
        <v>38</v>
      </c>
      <c r="AJ21" s="35" t="s">
        <v>23</v>
      </c>
      <c r="AK21" s="35" t="s">
        <v>22</v>
      </c>
      <c r="AL21" s="35" t="s">
        <v>39</v>
      </c>
      <c r="AM21" s="35" t="s">
        <v>101</v>
      </c>
      <c r="AN21" s="35" t="s">
        <v>64</v>
      </c>
      <c r="AO21" s="35" t="s">
        <v>42</v>
      </c>
      <c r="AP21" s="35" t="s">
        <v>64</v>
      </c>
      <c r="AQ21" s="35" t="s">
        <v>64</v>
      </c>
      <c r="AR21" s="35"/>
      <c r="AS21" s="35" t="s">
        <v>44</v>
      </c>
      <c r="AT21" s="35" t="s">
        <v>45</v>
      </c>
      <c r="AU21" s="35"/>
    </row>
    <row r="22" customFormat="false" ht="99.75" hidden="false" customHeight="true" outlineLevel="0" collapsed="false">
      <c r="A22" s="37" t="s">
        <v>102</v>
      </c>
      <c r="B22" s="38" t="s">
        <v>34</v>
      </c>
      <c r="C22" s="38" t="s">
        <v>35</v>
      </c>
      <c r="D22" s="38" t="s">
        <v>103</v>
      </c>
      <c r="E22" s="35" t="s">
        <v>104</v>
      </c>
      <c r="F22" s="39" t="n">
        <f aca="false">SUM(G22+M22+S22+Y22+AD22)</f>
        <v>4662.93366</v>
      </c>
      <c r="G22" s="39" t="n">
        <f aca="false">SUM(H22:L22)</f>
        <v>0</v>
      </c>
      <c r="H22" s="39"/>
      <c r="I22" s="39"/>
      <c r="J22" s="39"/>
      <c r="K22" s="39"/>
      <c r="L22" s="39"/>
      <c r="M22" s="39" t="n">
        <f aca="false">SUM(N22:R22)</f>
        <v>4662.93366</v>
      </c>
      <c r="N22" s="39"/>
      <c r="O22" s="39" t="n">
        <v>4662.93366</v>
      </c>
      <c r="P22" s="39"/>
      <c r="Q22" s="39"/>
      <c r="R22" s="39"/>
      <c r="S22" s="39" t="n">
        <f aca="false">SUM(T22:X22)</f>
        <v>0</v>
      </c>
      <c r="T22" s="39"/>
      <c r="U22" s="39"/>
      <c r="V22" s="39"/>
      <c r="W22" s="39"/>
      <c r="X22" s="39"/>
      <c r="Y22" s="39" t="n">
        <f aca="false">SUM(Z22:AC22)</f>
        <v>0</v>
      </c>
      <c r="Z22" s="39"/>
      <c r="AA22" s="39"/>
      <c r="AB22" s="40"/>
      <c r="AC22" s="40"/>
      <c r="AD22" s="39" t="n">
        <f aca="false">SUM(AE22:AH22)</f>
        <v>0</v>
      </c>
      <c r="AE22" s="39"/>
      <c r="AF22" s="39"/>
      <c r="AG22" s="39"/>
      <c r="AH22" s="39"/>
      <c r="AI22" s="35" t="s">
        <v>38</v>
      </c>
      <c r="AJ22" s="35" t="s">
        <v>24</v>
      </c>
      <c r="AK22" s="35" t="s">
        <v>22</v>
      </c>
      <c r="AL22" s="35" t="s">
        <v>39</v>
      </c>
      <c r="AM22" s="35" t="s">
        <v>105</v>
      </c>
      <c r="AN22" s="35" t="s">
        <v>64</v>
      </c>
      <c r="AO22" s="35" t="s">
        <v>42</v>
      </c>
      <c r="AP22" s="35" t="s">
        <v>64</v>
      </c>
      <c r="AQ22" s="35" t="s">
        <v>64</v>
      </c>
      <c r="AR22" s="35"/>
      <c r="AS22" s="35" t="s">
        <v>44</v>
      </c>
      <c r="AT22" s="35" t="s">
        <v>45</v>
      </c>
      <c r="AU22" s="35"/>
    </row>
    <row r="23" customFormat="false" ht="99.75" hidden="false" customHeight="true" outlineLevel="0" collapsed="false">
      <c r="A23" s="37" t="s">
        <v>106</v>
      </c>
      <c r="B23" s="38" t="s">
        <v>34</v>
      </c>
      <c r="C23" s="38" t="s">
        <v>35</v>
      </c>
      <c r="D23" s="38" t="s">
        <v>107</v>
      </c>
      <c r="E23" s="35" t="s">
        <v>100</v>
      </c>
      <c r="F23" s="39" t="n">
        <f aca="false">SUM(G23+M23+S23+Y23+AD23)</f>
        <v>1661.70735</v>
      </c>
      <c r="G23" s="39" t="n">
        <f aca="false">SUM(H23:L23)</f>
        <v>0</v>
      </c>
      <c r="H23" s="39"/>
      <c r="I23" s="39"/>
      <c r="J23" s="39"/>
      <c r="K23" s="39"/>
      <c r="L23" s="39"/>
      <c r="M23" s="39" t="n">
        <f aca="false">SUM(N23:R23)</f>
        <v>1661.70735</v>
      </c>
      <c r="N23" s="41"/>
      <c r="O23" s="39" t="n">
        <v>1661.70735</v>
      </c>
      <c r="P23" s="39"/>
      <c r="Q23" s="39"/>
      <c r="R23" s="39"/>
      <c r="S23" s="39" t="n">
        <f aca="false">SUM(T23:X23)</f>
        <v>0</v>
      </c>
      <c r="T23" s="39"/>
      <c r="U23" s="39"/>
      <c r="V23" s="39"/>
      <c r="W23" s="39"/>
      <c r="X23" s="39"/>
      <c r="Y23" s="39" t="n">
        <f aca="false">SUM(Z23:AC23)</f>
        <v>0</v>
      </c>
      <c r="Z23" s="39"/>
      <c r="AA23" s="39"/>
      <c r="AB23" s="40"/>
      <c r="AC23" s="40"/>
      <c r="AD23" s="39" t="n">
        <f aca="false">SUM(AE23:AH23)</f>
        <v>0</v>
      </c>
      <c r="AE23" s="39"/>
      <c r="AF23" s="39"/>
      <c r="AG23" s="39"/>
      <c r="AH23" s="39"/>
      <c r="AI23" s="35" t="s">
        <v>38</v>
      </c>
      <c r="AJ23" s="35" t="s">
        <v>23</v>
      </c>
      <c r="AK23" s="35"/>
      <c r="AL23" s="35" t="s">
        <v>39</v>
      </c>
      <c r="AM23" s="35" t="s">
        <v>40</v>
      </c>
      <c r="AN23" s="35" t="s">
        <v>64</v>
      </c>
      <c r="AO23" s="35" t="s">
        <v>42</v>
      </c>
      <c r="AP23" s="35" t="s">
        <v>64</v>
      </c>
      <c r="AQ23" s="35" t="s">
        <v>64</v>
      </c>
      <c r="AR23" s="35"/>
      <c r="AS23" s="35" t="s">
        <v>44</v>
      </c>
      <c r="AT23" s="35" t="s">
        <v>45</v>
      </c>
      <c r="AU23" s="35"/>
    </row>
    <row r="24" customFormat="false" ht="99.75" hidden="false" customHeight="true" outlineLevel="0" collapsed="false">
      <c r="A24" s="37" t="s">
        <v>108</v>
      </c>
      <c r="B24" s="38" t="s">
        <v>34</v>
      </c>
      <c r="C24" s="38" t="s">
        <v>35</v>
      </c>
      <c r="D24" s="38" t="s">
        <v>109</v>
      </c>
      <c r="E24" s="35" t="s">
        <v>110</v>
      </c>
      <c r="F24" s="39" t="n">
        <f aca="false">SUM(G24+M24+S24+Y24+AD24)</f>
        <v>20000</v>
      </c>
      <c r="G24" s="39" t="n">
        <f aca="false">SUM(H24:L24)</f>
        <v>20000</v>
      </c>
      <c r="H24" s="39"/>
      <c r="I24" s="39" t="n">
        <f aca="false">0+20000</f>
        <v>20000</v>
      </c>
      <c r="J24" s="39"/>
      <c r="K24" s="39"/>
      <c r="L24" s="39"/>
      <c r="M24" s="39" t="n">
        <f aca="false">SUM(N24:R24)</f>
        <v>0</v>
      </c>
      <c r="N24" s="41"/>
      <c r="O24" s="39"/>
      <c r="P24" s="39"/>
      <c r="Q24" s="39"/>
      <c r="R24" s="39"/>
      <c r="S24" s="39" t="n">
        <f aca="false">SUM(T24:X24)</f>
        <v>0</v>
      </c>
      <c r="T24" s="39"/>
      <c r="U24" s="39"/>
      <c r="V24" s="39"/>
      <c r="W24" s="39"/>
      <c r="X24" s="39"/>
      <c r="Y24" s="39" t="n">
        <f aca="false">SUM(Z24:AC24)</f>
        <v>0</v>
      </c>
      <c r="Z24" s="39"/>
      <c r="AA24" s="39"/>
      <c r="AB24" s="40"/>
      <c r="AC24" s="40"/>
      <c r="AD24" s="39" t="n">
        <f aca="false">SUM(AE24:AH24)</f>
        <v>0</v>
      </c>
      <c r="AE24" s="39"/>
      <c r="AF24" s="39"/>
      <c r="AG24" s="39"/>
      <c r="AH24" s="39"/>
      <c r="AI24" s="35" t="s">
        <v>38</v>
      </c>
      <c r="AJ24" s="35" t="s">
        <v>22</v>
      </c>
      <c r="AK24" s="35"/>
      <c r="AL24" s="35" t="s">
        <v>39</v>
      </c>
      <c r="AM24" s="42" t="s">
        <v>111</v>
      </c>
      <c r="AN24" s="35" t="s">
        <v>41</v>
      </c>
      <c r="AO24" s="35" t="s">
        <v>42</v>
      </c>
      <c r="AP24" s="35" t="s">
        <v>41</v>
      </c>
      <c r="AQ24" s="35" t="s">
        <v>41</v>
      </c>
      <c r="AR24" s="35" t="s">
        <v>112</v>
      </c>
      <c r="AS24" s="35" t="s">
        <v>44</v>
      </c>
      <c r="AT24" s="35" t="s">
        <v>96</v>
      </c>
      <c r="AU24" s="35" t="s">
        <v>113</v>
      </c>
    </row>
    <row r="25" customFormat="false" ht="99.75" hidden="false" customHeight="true" outlineLevel="0" collapsed="false">
      <c r="A25" s="37" t="s">
        <v>114</v>
      </c>
      <c r="B25" s="38" t="s">
        <v>34</v>
      </c>
      <c r="C25" s="38" t="s">
        <v>35</v>
      </c>
      <c r="D25" s="38" t="s">
        <v>115</v>
      </c>
      <c r="E25" s="35" t="s">
        <v>116</v>
      </c>
      <c r="F25" s="39" t="n">
        <f aca="false">SUM(G25+M25+S25+Y25+AD25)</f>
        <v>100000</v>
      </c>
      <c r="G25" s="39" t="n">
        <f aca="false">SUM(H25:L25)</f>
        <v>100000</v>
      </c>
      <c r="H25" s="39"/>
      <c r="I25" s="39" t="n">
        <f aca="false">0+100000</f>
        <v>100000</v>
      </c>
      <c r="J25" s="39"/>
      <c r="K25" s="39"/>
      <c r="L25" s="39"/>
      <c r="M25" s="39" t="n">
        <f aca="false">SUM(N25:R25)</f>
        <v>0</v>
      </c>
      <c r="N25" s="41"/>
      <c r="O25" s="39"/>
      <c r="P25" s="39"/>
      <c r="Q25" s="39"/>
      <c r="R25" s="39"/>
      <c r="S25" s="39" t="n">
        <f aca="false">SUM(T25:X25)</f>
        <v>0</v>
      </c>
      <c r="T25" s="39"/>
      <c r="U25" s="39"/>
      <c r="V25" s="39"/>
      <c r="W25" s="39"/>
      <c r="X25" s="39"/>
      <c r="Y25" s="39" t="n">
        <f aca="false">SUM(Z25:AC25)</f>
        <v>0</v>
      </c>
      <c r="Z25" s="39"/>
      <c r="AA25" s="39"/>
      <c r="AB25" s="40"/>
      <c r="AC25" s="40"/>
      <c r="AD25" s="39" t="n">
        <f aca="false">SUM(AE25:AH25)</f>
        <v>0</v>
      </c>
      <c r="AE25" s="39"/>
      <c r="AF25" s="39"/>
      <c r="AG25" s="39"/>
      <c r="AH25" s="39"/>
      <c r="AI25" s="35" t="s">
        <v>38</v>
      </c>
      <c r="AJ25" s="35" t="s">
        <v>22</v>
      </c>
      <c r="AK25" s="35"/>
      <c r="AL25" s="35" t="s">
        <v>39</v>
      </c>
      <c r="AM25" s="42" t="s">
        <v>117</v>
      </c>
      <c r="AN25" s="35" t="s">
        <v>64</v>
      </c>
      <c r="AO25" s="35" t="s">
        <v>42</v>
      </c>
      <c r="AP25" s="35" t="s">
        <v>64</v>
      </c>
      <c r="AQ25" s="35" t="s">
        <v>64</v>
      </c>
      <c r="AR25" s="35" t="s">
        <v>118</v>
      </c>
      <c r="AS25" s="35" t="s">
        <v>44</v>
      </c>
      <c r="AT25" s="35" t="s">
        <v>119</v>
      </c>
      <c r="AU25" s="35"/>
    </row>
    <row r="26" customFormat="false" ht="99.75" hidden="false" customHeight="true" outlineLevel="0" collapsed="false">
      <c r="A26" s="37" t="s">
        <v>120</v>
      </c>
      <c r="B26" s="38" t="s">
        <v>34</v>
      </c>
      <c r="C26" s="38" t="s">
        <v>35</v>
      </c>
      <c r="D26" s="38" t="s">
        <v>121</v>
      </c>
      <c r="E26" s="35" t="s">
        <v>122</v>
      </c>
      <c r="F26" s="39" t="n">
        <f aca="false">SUM(G26+M26+S26+Y26+AD26)</f>
        <v>13500</v>
      </c>
      <c r="G26" s="39" t="n">
        <f aca="false">SUM(H26:L26)</f>
        <v>13500</v>
      </c>
      <c r="H26" s="39"/>
      <c r="I26" s="39" t="n">
        <f aca="false">0+13500</f>
        <v>13500</v>
      </c>
      <c r="J26" s="39"/>
      <c r="K26" s="39"/>
      <c r="L26" s="39"/>
      <c r="M26" s="39" t="n">
        <f aca="false">SUM(N26:R26)</f>
        <v>0</v>
      </c>
      <c r="N26" s="41"/>
      <c r="O26" s="39"/>
      <c r="P26" s="39"/>
      <c r="Q26" s="39"/>
      <c r="R26" s="39"/>
      <c r="S26" s="39" t="n">
        <f aca="false">SUM(T26:X26)</f>
        <v>0</v>
      </c>
      <c r="T26" s="39"/>
      <c r="U26" s="39"/>
      <c r="V26" s="39"/>
      <c r="W26" s="39"/>
      <c r="X26" s="39"/>
      <c r="Y26" s="39" t="n">
        <f aca="false">SUM(Z26:AC26)</f>
        <v>0</v>
      </c>
      <c r="Z26" s="39"/>
      <c r="AA26" s="39"/>
      <c r="AB26" s="40"/>
      <c r="AC26" s="40"/>
      <c r="AD26" s="39" t="n">
        <f aca="false">SUM(AE26:AH26)</f>
        <v>0</v>
      </c>
      <c r="AE26" s="39"/>
      <c r="AF26" s="39"/>
      <c r="AG26" s="39"/>
      <c r="AH26" s="39"/>
      <c r="AI26" s="35" t="s">
        <v>38</v>
      </c>
      <c r="AJ26" s="35" t="s">
        <v>22</v>
      </c>
      <c r="AK26" s="35"/>
      <c r="AL26" s="35" t="s">
        <v>39</v>
      </c>
      <c r="AM26" s="42" t="s">
        <v>111</v>
      </c>
      <c r="AN26" s="35" t="s">
        <v>41</v>
      </c>
      <c r="AO26" s="35" t="s">
        <v>42</v>
      </c>
      <c r="AP26" s="35" t="s">
        <v>41</v>
      </c>
      <c r="AQ26" s="35" t="s">
        <v>41</v>
      </c>
      <c r="AR26" s="35" t="s">
        <v>123</v>
      </c>
      <c r="AS26" s="35" t="s">
        <v>44</v>
      </c>
      <c r="AT26" s="35" t="s">
        <v>96</v>
      </c>
      <c r="AU26" s="35" t="s">
        <v>124</v>
      </c>
    </row>
    <row r="27" customFormat="false" ht="99.75" hidden="false" customHeight="true" outlineLevel="0" collapsed="false">
      <c r="A27" s="37" t="s">
        <v>125</v>
      </c>
      <c r="B27" s="38" t="s">
        <v>126</v>
      </c>
      <c r="C27" s="38" t="s">
        <v>35</v>
      </c>
      <c r="D27" s="38" t="s">
        <v>127</v>
      </c>
      <c r="E27" s="35" t="s">
        <v>128</v>
      </c>
      <c r="F27" s="39" t="n">
        <f aca="false">SUM(G27+M27+S27+Y27+AD27)</f>
        <v>792957.471</v>
      </c>
      <c r="G27" s="39" t="n">
        <f aca="false">SUM(H27:L27)</f>
        <v>792957.471</v>
      </c>
      <c r="H27" s="39" t="n">
        <v>325835.7</v>
      </c>
      <c r="I27" s="39" t="n">
        <f aca="false">570621.771-13500-75000-15000</f>
        <v>467121.771</v>
      </c>
      <c r="J27" s="39"/>
      <c r="K27" s="39"/>
      <c r="L27" s="39"/>
      <c r="M27" s="39" t="n">
        <f aca="false">SUM(N27:R27)</f>
        <v>0</v>
      </c>
      <c r="N27" s="39"/>
      <c r="O27" s="39"/>
      <c r="P27" s="39"/>
      <c r="Q27" s="39"/>
      <c r="R27" s="39"/>
      <c r="S27" s="39" t="n">
        <f aca="false">SUM(T27:X27)</f>
        <v>0</v>
      </c>
      <c r="T27" s="39"/>
      <c r="U27" s="39"/>
      <c r="V27" s="39"/>
      <c r="W27" s="39"/>
      <c r="X27" s="39"/>
      <c r="Y27" s="39" t="n">
        <f aca="false">SUM(Z27:AC27)</f>
        <v>0</v>
      </c>
      <c r="Z27" s="39"/>
      <c r="AA27" s="39"/>
      <c r="AB27" s="40"/>
      <c r="AC27" s="40"/>
      <c r="AD27" s="39" t="n">
        <f aca="false">SUM(AE27:AH27)</f>
        <v>0</v>
      </c>
      <c r="AE27" s="39"/>
      <c r="AF27" s="39"/>
      <c r="AG27" s="39"/>
      <c r="AH27" s="39"/>
      <c r="AI27" s="35" t="s">
        <v>129</v>
      </c>
      <c r="AJ27" s="35" t="s">
        <v>22</v>
      </c>
      <c r="AK27" s="35"/>
      <c r="AL27" s="35" t="s">
        <v>39</v>
      </c>
      <c r="AM27" s="35" t="s">
        <v>130</v>
      </c>
      <c r="AN27" s="35" t="s">
        <v>58</v>
      </c>
      <c r="AO27" s="35" t="s">
        <v>131</v>
      </c>
      <c r="AP27" s="35" t="s">
        <v>58</v>
      </c>
      <c r="AQ27" s="35" t="s">
        <v>58</v>
      </c>
      <c r="AR27" s="35" t="s">
        <v>132</v>
      </c>
      <c r="AS27" s="35" t="s">
        <v>44</v>
      </c>
      <c r="AT27" s="35" t="s">
        <v>96</v>
      </c>
      <c r="AU27" s="35" t="s">
        <v>133</v>
      </c>
    </row>
    <row r="28" customFormat="false" ht="99.75" hidden="false" customHeight="true" outlineLevel="0" collapsed="false">
      <c r="A28" s="37" t="s">
        <v>134</v>
      </c>
      <c r="B28" s="38" t="s">
        <v>126</v>
      </c>
      <c r="C28" s="38" t="s">
        <v>131</v>
      </c>
      <c r="D28" s="38" t="s">
        <v>135</v>
      </c>
      <c r="E28" s="35" t="s">
        <v>136</v>
      </c>
      <c r="F28" s="39" t="n">
        <f aca="false">SUM(G28+M28+S28+Y28+AD28)</f>
        <v>30000</v>
      </c>
      <c r="G28" s="39" t="n">
        <f aca="false">SUM(H28:L28)</f>
        <v>15000</v>
      </c>
      <c r="H28" s="39"/>
      <c r="I28" s="39" t="n">
        <v>15000</v>
      </c>
      <c r="J28" s="41"/>
      <c r="K28" s="39"/>
      <c r="L28" s="39"/>
      <c r="M28" s="39" t="n">
        <f aca="false">SUM(N28:R28)</f>
        <v>15000</v>
      </c>
      <c r="N28" s="39"/>
      <c r="O28" s="39" t="n">
        <v>15000</v>
      </c>
      <c r="P28" s="41"/>
      <c r="Q28" s="39"/>
      <c r="R28" s="39"/>
      <c r="S28" s="39" t="n">
        <f aca="false">SUM(T28:X28)</f>
        <v>0</v>
      </c>
      <c r="T28" s="39"/>
      <c r="U28" s="43"/>
      <c r="V28" s="41"/>
      <c r="W28" s="39"/>
      <c r="X28" s="39"/>
      <c r="Y28" s="39" t="n">
        <f aca="false">SUM(Z28:AC28)</f>
        <v>0</v>
      </c>
      <c r="Z28" s="39"/>
      <c r="AA28" s="39"/>
      <c r="AB28" s="40"/>
      <c r="AC28" s="40"/>
      <c r="AD28" s="39" t="n">
        <f aca="false">SUM(AE28:AH28)</f>
        <v>0</v>
      </c>
      <c r="AE28" s="39"/>
      <c r="AF28" s="39"/>
      <c r="AG28" s="39"/>
      <c r="AH28" s="39"/>
      <c r="AI28" s="35" t="s">
        <v>137</v>
      </c>
      <c r="AJ28" s="35"/>
      <c r="AK28" s="35" t="s">
        <v>23</v>
      </c>
      <c r="AL28" s="35" t="s">
        <v>138</v>
      </c>
      <c r="AM28" s="35"/>
      <c r="AN28" s="35" t="s">
        <v>139</v>
      </c>
      <c r="AO28" s="35" t="s">
        <v>131</v>
      </c>
      <c r="AP28" s="35" t="s">
        <v>131</v>
      </c>
      <c r="AQ28" s="35" t="s">
        <v>140</v>
      </c>
      <c r="AR28" s="35"/>
      <c r="AS28" s="35" t="s">
        <v>141</v>
      </c>
      <c r="AT28" s="35" t="s">
        <v>72</v>
      </c>
      <c r="AU28" s="35"/>
    </row>
    <row r="29" customFormat="false" ht="99.75" hidden="false" customHeight="true" outlineLevel="0" collapsed="false">
      <c r="A29" s="37" t="s">
        <v>142</v>
      </c>
      <c r="B29" s="38" t="s">
        <v>126</v>
      </c>
      <c r="C29" s="38" t="s">
        <v>131</v>
      </c>
      <c r="D29" s="38" t="s">
        <v>143</v>
      </c>
      <c r="E29" s="35" t="s">
        <v>144</v>
      </c>
      <c r="F29" s="39" t="n">
        <f aca="false">SUM(G29+M29+S29+Y29+AD29)</f>
        <v>25000</v>
      </c>
      <c r="G29" s="39" t="n">
        <f aca="false">SUM(H29:L29)</f>
        <v>12500</v>
      </c>
      <c r="H29" s="39"/>
      <c r="I29" s="39" t="n">
        <v>12500</v>
      </c>
      <c r="J29" s="41"/>
      <c r="K29" s="39"/>
      <c r="L29" s="39"/>
      <c r="M29" s="39" t="n">
        <f aca="false">SUM(N29:R29)</f>
        <v>12500</v>
      </c>
      <c r="N29" s="39"/>
      <c r="O29" s="39" t="n">
        <v>12500</v>
      </c>
      <c r="P29" s="41"/>
      <c r="Q29" s="39"/>
      <c r="R29" s="39"/>
      <c r="S29" s="39" t="n">
        <f aca="false">SUM(T29:X29)</f>
        <v>0</v>
      </c>
      <c r="T29" s="39"/>
      <c r="U29" s="43"/>
      <c r="V29" s="41"/>
      <c r="W29" s="39"/>
      <c r="X29" s="39"/>
      <c r="Y29" s="39" t="n">
        <f aca="false">SUM(Z29:AC29)</f>
        <v>0</v>
      </c>
      <c r="Z29" s="39"/>
      <c r="AA29" s="39"/>
      <c r="AB29" s="40"/>
      <c r="AC29" s="40"/>
      <c r="AD29" s="39" t="n">
        <f aca="false">SUM(AE29:AH29)</f>
        <v>0</v>
      </c>
      <c r="AE29" s="39"/>
      <c r="AF29" s="39"/>
      <c r="AG29" s="39"/>
      <c r="AH29" s="39"/>
      <c r="AI29" s="35" t="s">
        <v>137</v>
      </c>
      <c r="AJ29" s="35"/>
      <c r="AK29" s="35" t="s">
        <v>23</v>
      </c>
      <c r="AL29" s="35" t="s">
        <v>138</v>
      </c>
      <c r="AM29" s="35"/>
      <c r="AN29" s="35" t="s">
        <v>67</v>
      </c>
      <c r="AO29" s="35" t="s">
        <v>131</v>
      </c>
      <c r="AP29" s="35" t="s">
        <v>131</v>
      </c>
      <c r="AQ29" s="35" t="s">
        <v>145</v>
      </c>
      <c r="AR29" s="35"/>
      <c r="AS29" s="35" t="s">
        <v>141</v>
      </c>
      <c r="AT29" s="35" t="s">
        <v>72</v>
      </c>
      <c r="AU29" s="35"/>
    </row>
    <row r="30" customFormat="false" ht="99.75" hidden="false" customHeight="true" outlineLevel="0" collapsed="false">
      <c r="A30" s="37" t="s">
        <v>146</v>
      </c>
      <c r="B30" s="38" t="s">
        <v>126</v>
      </c>
      <c r="C30" s="38" t="s">
        <v>35</v>
      </c>
      <c r="D30" s="38" t="s">
        <v>147</v>
      </c>
      <c r="E30" s="35" t="s">
        <v>75</v>
      </c>
      <c r="F30" s="39" t="n">
        <f aca="false">SUM(G30+M30+S30+Y30+AD30)</f>
        <v>6250</v>
      </c>
      <c r="G30" s="39" t="n">
        <f aca="false">SUM(H30:L30)</f>
        <v>6250</v>
      </c>
      <c r="H30" s="39"/>
      <c r="I30" s="39" t="n">
        <f aca="false">3600+87500-84850</f>
        <v>6250</v>
      </c>
      <c r="J30" s="39"/>
      <c r="K30" s="39"/>
      <c r="L30" s="39"/>
      <c r="M30" s="39" t="n">
        <f aca="false">SUM(N30:R30)</f>
        <v>0</v>
      </c>
      <c r="N30" s="39"/>
      <c r="O30" s="39"/>
      <c r="P30" s="39"/>
      <c r="Q30" s="39"/>
      <c r="R30" s="39"/>
      <c r="S30" s="39" t="n">
        <f aca="false">SUM(T30:X30)</f>
        <v>0</v>
      </c>
      <c r="T30" s="39"/>
      <c r="U30" s="39"/>
      <c r="V30" s="39"/>
      <c r="W30" s="39"/>
      <c r="X30" s="39"/>
      <c r="Y30" s="39" t="n">
        <f aca="false">SUM(Z30:AC30)</f>
        <v>0</v>
      </c>
      <c r="Z30" s="39"/>
      <c r="AA30" s="39"/>
      <c r="AB30" s="40"/>
      <c r="AC30" s="40"/>
      <c r="AD30" s="39" t="n">
        <f aca="false">SUM(AE30:AH30)</f>
        <v>0</v>
      </c>
      <c r="AE30" s="39"/>
      <c r="AF30" s="39"/>
      <c r="AG30" s="39"/>
      <c r="AH30" s="39"/>
      <c r="AI30" s="35"/>
      <c r="AJ30" s="35"/>
      <c r="AK30" s="35" t="s">
        <v>22</v>
      </c>
      <c r="AL30" s="35" t="s">
        <v>39</v>
      </c>
      <c r="AM30" s="35" t="s">
        <v>148</v>
      </c>
      <c r="AN30" s="35" t="s">
        <v>58</v>
      </c>
      <c r="AO30" s="35" t="s">
        <v>131</v>
      </c>
      <c r="AP30" s="35" t="s">
        <v>58</v>
      </c>
      <c r="AQ30" s="35" t="s">
        <v>58</v>
      </c>
      <c r="AR30" s="35"/>
      <c r="AS30" s="35" t="s">
        <v>44</v>
      </c>
      <c r="AT30" s="35" t="s">
        <v>72</v>
      </c>
      <c r="AU30" s="35"/>
    </row>
    <row r="31" customFormat="false" ht="99.75" hidden="false" customHeight="true" outlineLevel="0" collapsed="false">
      <c r="A31" s="37" t="s">
        <v>149</v>
      </c>
      <c r="B31" s="38" t="s">
        <v>126</v>
      </c>
      <c r="C31" s="38" t="s">
        <v>35</v>
      </c>
      <c r="D31" s="38" t="s">
        <v>150</v>
      </c>
      <c r="E31" s="35" t="s">
        <v>75</v>
      </c>
      <c r="F31" s="39" t="n">
        <f aca="false">SUM(G31+M31+S31+Y31+AD31)</f>
        <v>441250</v>
      </c>
      <c r="G31" s="39" t="n">
        <f aca="false">SUM(H31:L31)</f>
        <v>441250</v>
      </c>
      <c r="H31" s="39" t="n">
        <f aca="false">0+356400</f>
        <v>356400</v>
      </c>
      <c r="I31" s="39" t="n">
        <f aca="false">0+84850</f>
        <v>84850</v>
      </c>
      <c r="J31" s="39"/>
      <c r="K31" s="39"/>
      <c r="L31" s="39"/>
      <c r="M31" s="39" t="n">
        <f aca="false">SUM(N31:R31)</f>
        <v>0</v>
      </c>
      <c r="N31" s="39"/>
      <c r="O31" s="39"/>
      <c r="P31" s="39"/>
      <c r="Q31" s="39"/>
      <c r="R31" s="39"/>
      <c r="S31" s="39" t="n">
        <f aca="false">SUM(T31:X31)</f>
        <v>0</v>
      </c>
      <c r="T31" s="39"/>
      <c r="U31" s="39"/>
      <c r="V31" s="39"/>
      <c r="W31" s="39"/>
      <c r="X31" s="39"/>
      <c r="Y31" s="39" t="n">
        <f aca="false">SUM(Z31:AC31)</f>
        <v>0</v>
      </c>
      <c r="Z31" s="39"/>
      <c r="AA31" s="39"/>
      <c r="AB31" s="40"/>
      <c r="AC31" s="40"/>
      <c r="AD31" s="39" t="n">
        <f aca="false">SUM(AE31:AH31)</f>
        <v>0</v>
      </c>
      <c r="AE31" s="39"/>
      <c r="AF31" s="39"/>
      <c r="AG31" s="39"/>
      <c r="AH31" s="39"/>
      <c r="AI31" s="35"/>
      <c r="AJ31" s="35" t="s">
        <v>23</v>
      </c>
      <c r="AK31" s="35"/>
      <c r="AL31" s="35" t="s">
        <v>39</v>
      </c>
      <c r="AM31" s="35" t="s">
        <v>148</v>
      </c>
      <c r="AN31" s="35" t="s">
        <v>58</v>
      </c>
      <c r="AO31" s="35" t="s">
        <v>131</v>
      </c>
      <c r="AP31" s="35" t="s">
        <v>58</v>
      </c>
      <c r="AQ31" s="35" t="s">
        <v>58</v>
      </c>
      <c r="AR31" s="35" t="s">
        <v>151</v>
      </c>
      <c r="AS31" s="35" t="s">
        <v>44</v>
      </c>
      <c r="AT31" s="35" t="s">
        <v>45</v>
      </c>
      <c r="AU31" s="35"/>
    </row>
    <row r="32" customFormat="false" ht="99.75" hidden="false" customHeight="true" outlineLevel="0" collapsed="false">
      <c r="A32" s="37" t="s">
        <v>152</v>
      </c>
      <c r="B32" s="38" t="s">
        <v>153</v>
      </c>
      <c r="C32" s="38" t="s">
        <v>35</v>
      </c>
      <c r="D32" s="38" t="s">
        <v>154</v>
      </c>
      <c r="E32" s="35" t="s">
        <v>155</v>
      </c>
      <c r="F32" s="39" t="n">
        <f aca="false">SUM(G32+M32+S32+Y32+AD32)</f>
        <v>175000</v>
      </c>
      <c r="G32" s="39" t="n">
        <f aca="false">SUM(H32:L32)</f>
        <v>175000</v>
      </c>
      <c r="H32" s="41"/>
      <c r="I32" s="41" t="n">
        <v>175000</v>
      </c>
      <c r="J32" s="39"/>
      <c r="K32" s="39"/>
      <c r="L32" s="39"/>
      <c r="M32" s="39" t="n">
        <f aca="false">SUM(N32:R32)</f>
        <v>0</v>
      </c>
      <c r="N32" s="39"/>
      <c r="O32" s="39"/>
      <c r="P32" s="39"/>
      <c r="Q32" s="39"/>
      <c r="R32" s="39"/>
      <c r="S32" s="39" t="n">
        <f aca="false">SUM(T32:X32)</f>
        <v>0</v>
      </c>
      <c r="T32" s="39"/>
      <c r="U32" s="39"/>
      <c r="V32" s="39"/>
      <c r="W32" s="39"/>
      <c r="X32" s="39"/>
      <c r="Y32" s="39" t="n">
        <f aca="false">SUM(Z32:AC32)</f>
        <v>0</v>
      </c>
      <c r="Z32" s="39"/>
      <c r="AA32" s="39"/>
      <c r="AB32" s="40"/>
      <c r="AC32" s="40"/>
      <c r="AD32" s="39" t="n">
        <f aca="false">SUM(AE32:AH32)</f>
        <v>0</v>
      </c>
      <c r="AE32" s="39"/>
      <c r="AF32" s="39"/>
      <c r="AG32" s="39"/>
      <c r="AH32" s="39"/>
      <c r="AI32" s="35"/>
      <c r="AJ32" s="35" t="s">
        <v>22</v>
      </c>
      <c r="AK32" s="35"/>
      <c r="AL32" s="35" t="s">
        <v>39</v>
      </c>
      <c r="AM32" s="35" t="s">
        <v>156</v>
      </c>
      <c r="AN32" s="35" t="s">
        <v>58</v>
      </c>
      <c r="AO32" s="35" t="s">
        <v>157</v>
      </c>
      <c r="AP32" s="35" t="s">
        <v>35</v>
      </c>
      <c r="AQ32" s="35" t="s">
        <v>58</v>
      </c>
      <c r="AR32" s="35" t="s">
        <v>158</v>
      </c>
      <c r="AS32" s="35" t="s">
        <v>44</v>
      </c>
      <c r="AT32" s="35" t="s">
        <v>96</v>
      </c>
      <c r="AU32" s="35" t="s">
        <v>159</v>
      </c>
    </row>
    <row r="33" customFormat="false" ht="99.75" hidden="false" customHeight="true" outlineLevel="0" collapsed="false">
      <c r="A33" s="37" t="s">
        <v>160</v>
      </c>
      <c r="B33" s="38" t="s">
        <v>153</v>
      </c>
      <c r="C33" s="38" t="s">
        <v>35</v>
      </c>
      <c r="D33" s="38" t="s">
        <v>161</v>
      </c>
      <c r="E33" s="35" t="s">
        <v>128</v>
      </c>
      <c r="F33" s="39" t="n">
        <f aca="false">SUM(G33+M33+S33+Y33+AD33)</f>
        <v>714005.67</v>
      </c>
      <c r="G33" s="39" t="n">
        <f aca="false">SUM(H33:L33)</f>
        <v>714005.67</v>
      </c>
      <c r="H33" s="41" t="n">
        <v>446638.4</v>
      </c>
      <c r="I33" s="39" t="n">
        <f aca="false">107367.27+160000</f>
        <v>267367.27</v>
      </c>
      <c r="J33" s="39"/>
      <c r="K33" s="39"/>
      <c r="L33" s="39"/>
      <c r="M33" s="39" t="n">
        <f aca="false">SUM(N33:R33)</f>
        <v>0</v>
      </c>
      <c r="N33" s="39"/>
      <c r="O33" s="39"/>
      <c r="P33" s="39"/>
      <c r="Q33" s="39"/>
      <c r="R33" s="39"/>
      <c r="S33" s="39" t="n">
        <f aca="false">SUM(T33:X33)</f>
        <v>0</v>
      </c>
      <c r="T33" s="39"/>
      <c r="U33" s="39"/>
      <c r="V33" s="39"/>
      <c r="W33" s="39"/>
      <c r="X33" s="39"/>
      <c r="Y33" s="39" t="n">
        <f aca="false">SUM(Z33:AC33)</f>
        <v>0</v>
      </c>
      <c r="Z33" s="39"/>
      <c r="AA33" s="39"/>
      <c r="AB33" s="40"/>
      <c r="AC33" s="40"/>
      <c r="AD33" s="39" t="n">
        <f aca="false">SUM(AE33:AH33)</f>
        <v>0</v>
      </c>
      <c r="AE33" s="39"/>
      <c r="AF33" s="39"/>
      <c r="AG33" s="39"/>
      <c r="AH33" s="39"/>
      <c r="AI33" s="35"/>
      <c r="AJ33" s="35" t="s">
        <v>22</v>
      </c>
      <c r="AK33" s="35"/>
      <c r="AL33" s="35" t="s">
        <v>39</v>
      </c>
      <c r="AM33" s="35" t="s">
        <v>162</v>
      </c>
      <c r="AN33" s="35" t="s">
        <v>58</v>
      </c>
      <c r="AO33" s="35" t="s">
        <v>157</v>
      </c>
      <c r="AP33" s="35" t="s">
        <v>35</v>
      </c>
      <c r="AQ33" s="35" t="s">
        <v>58</v>
      </c>
      <c r="AR33" s="35" t="s">
        <v>163</v>
      </c>
      <c r="AS33" s="35" t="s">
        <v>44</v>
      </c>
      <c r="AT33" s="35" t="s">
        <v>96</v>
      </c>
      <c r="AU33" s="35" t="s">
        <v>164</v>
      </c>
    </row>
    <row r="34" customFormat="false" ht="114" hidden="false" customHeight="true" outlineLevel="0" collapsed="false">
      <c r="A34" s="37" t="s">
        <v>165</v>
      </c>
      <c r="B34" s="38" t="s">
        <v>153</v>
      </c>
      <c r="C34" s="38" t="s">
        <v>157</v>
      </c>
      <c r="D34" s="38" t="s">
        <v>166</v>
      </c>
      <c r="E34" s="35" t="s">
        <v>128</v>
      </c>
      <c r="F34" s="39" t="n">
        <f aca="false">SUM(G34+M34+S34+Y34+AD34)</f>
        <v>83856.28283</v>
      </c>
      <c r="G34" s="39" t="n">
        <f aca="false">SUM(H34:L34)</f>
        <v>83856.28283</v>
      </c>
      <c r="H34" s="41" t="n">
        <v>83017.72</v>
      </c>
      <c r="I34" s="39"/>
      <c r="J34" s="39" t="n">
        <v>838.56283</v>
      </c>
      <c r="K34" s="39"/>
      <c r="L34" s="39"/>
      <c r="M34" s="39" t="n">
        <f aca="false">SUM(N34:R34)</f>
        <v>0</v>
      </c>
      <c r="N34" s="39"/>
      <c r="O34" s="39"/>
      <c r="P34" s="39"/>
      <c r="Q34" s="39"/>
      <c r="R34" s="39"/>
      <c r="S34" s="39" t="n">
        <f aca="false">SUM(T34:X34)</f>
        <v>0</v>
      </c>
      <c r="T34" s="39"/>
      <c r="U34" s="39"/>
      <c r="V34" s="39"/>
      <c r="W34" s="39"/>
      <c r="X34" s="39"/>
      <c r="Y34" s="39" t="n">
        <f aca="false">SUM(Z34:AC34)</f>
        <v>0</v>
      </c>
      <c r="Z34" s="39"/>
      <c r="AA34" s="39"/>
      <c r="AB34" s="40"/>
      <c r="AC34" s="40"/>
      <c r="AD34" s="39" t="n">
        <f aca="false">SUM(AE34:AH34)</f>
        <v>0</v>
      </c>
      <c r="AE34" s="39"/>
      <c r="AF34" s="39"/>
      <c r="AG34" s="39"/>
      <c r="AH34" s="39"/>
      <c r="AI34" s="35"/>
      <c r="AJ34" s="35" t="s">
        <v>22</v>
      </c>
      <c r="AK34" s="35"/>
      <c r="AL34" s="35" t="s">
        <v>138</v>
      </c>
      <c r="AM34" s="42" t="s">
        <v>167</v>
      </c>
      <c r="AN34" s="35" t="s">
        <v>168</v>
      </c>
      <c r="AO34" s="35" t="s">
        <v>157</v>
      </c>
      <c r="AP34" s="35" t="s">
        <v>169</v>
      </c>
      <c r="AQ34" s="35" t="s">
        <v>169</v>
      </c>
      <c r="AR34" s="44" t="s">
        <v>170</v>
      </c>
      <c r="AS34" s="35" t="s">
        <v>141</v>
      </c>
      <c r="AT34" s="35" t="s">
        <v>45</v>
      </c>
      <c r="AU34" s="35" t="s">
        <v>171</v>
      </c>
    </row>
    <row r="35" customFormat="false" ht="99.75" hidden="false" customHeight="true" outlineLevel="0" collapsed="false">
      <c r="A35" s="37" t="s">
        <v>172</v>
      </c>
      <c r="B35" s="38" t="s">
        <v>173</v>
      </c>
      <c r="C35" s="38" t="s">
        <v>35</v>
      </c>
      <c r="D35" s="38" t="s">
        <v>174</v>
      </c>
      <c r="E35" s="35" t="s">
        <v>175</v>
      </c>
      <c r="F35" s="39" t="n">
        <f aca="false">SUM(G35+M35+S35+Y35+AD35)</f>
        <v>597718.79</v>
      </c>
      <c r="G35" s="39" t="n">
        <f aca="false">SUM(H35:L35)</f>
        <v>6988.99</v>
      </c>
      <c r="H35" s="41"/>
      <c r="I35" s="39" t="n">
        <v>6988.99</v>
      </c>
      <c r="J35" s="41"/>
      <c r="K35" s="41"/>
      <c r="L35" s="39"/>
      <c r="M35" s="39" t="n">
        <f aca="false">SUM(N35:R35)</f>
        <v>0</v>
      </c>
      <c r="N35" s="39"/>
      <c r="O35" s="39"/>
      <c r="P35" s="39"/>
      <c r="Q35" s="39"/>
      <c r="R35" s="39"/>
      <c r="S35" s="39" t="n">
        <f aca="false">SUM(T35:X35)</f>
        <v>590729.8</v>
      </c>
      <c r="T35" s="39" t="n">
        <v>565729.8</v>
      </c>
      <c r="U35" s="41" t="n">
        <v>25000</v>
      </c>
      <c r="V35" s="41"/>
      <c r="W35" s="39"/>
      <c r="X35" s="39"/>
      <c r="Y35" s="39" t="n">
        <f aca="false">SUM(Z35:AC35)</f>
        <v>0</v>
      </c>
      <c r="Z35" s="39"/>
      <c r="AA35" s="39"/>
      <c r="AB35" s="40"/>
      <c r="AC35" s="40"/>
      <c r="AD35" s="39" t="n">
        <f aca="false">SUM(AE35:AH35)</f>
        <v>0</v>
      </c>
      <c r="AE35" s="39"/>
      <c r="AF35" s="39"/>
      <c r="AG35" s="39"/>
      <c r="AH35" s="39"/>
      <c r="AI35" s="35" t="s">
        <v>176</v>
      </c>
      <c r="AJ35" s="35" t="s">
        <v>25</v>
      </c>
      <c r="AK35" s="35" t="s">
        <v>177</v>
      </c>
      <c r="AL35" s="35" t="s">
        <v>39</v>
      </c>
      <c r="AM35" s="35" t="s">
        <v>178</v>
      </c>
      <c r="AN35" s="35" t="s">
        <v>58</v>
      </c>
      <c r="AO35" s="45" t="s">
        <v>179</v>
      </c>
      <c r="AP35" s="35" t="s">
        <v>35</v>
      </c>
      <c r="AQ35" s="35" t="s">
        <v>58</v>
      </c>
      <c r="AR35" s="35" t="s">
        <v>180</v>
      </c>
      <c r="AS35" s="35" t="s">
        <v>44</v>
      </c>
      <c r="AT35" s="35" t="s">
        <v>72</v>
      </c>
      <c r="AU35" s="35"/>
    </row>
    <row r="36" customFormat="false" ht="99.75" hidden="false" customHeight="true" outlineLevel="0" collapsed="false">
      <c r="A36" s="37" t="s">
        <v>181</v>
      </c>
      <c r="B36" s="38" t="s">
        <v>173</v>
      </c>
      <c r="C36" s="38" t="s">
        <v>35</v>
      </c>
      <c r="D36" s="38" t="s">
        <v>182</v>
      </c>
      <c r="E36" s="35" t="s">
        <v>75</v>
      </c>
      <c r="F36" s="39" t="n">
        <f aca="false">SUM(G36+M36+S36+Y36+AD36)</f>
        <v>63000</v>
      </c>
      <c r="G36" s="39" t="n">
        <f aca="false">SUM(H36:L36)</f>
        <v>3000</v>
      </c>
      <c r="H36" s="39"/>
      <c r="I36" s="39" t="n">
        <v>3000</v>
      </c>
      <c r="J36" s="39"/>
      <c r="K36" s="46"/>
      <c r="L36" s="39"/>
      <c r="M36" s="39" t="n">
        <f aca="false">SUM(N36:R36)</f>
        <v>60000</v>
      </c>
      <c r="N36" s="39"/>
      <c r="O36" s="39" t="n">
        <v>60000</v>
      </c>
      <c r="P36" s="47"/>
      <c r="Q36" s="39"/>
      <c r="R36" s="39"/>
      <c r="S36" s="39" t="n">
        <f aca="false">SUM(T36:X36)</f>
        <v>0</v>
      </c>
      <c r="T36" s="39"/>
      <c r="U36" s="39"/>
      <c r="V36" s="39"/>
      <c r="W36" s="39"/>
      <c r="X36" s="39"/>
      <c r="Y36" s="39" t="n">
        <f aca="false">SUM(Z36:AC36)</f>
        <v>0</v>
      </c>
      <c r="Z36" s="39"/>
      <c r="AA36" s="39"/>
      <c r="AB36" s="40"/>
      <c r="AC36" s="40"/>
      <c r="AD36" s="39" t="n">
        <f aca="false">SUM(AE36:AH36)</f>
        <v>0</v>
      </c>
      <c r="AE36" s="39"/>
      <c r="AF36" s="39"/>
      <c r="AG36" s="39"/>
      <c r="AH36" s="39"/>
      <c r="AI36" s="35"/>
      <c r="AJ36" s="35" t="s">
        <v>24</v>
      </c>
      <c r="AK36" s="35" t="s">
        <v>23</v>
      </c>
      <c r="AL36" s="35" t="s">
        <v>39</v>
      </c>
      <c r="AM36" s="35" t="s">
        <v>183</v>
      </c>
      <c r="AN36" s="35" t="s">
        <v>58</v>
      </c>
      <c r="AO36" s="45" t="s">
        <v>179</v>
      </c>
      <c r="AP36" s="35" t="s">
        <v>35</v>
      </c>
      <c r="AQ36" s="35" t="s">
        <v>58</v>
      </c>
      <c r="AR36" s="35" t="s">
        <v>184</v>
      </c>
      <c r="AS36" s="35" t="s">
        <v>44</v>
      </c>
      <c r="AT36" s="35" t="s">
        <v>72</v>
      </c>
      <c r="AU36" s="35"/>
    </row>
    <row r="37" customFormat="false" ht="99.75" hidden="false" customHeight="true" outlineLevel="0" collapsed="false">
      <c r="A37" s="37" t="s">
        <v>185</v>
      </c>
      <c r="B37" s="48" t="s">
        <v>186</v>
      </c>
      <c r="C37" s="48" t="s">
        <v>187</v>
      </c>
      <c r="D37" s="48" t="s">
        <v>188</v>
      </c>
      <c r="E37" s="35" t="s">
        <v>128</v>
      </c>
      <c r="F37" s="39" t="n">
        <f aca="false">SUM(G37+M37+S37+Y37+AD37)</f>
        <v>122322.3</v>
      </c>
      <c r="G37" s="39" t="n">
        <f aca="false">SUM(H37:L37)</f>
        <v>122322.3</v>
      </c>
      <c r="H37" s="39" t="n">
        <v>122322.3</v>
      </c>
      <c r="I37" s="39"/>
      <c r="J37" s="39"/>
      <c r="K37" s="46"/>
      <c r="L37" s="39"/>
      <c r="M37" s="39" t="n">
        <f aca="false">SUM(N37:R37)</f>
        <v>0</v>
      </c>
      <c r="N37" s="39"/>
      <c r="O37" s="39"/>
      <c r="P37" s="47"/>
      <c r="Q37" s="39"/>
      <c r="R37" s="39"/>
      <c r="S37" s="39" t="n">
        <f aca="false">SUM(T37:X37)</f>
        <v>0</v>
      </c>
      <c r="T37" s="39"/>
      <c r="U37" s="39"/>
      <c r="V37" s="39"/>
      <c r="W37" s="39"/>
      <c r="X37" s="39"/>
      <c r="Y37" s="39" t="n">
        <f aca="false">SUM(Z37:AC37)</f>
        <v>0</v>
      </c>
      <c r="Z37" s="39"/>
      <c r="AA37" s="39"/>
      <c r="AB37" s="40"/>
      <c r="AC37" s="40"/>
      <c r="AD37" s="39" t="n">
        <f aca="false">SUM(AE37:AH37)</f>
        <v>0</v>
      </c>
      <c r="AE37" s="39"/>
      <c r="AF37" s="39"/>
      <c r="AG37" s="39"/>
      <c r="AH37" s="39"/>
      <c r="AI37" s="35" t="s">
        <v>189</v>
      </c>
      <c r="AJ37" s="35" t="s">
        <v>22</v>
      </c>
      <c r="AK37" s="35"/>
      <c r="AL37" s="35" t="s">
        <v>190</v>
      </c>
      <c r="AM37" s="35" t="s">
        <v>191</v>
      </c>
      <c r="AN37" s="35" t="s">
        <v>192</v>
      </c>
      <c r="AO37" s="45" t="s">
        <v>187</v>
      </c>
      <c r="AP37" s="49" t="s">
        <v>187</v>
      </c>
      <c r="AQ37" s="35" t="s">
        <v>192</v>
      </c>
      <c r="AR37" s="35"/>
      <c r="AS37" s="35" t="s">
        <v>44</v>
      </c>
      <c r="AT37" s="35" t="s">
        <v>45</v>
      </c>
      <c r="AU37" s="35"/>
    </row>
    <row r="38" customFormat="false" ht="99.75" hidden="false" customHeight="true" outlineLevel="0" collapsed="false">
      <c r="A38" s="37" t="s">
        <v>193</v>
      </c>
      <c r="B38" s="38" t="s">
        <v>194</v>
      </c>
      <c r="C38" s="38" t="s">
        <v>35</v>
      </c>
      <c r="D38" s="38" t="s">
        <v>195</v>
      </c>
      <c r="E38" s="35" t="s">
        <v>196</v>
      </c>
      <c r="F38" s="39" t="n">
        <f aca="false">SUM(G38+M38+S38+Y38+AD38)</f>
        <v>325000</v>
      </c>
      <c r="G38" s="39" t="n">
        <f aca="false">SUM(H38:L38)</f>
        <v>325000</v>
      </c>
      <c r="H38" s="41" t="n">
        <f aca="false">0+150000</f>
        <v>150000</v>
      </c>
      <c r="I38" s="39" t="n">
        <v>175000</v>
      </c>
      <c r="J38" s="41"/>
      <c r="K38" s="41"/>
      <c r="L38" s="39"/>
      <c r="M38" s="39" t="n">
        <f aca="false">SUM(N38:R38)</f>
        <v>0</v>
      </c>
      <c r="N38" s="39"/>
      <c r="O38" s="39"/>
      <c r="P38" s="39"/>
      <c r="Q38" s="39"/>
      <c r="R38" s="39"/>
      <c r="S38" s="39" t="n">
        <f aca="false">SUM(T38:X38)</f>
        <v>0</v>
      </c>
      <c r="T38" s="39"/>
      <c r="U38" s="39"/>
      <c r="V38" s="39"/>
      <c r="W38" s="39"/>
      <c r="X38" s="39"/>
      <c r="Y38" s="39" t="n">
        <f aca="false">SUM(Z38:AC38)</f>
        <v>0</v>
      </c>
      <c r="Z38" s="39"/>
      <c r="AA38" s="39"/>
      <c r="AB38" s="40"/>
      <c r="AC38" s="40"/>
      <c r="AD38" s="39" t="n">
        <f aca="false">SUM(AE38:AH38)</f>
        <v>0</v>
      </c>
      <c r="AE38" s="39"/>
      <c r="AF38" s="39"/>
      <c r="AG38" s="39"/>
      <c r="AH38" s="39"/>
      <c r="AI38" s="35"/>
      <c r="AJ38" s="35" t="s">
        <v>22</v>
      </c>
      <c r="AK38" s="35"/>
      <c r="AL38" s="35" t="s">
        <v>39</v>
      </c>
      <c r="AM38" s="35" t="s">
        <v>197</v>
      </c>
      <c r="AN38" s="35" t="s">
        <v>58</v>
      </c>
      <c r="AO38" s="35" t="s">
        <v>198</v>
      </c>
      <c r="AP38" s="35" t="s">
        <v>58</v>
      </c>
      <c r="AQ38" s="35" t="s">
        <v>58</v>
      </c>
      <c r="AR38" s="35" t="s">
        <v>199</v>
      </c>
      <c r="AS38" s="35" t="s">
        <v>44</v>
      </c>
      <c r="AT38" s="35" t="s">
        <v>96</v>
      </c>
      <c r="AU38" s="35" t="s">
        <v>200</v>
      </c>
    </row>
    <row r="39" customFormat="false" ht="99.75" hidden="false" customHeight="true" outlineLevel="0" collapsed="false">
      <c r="A39" s="37" t="s">
        <v>201</v>
      </c>
      <c r="B39" s="38" t="s">
        <v>194</v>
      </c>
      <c r="C39" s="38" t="s">
        <v>35</v>
      </c>
      <c r="D39" s="38" t="s">
        <v>202</v>
      </c>
      <c r="E39" s="35" t="s">
        <v>104</v>
      </c>
      <c r="F39" s="39" t="n">
        <f aca="false">SUM(G39+M39+S39+Y39+AD39)</f>
        <v>41283.76045</v>
      </c>
      <c r="G39" s="39" t="n">
        <f aca="false">SUM(H39:L39)</f>
        <v>41283.76045</v>
      </c>
      <c r="H39" s="41"/>
      <c r="I39" s="39" t="n">
        <v>10031.49625</v>
      </c>
      <c r="J39" s="39" t="n">
        <v>82.76145</v>
      </c>
      <c r="K39" s="39" t="n">
        <v>31169.50275</v>
      </c>
      <c r="L39" s="39"/>
      <c r="M39" s="39" t="n">
        <f aca="false">SUM(N39:R39)</f>
        <v>0</v>
      </c>
      <c r="N39" s="39"/>
      <c r="O39" s="39"/>
      <c r="P39" s="39"/>
      <c r="Q39" s="39"/>
      <c r="R39" s="39"/>
      <c r="S39" s="39" t="n">
        <f aca="false">SUM(T39:X39)</f>
        <v>0</v>
      </c>
      <c r="T39" s="39"/>
      <c r="U39" s="39"/>
      <c r="V39" s="39"/>
      <c r="W39" s="39"/>
      <c r="X39" s="39"/>
      <c r="Y39" s="39" t="n">
        <f aca="false">SUM(Z39:AC39)</f>
        <v>0</v>
      </c>
      <c r="Z39" s="39"/>
      <c r="AA39" s="39"/>
      <c r="AB39" s="40"/>
      <c r="AC39" s="40"/>
      <c r="AD39" s="39" t="n">
        <f aca="false">SUM(AE39:AH39)</f>
        <v>0</v>
      </c>
      <c r="AE39" s="39"/>
      <c r="AF39" s="39"/>
      <c r="AG39" s="39"/>
      <c r="AH39" s="39"/>
      <c r="AI39" s="35"/>
      <c r="AJ39" s="35" t="s">
        <v>22</v>
      </c>
      <c r="AK39" s="35"/>
      <c r="AL39" s="35" t="s">
        <v>138</v>
      </c>
      <c r="AM39" s="35"/>
      <c r="AN39" s="35" t="s">
        <v>104</v>
      </c>
      <c r="AO39" s="35" t="s">
        <v>198</v>
      </c>
      <c r="AP39" s="35" t="s">
        <v>203</v>
      </c>
      <c r="AQ39" s="35" t="s">
        <v>203</v>
      </c>
      <c r="AR39" s="35"/>
      <c r="AS39" s="35" t="s">
        <v>141</v>
      </c>
      <c r="AT39" s="35" t="s">
        <v>80</v>
      </c>
      <c r="AU39" s="35"/>
    </row>
    <row r="40" customFormat="false" ht="99.75" hidden="false" customHeight="true" outlineLevel="0" collapsed="false">
      <c r="A40" s="37" t="s">
        <v>204</v>
      </c>
      <c r="B40" s="38" t="s">
        <v>194</v>
      </c>
      <c r="C40" s="38" t="s">
        <v>35</v>
      </c>
      <c r="D40" s="38" t="s">
        <v>202</v>
      </c>
      <c r="E40" s="35" t="s">
        <v>205</v>
      </c>
      <c r="F40" s="39" t="n">
        <f aca="false">SUM(G40+M40+S40+Y40+AD40)</f>
        <v>692074.58602</v>
      </c>
      <c r="G40" s="39" t="n">
        <f aca="false">SUM(H40:L40)</f>
        <v>692074.58602</v>
      </c>
      <c r="H40" s="41"/>
      <c r="I40" s="39" t="n">
        <f aca="false">280306.26301+52518.6582</f>
        <v>332824.92121</v>
      </c>
      <c r="J40" s="39" t="n">
        <f aca="false">668.06761+168.4566</f>
        <v>836.52421</v>
      </c>
      <c r="K40" s="39" t="n">
        <v>358413.1406</v>
      </c>
      <c r="L40" s="39"/>
      <c r="M40" s="39" t="n">
        <f aca="false">SUM(N40:R40)</f>
        <v>0</v>
      </c>
      <c r="N40" s="39"/>
      <c r="O40" s="39"/>
      <c r="P40" s="39"/>
      <c r="Q40" s="39"/>
      <c r="R40" s="39"/>
      <c r="S40" s="39" t="n">
        <f aca="false">SUM(T40:X40)</f>
        <v>0</v>
      </c>
      <c r="T40" s="39"/>
      <c r="U40" s="39"/>
      <c r="V40" s="39"/>
      <c r="W40" s="39"/>
      <c r="X40" s="39"/>
      <c r="Y40" s="39" t="n">
        <f aca="false">SUM(Z40:AC40)</f>
        <v>0</v>
      </c>
      <c r="Z40" s="39"/>
      <c r="AA40" s="39"/>
      <c r="AB40" s="40"/>
      <c r="AC40" s="40"/>
      <c r="AD40" s="39" t="n">
        <f aca="false">SUM(AE40:AH40)</f>
        <v>0</v>
      </c>
      <c r="AE40" s="39"/>
      <c r="AF40" s="39"/>
      <c r="AG40" s="39"/>
      <c r="AH40" s="39"/>
      <c r="AI40" s="35"/>
      <c r="AJ40" s="35" t="s">
        <v>23</v>
      </c>
      <c r="AK40" s="35"/>
      <c r="AL40" s="35" t="s">
        <v>138</v>
      </c>
      <c r="AM40" s="35"/>
      <c r="AN40" s="35" t="s">
        <v>205</v>
      </c>
      <c r="AO40" s="35" t="s">
        <v>198</v>
      </c>
      <c r="AP40" s="35" t="s">
        <v>206</v>
      </c>
      <c r="AQ40" s="35" t="s">
        <v>206</v>
      </c>
      <c r="AR40" s="35"/>
      <c r="AS40" s="35" t="s">
        <v>141</v>
      </c>
      <c r="AT40" s="35" t="s">
        <v>80</v>
      </c>
      <c r="AU40" s="35"/>
    </row>
    <row r="41" customFormat="false" ht="99.75" hidden="false" customHeight="true" outlineLevel="0" collapsed="false">
      <c r="A41" s="37" t="s">
        <v>207</v>
      </c>
      <c r="B41" s="38" t="s">
        <v>194</v>
      </c>
      <c r="C41" s="38" t="s">
        <v>35</v>
      </c>
      <c r="D41" s="38" t="s">
        <v>202</v>
      </c>
      <c r="E41" s="35" t="s">
        <v>208</v>
      </c>
      <c r="F41" s="39" t="n">
        <f aca="false">SUM(G41+M41+S41+Y41+AD41)</f>
        <v>6493.2</v>
      </c>
      <c r="G41" s="39" t="n">
        <f aca="false">SUM(H41:L41)</f>
        <v>6493.2</v>
      </c>
      <c r="H41" s="41"/>
      <c r="I41" s="39"/>
      <c r="J41" s="39" t="n">
        <f aca="false">0+6.4932</f>
        <v>6.4932</v>
      </c>
      <c r="K41" s="39" t="n">
        <f aca="false">0+6486.7068</f>
        <v>6486.7068</v>
      </c>
      <c r="L41" s="39"/>
      <c r="M41" s="39" t="n">
        <f aca="false">SUM(N41:R41)</f>
        <v>0</v>
      </c>
      <c r="N41" s="39"/>
      <c r="O41" s="39"/>
      <c r="P41" s="39"/>
      <c r="Q41" s="39"/>
      <c r="R41" s="39"/>
      <c r="S41" s="39" t="n">
        <f aca="false">SUM(T41:X41)</f>
        <v>0</v>
      </c>
      <c r="T41" s="39"/>
      <c r="U41" s="39"/>
      <c r="V41" s="39"/>
      <c r="W41" s="39"/>
      <c r="X41" s="39"/>
      <c r="Y41" s="39" t="n">
        <f aca="false">SUM(Z41:AC41)</f>
        <v>0</v>
      </c>
      <c r="Z41" s="39"/>
      <c r="AA41" s="39"/>
      <c r="AB41" s="40"/>
      <c r="AC41" s="40"/>
      <c r="AD41" s="39" t="n">
        <f aca="false">SUM(AE41:AH41)</f>
        <v>0</v>
      </c>
      <c r="AE41" s="39"/>
      <c r="AF41" s="39"/>
      <c r="AG41" s="39"/>
      <c r="AH41" s="39"/>
      <c r="AI41" s="35"/>
      <c r="AJ41" s="35" t="s">
        <v>22</v>
      </c>
      <c r="AK41" s="35"/>
      <c r="AL41" s="35" t="s">
        <v>138</v>
      </c>
      <c r="AM41" s="35"/>
      <c r="AN41" s="35" t="s">
        <v>209</v>
      </c>
      <c r="AO41" s="35" t="s">
        <v>198</v>
      </c>
      <c r="AP41" s="35" t="s">
        <v>210</v>
      </c>
      <c r="AQ41" s="35" t="s">
        <v>210</v>
      </c>
      <c r="AR41" s="35"/>
      <c r="AS41" s="35" t="s">
        <v>141</v>
      </c>
      <c r="AT41" s="35" t="s">
        <v>80</v>
      </c>
      <c r="AU41" s="35"/>
    </row>
    <row r="42" customFormat="false" ht="99.75" hidden="false" customHeight="true" outlineLevel="0" collapsed="false">
      <c r="A42" s="37" t="s">
        <v>211</v>
      </c>
      <c r="B42" s="38" t="s">
        <v>194</v>
      </c>
      <c r="C42" s="38" t="s">
        <v>35</v>
      </c>
      <c r="D42" s="38" t="s">
        <v>202</v>
      </c>
      <c r="E42" s="35" t="s">
        <v>212</v>
      </c>
      <c r="F42" s="39" t="n">
        <f aca="false">SUM(G42+M42+S42+Y42+AD42)</f>
        <v>37102.92305</v>
      </c>
      <c r="G42" s="39" t="n">
        <f aca="false">SUM(H42:L42)</f>
        <v>37102.92305</v>
      </c>
      <c r="H42" s="41"/>
      <c r="I42" s="39" t="n">
        <v>6630.83747</v>
      </c>
      <c r="J42" s="41" t="n">
        <v>37.10292</v>
      </c>
      <c r="K42" s="41" t="n">
        <f aca="false">0+30434.98266</f>
        <v>30434.98266</v>
      </c>
      <c r="L42" s="39"/>
      <c r="M42" s="39" t="n">
        <f aca="false">SUM(N42:R42)</f>
        <v>0</v>
      </c>
      <c r="N42" s="39"/>
      <c r="O42" s="39"/>
      <c r="P42" s="39"/>
      <c r="Q42" s="39"/>
      <c r="R42" s="39"/>
      <c r="S42" s="39" t="n">
        <f aca="false">SUM(T42:X42)</f>
        <v>0</v>
      </c>
      <c r="T42" s="39"/>
      <c r="U42" s="39"/>
      <c r="V42" s="39"/>
      <c r="W42" s="39"/>
      <c r="X42" s="39"/>
      <c r="Y42" s="39" t="n">
        <f aca="false">SUM(Z42:AC42)</f>
        <v>0</v>
      </c>
      <c r="Z42" s="39"/>
      <c r="AA42" s="39"/>
      <c r="AB42" s="40"/>
      <c r="AC42" s="40"/>
      <c r="AD42" s="39" t="n">
        <f aca="false">SUM(AE42:AH42)</f>
        <v>0</v>
      </c>
      <c r="AE42" s="39"/>
      <c r="AF42" s="39"/>
      <c r="AG42" s="39"/>
      <c r="AH42" s="39"/>
      <c r="AI42" s="35"/>
      <c r="AJ42" s="35" t="s">
        <v>22</v>
      </c>
      <c r="AK42" s="35"/>
      <c r="AL42" s="35" t="s">
        <v>138</v>
      </c>
      <c r="AM42" s="35"/>
      <c r="AN42" s="35" t="s">
        <v>213</v>
      </c>
      <c r="AO42" s="35" t="s">
        <v>198</v>
      </c>
      <c r="AP42" s="35" t="s">
        <v>214</v>
      </c>
      <c r="AQ42" s="35" t="s">
        <v>214</v>
      </c>
      <c r="AR42" s="35"/>
      <c r="AS42" s="35" t="s">
        <v>141</v>
      </c>
      <c r="AT42" s="35" t="s">
        <v>80</v>
      </c>
      <c r="AU42" s="35"/>
    </row>
    <row r="43" customFormat="false" ht="99.75" hidden="false" customHeight="true" outlineLevel="0" collapsed="false">
      <c r="A43" s="37" t="s">
        <v>215</v>
      </c>
      <c r="B43" s="38" t="s">
        <v>194</v>
      </c>
      <c r="C43" s="38" t="s">
        <v>35</v>
      </c>
      <c r="D43" s="38" t="s">
        <v>202</v>
      </c>
      <c r="E43" s="35" t="s">
        <v>216</v>
      </c>
      <c r="F43" s="39" t="n">
        <f aca="false">SUM(G43+M43+S43+Y43+AD43)</f>
        <v>139800.96346</v>
      </c>
      <c r="G43" s="39" t="n">
        <f aca="false">SUM(H43:L43)</f>
        <v>139800.96346</v>
      </c>
      <c r="H43" s="41"/>
      <c r="I43" s="39" t="n">
        <v>378.045</v>
      </c>
      <c r="J43" s="41" t="n">
        <v>161.30096</v>
      </c>
      <c r="K43" s="41" t="n">
        <v>139261.6175</v>
      </c>
      <c r="L43" s="39"/>
      <c r="M43" s="39" t="n">
        <f aca="false">SUM(N43:R43)</f>
        <v>0</v>
      </c>
      <c r="N43" s="39"/>
      <c r="O43" s="39"/>
      <c r="P43" s="39"/>
      <c r="Q43" s="39"/>
      <c r="R43" s="39"/>
      <c r="S43" s="39" t="n">
        <f aca="false">SUM(T43:X43)</f>
        <v>0</v>
      </c>
      <c r="T43" s="39"/>
      <c r="U43" s="39"/>
      <c r="V43" s="39"/>
      <c r="W43" s="39"/>
      <c r="X43" s="39"/>
      <c r="Y43" s="39" t="n">
        <f aca="false">SUM(Z43:AC43)</f>
        <v>0</v>
      </c>
      <c r="Z43" s="39"/>
      <c r="AA43" s="39"/>
      <c r="AB43" s="40"/>
      <c r="AC43" s="40"/>
      <c r="AD43" s="39" t="n">
        <f aca="false">SUM(AE43:AH43)</f>
        <v>0</v>
      </c>
      <c r="AE43" s="39"/>
      <c r="AF43" s="39"/>
      <c r="AG43" s="39"/>
      <c r="AH43" s="39"/>
      <c r="AI43" s="35"/>
      <c r="AJ43" s="35" t="s">
        <v>22</v>
      </c>
      <c r="AK43" s="35"/>
      <c r="AL43" s="35" t="s">
        <v>138</v>
      </c>
      <c r="AM43" s="35"/>
      <c r="AN43" s="35" t="s">
        <v>216</v>
      </c>
      <c r="AO43" s="35" t="s">
        <v>198</v>
      </c>
      <c r="AP43" s="35" t="s">
        <v>217</v>
      </c>
      <c r="AQ43" s="35" t="s">
        <v>217</v>
      </c>
      <c r="AR43" s="35"/>
      <c r="AS43" s="35" t="s">
        <v>141</v>
      </c>
      <c r="AT43" s="35" t="s">
        <v>80</v>
      </c>
      <c r="AU43" s="35"/>
    </row>
    <row r="44" customFormat="false" ht="99.75" hidden="false" customHeight="true" outlineLevel="0" collapsed="false">
      <c r="A44" s="37" t="s">
        <v>218</v>
      </c>
      <c r="B44" s="38" t="s">
        <v>194</v>
      </c>
      <c r="C44" s="38" t="s">
        <v>35</v>
      </c>
      <c r="D44" s="38" t="s">
        <v>202</v>
      </c>
      <c r="E44" s="35" t="s">
        <v>128</v>
      </c>
      <c r="F44" s="39" t="n">
        <f aca="false">SUM(G44+M44+S44+Y44+AD44)</f>
        <v>3846636.37372</v>
      </c>
      <c r="G44" s="39" t="n">
        <f aca="false">SUM(H44:L44)</f>
        <v>892050.30832</v>
      </c>
      <c r="H44" s="41"/>
      <c r="I44" s="39" t="n">
        <f aca="false">102386.48883+675653.89833</f>
        <v>778040.38716</v>
      </c>
      <c r="J44" s="41" t="n">
        <f aca="false">213.86038+2536.026</f>
        <v>2749.88638</v>
      </c>
      <c r="K44" s="41" t="n">
        <v>111260.03478</v>
      </c>
      <c r="L44" s="39"/>
      <c r="M44" s="39" t="n">
        <f aca="false">SUM(N44:R44)</f>
        <v>351797.833</v>
      </c>
      <c r="N44" s="39"/>
      <c r="O44" s="39" t="n">
        <v>350507.62</v>
      </c>
      <c r="P44" s="39" t="n">
        <v>1290.213</v>
      </c>
      <c r="Q44" s="39"/>
      <c r="R44" s="39"/>
      <c r="S44" s="39" t="n">
        <f aca="false">SUM(T44:X44)</f>
        <v>592296.2324</v>
      </c>
      <c r="T44" s="39"/>
      <c r="U44" s="39" t="n">
        <v>590160.0536</v>
      </c>
      <c r="V44" s="39" t="n">
        <v>2136.1788</v>
      </c>
      <c r="W44" s="39"/>
      <c r="X44" s="39"/>
      <c r="Y44" s="39" t="n">
        <f aca="false">SUM(Z44:AC44)</f>
        <v>2010492</v>
      </c>
      <c r="Z44" s="39"/>
      <c r="AA44" s="39" t="n">
        <v>595474.50642</v>
      </c>
      <c r="AB44" s="40" t="n">
        <v>2010.492</v>
      </c>
      <c r="AC44" s="40" t="n">
        <v>1413007.00158</v>
      </c>
      <c r="AD44" s="39" t="n">
        <f aca="false">SUM(AE44:AH44)</f>
        <v>0</v>
      </c>
      <c r="AE44" s="39"/>
      <c r="AF44" s="39"/>
      <c r="AG44" s="39"/>
      <c r="AH44" s="39"/>
      <c r="AI44" s="35"/>
      <c r="AJ44" s="35" t="s">
        <v>26</v>
      </c>
      <c r="AK44" s="35"/>
      <c r="AL44" s="35" t="s">
        <v>138</v>
      </c>
      <c r="AM44" s="35"/>
      <c r="AN44" s="35" t="s">
        <v>128</v>
      </c>
      <c r="AO44" s="35" t="s">
        <v>198</v>
      </c>
      <c r="AP44" s="35" t="s">
        <v>169</v>
      </c>
      <c r="AQ44" s="35" t="s">
        <v>169</v>
      </c>
      <c r="AR44" s="35"/>
      <c r="AS44" s="35" t="s">
        <v>141</v>
      </c>
      <c r="AT44" s="35" t="s">
        <v>80</v>
      </c>
      <c r="AU44" s="35"/>
    </row>
    <row r="45" customFormat="false" ht="99.75" hidden="false" customHeight="true" outlineLevel="0" collapsed="false">
      <c r="A45" s="37" t="s">
        <v>219</v>
      </c>
      <c r="B45" s="38" t="s">
        <v>194</v>
      </c>
      <c r="C45" s="38" t="s">
        <v>35</v>
      </c>
      <c r="D45" s="38" t="s">
        <v>202</v>
      </c>
      <c r="E45" s="35" t="s">
        <v>220</v>
      </c>
      <c r="F45" s="39" t="n">
        <f aca="false">SUM(G45+M45+S45+Y45+AD45)</f>
        <v>129000.95055</v>
      </c>
      <c r="G45" s="39" t="n">
        <f aca="false">SUM(H45:L45)</f>
        <v>129000.95055</v>
      </c>
      <c r="H45" s="41"/>
      <c r="I45" s="39" t="n">
        <v>1431.2842</v>
      </c>
      <c r="J45" s="41" t="n">
        <f aca="false">264.24095+776.8848</f>
        <v>1041.12575</v>
      </c>
      <c r="K45" s="41" t="n">
        <v>126528.5406</v>
      </c>
      <c r="L45" s="39"/>
      <c r="M45" s="39" t="n">
        <f aca="false">SUM(N45:R45)</f>
        <v>0</v>
      </c>
      <c r="N45" s="39"/>
      <c r="O45" s="39"/>
      <c r="P45" s="39"/>
      <c r="Q45" s="39"/>
      <c r="R45" s="39"/>
      <c r="S45" s="39" t="n">
        <f aca="false">SUM(T45:X45)</f>
        <v>0</v>
      </c>
      <c r="T45" s="39"/>
      <c r="U45" s="39"/>
      <c r="V45" s="39"/>
      <c r="W45" s="39"/>
      <c r="X45" s="39"/>
      <c r="Y45" s="39" t="n">
        <f aca="false">SUM(Z45:AC45)</f>
        <v>0</v>
      </c>
      <c r="Z45" s="39"/>
      <c r="AA45" s="39"/>
      <c r="AB45" s="40"/>
      <c r="AC45" s="40"/>
      <c r="AD45" s="39" t="n">
        <f aca="false">SUM(AE45:AH45)</f>
        <v>0</v>
      </c>
      <c r="AE45" s="39"/>
      <c r="AF45" s="39"/>
      <c r="AG45" s="39"/>
      <c r="AH45" s="39"/>
      <c r="AI45" s="35"/>
      <c r="AJ45" s="35" t="s">
        <v>25</v>
      </c>
      <c r="AK45" s="35"/>
      <c r="AL45" s="35" t="s">
        <v>138</v>
      </c>
      <c r="AM45" s="35"/>
      <c r="AN45" s="35" t="s">
        <v>221</v>
      </c>
      <c r="AO45" s="35" t="s">
        <v>198</v>
      </c>
      <c r="AP45" s="35" t="s">
        <v>222</v>
      </c>
      <c r="AQ45" s="35" t="s">
        <v>222</v>
      </c>
      <c r="AR45" s="35"/>
      <c r="AS45" s="35" t="s">
        <v>141</v>
      </c>
      <c r="AT45" s="35" t="s">
        <v>80</v>
      </c>
      <c r="AU45" s="35"/>
    </row>
    <row r="46" customFormat="false" ht="99.75" hidden="false" customHeight="true" outlineLevel="0" collapsed="false">
      <c r="A46" s="37" t="s">
        <v>223</v>
      </c>
      <c r="B46" s="38" t="s">
        <v>194</v>
      </c>
      <c r="C46" s="38" t="s">
        <v>35</v>
      </c>
      <c r="D46" s="38" t="s">
        <v>202</v>
      </c>
      <c r="E46" s="35" t="s">
        <v>224</v>
      </c>
      <c r="F46" s="39" t="n">
        <f aca="false">SUM(G46+M46+S46+Y46+AD46)</f>
        <v>406648.602</v>
      </c>
      <c r="G46" s="39" t="n">
        <f aca="false">SUM(H46:L46)</f>
        <v>0</v>
      </c>
      <c r="H46" s="41"/>
      <c r="I46" s="39"/>
      <c r="J46" s="41"/>
      <c r="K46" s="41"/>
      <c r="L46" s="39"/>
      <c r="M46" s="39" t="n">
        <f aca="false">SUM(N46:R46)</f>
        <v>0</v>
      </c>
      <c r="N46" s="39"/>
      <c r="O46" s="39"/>
      <c r="P46" s="39"/>
      <c r="Q46" s="39"/>
      <c r="R46" s="39"/>
      <c r="S46" s="39" t="n">
        <f aca="false">SUM(T46:X46)</f>
        <v>0</v>
      </c>
      <c r="T46" s="39"/>
      <c r="U46" s="39"/>
      <c r="V46" s="39"/>
      <c r="W46" s="39"/>
      <c r="X46" s="39"/>
      <c r="Y46" s="39" t="n">
        <f aca="false">SUM(Z46:AC46)</f>
        <v>406648.602</v>
      </c>
      <c r="Z46" s="39"/>
      <c r="AA46" s="39"/>
      <c r="AB46" s="40" t="n">
        <v>406.6486</v>
      </c>
      <c r="AC46" s="40" t="n">
        <v>406241.9534</v>
      </c>
      <c r="AD46" s="39" t="n">
        <f aca="false">SUM(AE46:AH46)</f>
        <v>0</v>
      </c>
      <c r="AE46" s="39"/>
      <c r="AF46" s="39"/>
      <c r="AG46" s="39"/>
      <c r="AH46" s="39"/>
      <c r="AI46" s="35"/>
      <c r="AJ46" s="35" t="s">
        <v>26</v>
      </c>
      <c r="AK46" s="35"/>
      <c r="AL46" s="35" t="s">
        <v>138</v>
      </c>
      <c r="AM46" s="35"/>
      <c r="AN46" s="35" t="s">
        <v>225</v>
      </c>
      <c r="AO46" s="35" t="s">
        <v>198</v>
      </c>
      <c r="AP46" s="35" t="s">
        <v>226</v>
      </c>
      <c r="AQ46" s="35" t="s">
        <v>226</v>
      </c>
      <c r="AR46" s="35"/>
      <c r="AS46" s="35" t="s">
        <v>141</v>
      </c>
      <c r="AT46" s="35" t="s">
        <v>80</v>
      </c>
      <c r="AU46" s="35"/>
    </row>
    <row r="47" customFormat="false" ht="99.75" hidden="false" customHeight="true" outlineLevel="0" collapsed="false">
      <c r="A47" s="37" t="s">
        <v>227</v>
      </c>
      <c r="B47" s="38" t="s">
        <v>194</v>
      </c>
      <c r="C47" s="38" t="s">
        <v>35</v>
      </c>
      <c r="D47" s="38" t="s">
        <v>202</v>
      </c>
      <c r="E47" s="35" t="s">
        <v>228</v>
      </c>
      <c r="F47" s="39" t="n">
        <f aca="false">SUM(G47+M47+S47+Y47+AD47)</f>
        <v>271033.9344</v>
      </c>
      <c r="G47" s="39" t="n">
        <f aca="false">SUM(H47:L47)</f>
        <v>0</v>
      </c>
      <c r="H47" s="41"/>
      <c r="I47" s="39"/>
      <c r="J47" s="41"/>
      <c r="K47" s="41"/>
      <c r="L47" s="39"/>
      <c r="M47" s="39" t="n">
        <f aca="false">SUM(N47:R47)</f>
        <v>0</v>
      </c>
      <c r="N47" s="39"/>
      <c r="O47" s="39"/>
      <c r="P47" s="39"/>
      <c r="Q47" s="39"/>
      <c r="R47" s="39"/>
      <c r="S47" s="39" t="n">
        <f aca="false">SUM(T47:X47)</f>
        <v>0</v>
      </c>
      <c r="T47" s="39"/>
      <c r="U47" s="39"/>
      <c r="V47" s="39"/>
      <c r="W47" s="39"/>
      <c r="X47" s="39"/>
      <c r="Y47" s="39" t="n">
        <f aca="false">SUM(Z47:AC47)</f>
        <v>271033.9344</v>
      </c>
      <c r="Z47" s="39"/>
      <c r="AA47" s="39"/>
      <c r="AB47" s="50" t="n">
        <v>271.03393</v>
      </c>
      <c r="AC47" s="50" t="n">
        <v>270762.90047</v>
      </c>
      <c r="AD47" s="39" t="n">
        <f aca="false">SUM(AE47:AH47)</f>
        <v>0</v>
      </c>
      <c r="AE47" s="39"/>
      <c r="AF47" s="39"/>
      <c r="AG47" s="39"/>
      <c r="AH47" s="39"/>
      <c r="AI47" s="35"/>
      <c r="AJ47" s="35" t="s">
        <v>26</v>
      </c>
      <c r="AK47" s="35"/>
      <c r="AL47" s="35" t="s">
        <v>138</v>
      </c>
      <c r="AM47" s="35"/>
      <c r="AN47" s="35" t="s">
        <v>229</v>
      </c>
      <c r="AO47" s="35" t="s">
        <v>198</v>
      </c>
      <c r="AP47" s="35" t="s">
        <v>230</v>
      </c>
      <c r="AQ47" s="35" t="s">
        <v>230</v>
      </c>
      <c r="AR47" s="35"/>
      <c r="AS47" s="35" t="s">
        <v>141</v>
      </c>
      <c r="AT47" s="35" t="s">
        <v>80</v>
      </c>
      <c r="AU47" s="35"/>
    </row>
    <row r="48" customFormat="false" ht="99.75" hidden="false" customHeight="true" outlineLevel="0" collapsed="false">
      <c r="A48" s="37" t="s">
        <v>231</v>
      </c>
      <c r="B48" s="38" t="s">
        <v>194</v>
      </c>
      <c r="C48" s="38" t="s">
        <v>35</v>
      </c>
      <c r="D48" s="38" t="s">
        <v>202</v>
      </c>
      <c r="E48" s="35" t="s">
        <v>232</v>
      </c>
      <c r="F48" s="39" t="n">
        <f aca="false">SUM(G48+M48+S48+Y48+AD48)</f>
        <v>2100003.60552</v>
      </c>
      <c r="G48" s="39" t="n">
        <f aca="false">SUM(H48:L48)</f>
        <v>0</v>
      </c>
      <c r="H48" s="41"/>
      <c r="I48" s="39"/>
      <c r="J48" s="41"/>
      <c r="K48" s="41"/>
      <c r="L48" s="39"/>
      <c r="M48" s="39" t="n">
        <f aca="false">SUM(N48:R48)</f>
        <v>0</v>
      </c>
      <c r="N48" s="39"/>
      <c r="O48" s="39"/>
      <c r="P48" s="39"/>
      <c r="Q48" s="39"/>
      <c r="R48" s="39"/>
      <c r="S48" s="39" t="n">
        <f aca="false">SUM(T48:X48)</f>
        <v>0</v>
      </c>
      <c r="T48" s="39"/>
      <c r="U48" s="39"/>
      <c r="V48" s="39"/>
      <c r="W48" s="39"/>
      <c r="X48" s="39"/>
      <c r="Y48" s="39" t="n">
        <f aca="false">SUM(Z48:AC48)</f>
        <v>2100003.60552</v>
      </c>
      <c r="Z48" s="39"/>
      <c r="AA48" s="39"/>
      <c r="AB48" s="40" t="n">
        <v>2100.00361</v>
      </c>
      <c r="AC48" s="40" t="n">
        <v>2097903.60191</v>
      </c>
      <c r="AD48" s="39" t="n">
        <f aca="false">SUM(AE48:AH48)</f>
        <v>0</v>
      </c>
      <c r="AE48" s="39"/>
      <c r="AF48" s="39"/>
      <c r="AG48" s="39"/>
      <c r="AH48" s="39"/>
      <c r="AI48" s="35"/>
      <c r="AJ48" s="35" t="s">
        <v>26</v>
      </c>
      <c r="AK48" s="35"/>
      <c r="AL48" s="35" t="s">
        <v>138</v>
      </c>
      <c r="AM48" s="35"/>
      <c r="AN48" s="35" t="s">
        <v>233</v>
      </c>
      <c r="AO48" s="35" t="s">
        <v>198</v>
      </c>
      <c r="AP48" s="35" t="s">
        <v>234</v>
      </c>
      <c r="AQ48" s="35" t="s">
        <v>234</v>
      </c>
      <c r="AR48" s="35"/>
      <c r="AS48" s="35" t="s">
        <v>141</v>
      </c>
      <c r="AT48" s="35" t="s">
        <v>80</v>
      </c>
      <c r="AU48" s="35"/>
    </row>
    <row r="49" customFormat="false" ht="99.75" hidden="false" customHeight="true" outlineLevel="0" collapsed="false">
      <c r="A49" s="37" t="s">
        <v>235</v>
      </c>
      <c r="B49" s="38" t="s">
        <v>194</v>
      </c>
      <c r="C49" s="38" t="s">
        <v>35</v>
      </c>
      <c r="D49" s="38" t="s">
        <v>202</v>
      </c>
      <c r="E49" s="35" t="s">
        <v>236</v>
      </c>
      <c r="F49" s="39" t="n">
        <f aca="false">SUM(G49+M49+S49+Y49+AD49)</f>
        <v>190058.904</v>
      </c>
      <c r="G49" s="39" t="n">
        <f aca="false">SUM(H49:L49)</f>
        <v>0</v>
      </c>
      <c r="H49" s="41"/>
      <c r="I49" s="39"/>
      <c r="J49" s="41"/>
      <c r="K49" s="41"/>
      <c r="L49" s="39"/>
      <c r="M49" s="39" t="n">
        <f aca="false">SUM(N49:R49)</f>
        <v>0</v>
      </c>
      <c r="N49" s="39"/>
      <c r="O49" s="39"/>
      <c r="P49" s="39"/>
      <c r="Q49" s="39"/>
      <c r="R49" s="39"/>
      <c r="S49" s="39" t="n">
        <f aca="false">SUM(T49:X49)</f>
        <v>0</v>
      </c>
      <c r="T49" s="39"/>
      <c r="U49" s="39"/>
      <c r="V49" s="39"/>
      <c r="W49" s="39"/>
      <c r="X49" s="39"/>
      <c r="Y49" s="39" t="n">
        <f aca="false">SUM(Z49:AC49)</f>
        <v>190058.904</v>
      </c>
      <c r="Z49" s="39"/>
      <c r="AA49" s="39"/>
      <c r="AB49" s="40" t="n">
        <v>190.0589</v>
      </c>
      <c r="AC49" s="40" t="n">
        <v>189868.8451</v>
      </c>
      <c r="AD49" s="39" t="n">
        <f aca="false">SUM(AE49:AH49)</f>
        <v>0</v>
      </c>
      <c r="AE49" s="39"/>
      <c r="AF49" s="39"/>
      <c r="AG49" s="39"/>
      <c r="AH49" s="39"/>
      <c r="AI49" s="35"/>
      <c r="AJ49" s="35" t="s">
        <v>26</v>
      </c>
      <c r="AK49" s="35"/>
      <c r="AL49" s="35" t="s">
        <v>138</v>
      </c>
      <c r="AM49" s="35"/>
      <c r="AN49" s="35" t="s">
        <v>237</v>
      </c>
      <c r="AO49" s="35" t="s">
        <v>198</v>
      </c>
      <c r="AP49" s="35" t="s">
        <v>238</v>
      </c>
      <c r="AQ49" s="35" t="s">
        <v>238</v>
      </c>
      <c r="AR49" s="35"/>
      <c r="AS49" s="35" t="s">
        <v>141</v>
      </c>
      <c r="AT49" s="35" t="s">
        <v>80</v>
      </c>
      <c r="AU49" s="35"/>
    </row>
    <row r="50" customFormat="false" ht="99.75" hidden="false" customHeight="true" outlineLevel="0" collapsed="false">
      <c r="A50" s="37" t="s">
        <v>239</v>
      </c>
      <c r="B50" s="38" t="s">
        <v>194</v>
      </c>
      <c r="C50" s="38" t="s">
        <v>35</v>
      </c>
      <c r="D50" s="38" t="s">
        <v>202</v>
      </c>
      <c r="E50" s="35" t="s">
        <v>240</v>
      </c>
      <c r="F50" s="39" t="n">
        <f aca="false">SUM(G50+M50+S50+Y50+AD50)</f>
        <v>1769506.2</v>
      </c>
      <c r="G50" s="39" t="n">
        <f aca="false">SUM(H50:L50)</f>
        <v>0</v>
      </c>
      <c r="H50" s="41"/>
      <c r="I50" s="39"/>
      <c r="J50" s="41"/>
      <c r="K50" s="41"/>
      <c r="L50" s="39"/>
      <c r="M50" s="39" t="n">
        <f aca="false">SUM(N50:R50)</f>
        <v>0</v>
      </c>
      <c r="N50" s="39"/>
      <c r="O50" s="39"/>
      <c r="P50" s="39"/>
      <c r="Q50" s="39"/>
      <c r="R50" s="39"/>
      <c r="S50" s="39" t="n">
        <f aca="false">SUM(T50:X50)</f>
        <v>0</v>
      </c>
      <c r="T50" s="39"/>
      <c r="U50" s="39"/>
      <c r="V50" s="39"/>
      <c r="W50" s="39"/>
      <c r="X50" s="39"/>
      <c r="Y50" s="39" t="n">
        <f aca="false">SUM(Z50:AC50)</f>
        <v>1769506.2</v>
      </c>
      <c r="Z50" s="39"/>
      <c r="AA50" s="39"/>
      <c r="AB50" s="40" t="n">
        <v>1769.5062</v>
      </c>
      <c r="AC50" s="40" t="n">
        <v>1767736.6938</v>
      </c>
      <c r="AD50" s="39" t="n">
        <f aca="false">SUM(AE50:AH50)</f>
        <v>0</v>
      </c>
      <c r="AE50" s="39"/>
      <c r="AF50" s="39"/>
      <c r="AG50" s="39"/>
      <c r="AH50" s="39"/>
      <c r="AI50" s="35"/>
      <c r="AJ50" s="35" t="s">
        <v>26</v>
      </c>
      <c r="AK50" s="35"/>
      <c r="AL50" s="35" t="s">
        <v>138</v>
      </c>
      <c r="AM50" s="35"/>
      <c r="AN50" s="35" t="s">
        <v>241</v>
      </c>
      <c r="AO50" s="35" t="s">
        <v>198</v>
      </c>
      <c r="AP50" s="35" t="s">
        <v>242</v>
      </c>
      <c r="AQ50" s="35" t="s">
        <v>242</v>
      </c>
      <c r="AR50" s="35"/>
      <c r="AS50" s="35" t="s">
        <v>141</v>
      </c>
      <c r="AT50" s="35" t="s">
        <v>80</v>
      </c>
      <c r="AU50" s="35"/>
    </row>
    <row r="51" customFormat="false" ht="99.75" hidden="false" customHeight="true" outlineLevel="0" collapsed="false">
      <c r="A51" s="37" t="s">
        <v>243</v>
      </c>
      <c r="B51" s="38" t="s">
        <v>194</v>
      </c>
      <c r="C51" s="38" t="s">
        <v>35</v>
      </c>
      <c r="D51" s="38" t="s">
        <v>202</v>
      </c>
      <c r="E51" s="35" t="s">
        <v>244</v>
      </c>
      <c r="F51" s="39" t="n">
        <f aca="false">SUM(G51+M51+S51+Y51+AD51)</f>
        <v>318769.2</v>
      </c>
      <c r="G51" s="39" t="n">
        <f aca="false">SUM(H51:L51)</f>
        <v>0</v>
      </c>
      <c r="H51" s="41"/>
      <c r="I51" s="39"/>
      <c r="J51" s="41"/>
      <c r="K51" s="41"/>
      <c r="L51" s="39"/>
      <c r="M51" s="39" t="n">
        <f aca="false">SUM(N51:R51)</f>
        <v>0</v>
      </c>
      <c r="N51" s="39"/>
      <c r="O51" s="39"/>
      <c r="P51" s="39"/>
      <c r="Q51" s="39"/>
      <c r="R51" s="39"/>
      <c r="S51" s="39" t="n">
        <f aca="false">SUM(T51:X51)</f>
        <v>0</v>
      </c>
      <c r="T51" s="39"/>
      <c r="U51" s="39"/>
      <c r="V51" s="39"/>
      <c r="W51" s="39"/>
      <c r="X51" s="39"/>
      <c r="Y51" s="39" t="n">
        <f aca="false">SUM(Z51:AC51)</f>
        <v>318769.2</v>
      </c>
      <c r="Z51" s="39"/>
      <c r="AA51" s="39"/>
      <c r="AB51" s="40" t="n">
        <v>318.7692</v>
      </c>
      <c r="AC51" s="40" t="n">
        <v>318450.4308</v>
      </c>
      <c r="AD51" s="39" t="n">
        <f aca="false">SUM(AE51:AH51)</f>
        <v>0</v>
      </c>
      <c r="AE51" s="39"/>
      <c r="AF51" s="39"/>
      <c r="AG51" s="39"/>
      <c r="AH51" s="39"/>
      <c r="AI51" s="35"/>
      <c r="AJ51" s="35" t="s">
        <v>26</v>
      </c>
      <c r="AK51" s="35"/>
      <c r="AL51" s="35" t="s">
        <v>138</v>
      </c>
      <c r="AM51" s="35"/>
      <c r="AN51" s="35" t="s">
        <v>245</v>
      </c>
      <c r="AO51" s="35" t="s">
        <v>198</v>
      </c>
      <c r="AP51" s="35" t="s">
        <v>246</v>
      </c>
      <c r="AQ51" s="35" t="s">
        <v>246</v>
      </c>
      <c r="AR51" s="35"/>
      <c r="AS51" s="35" t="s">
        <v>141</v>
      </c>
      <c r="AT51" s="35" t="s">
        <v>80</v>
      </c>
      <c r="AU51" s="35"/>
    </row>
    <row r="52" customFormat="false" ht="99.75" hidden="false" customHeight="true" outlineLevel="0" collapsed="false">
      <c r="A52" s="37" t="s">
        <v>247</v>
      </c>
      <c r="B52" s="38" t="s">
        <v>194</v>
      </c>
      <c r="C52" s="38" t="s">
        <v>35</v>
      </c>
      <c r="D52" s="38" t="s">
        <v>202</v>
      </c>
      <c r="E52" s="35" t="s">
        <v>248</v>
      </c>
      <c r="F52" s="39" t="n">
        <f aca="false">SUM(G52+M52+S52+Y52+AD52)</f>
        <v>29500.7992</v>
      </c>
      <c r="G52" s="39" t="n">
        <f aca="false">SUM(H52:L52)</f>
        <v>0</v>
      </c>
      <c r="H52" s="41"/>
      <c r="I52" s="39"/>
      <c r="J52" s="41"/>
      <c r="K52" s="41"/>
      <c r="L52" s="39"/>
      <c r="M52" s="39" t="n">
        <f aca="false">SUM(N52:R52)</f>
        <v>0</v>
      </c>
      <c r="N52" s="39"/>
      <c r="O52" s="39"/>
      <c r="P52" s="39"/>
      <c r="Q52" s="39"/>
      <c r="R52" s="39"/>
      <c r="S52" s="39" t="n">
        <f aca="false">SUM(T52:X52)</f>
        <v>0</v>
      </c>
      <c r="T52" s="39"/>
      <c r="U52" s="39"/>
      <c r="V52" s="39"/>
      <c r="W52" s="39"/>
      <c r="X52" s="39"/>
      <c r="Y52" s="39" t="n">
        <f aca="false">SUM(Z52:AC52)</f>
        <v>29500.7992</v>
      </c>
      <c r="Z52" s="39"/>
      <c r="AA52" s="39"/>
      <c r="AB52" s="40" t="n">
        <v>29.5</v>
      </c>
      <c r="AC52" s="40" t="n">
        <v>29471.2992</v>
      </c>
      <c r="AD52" s="39" t="n">
        <f aca="false">SUM(AE52:AH52)</f>
        <v>0</v>
      </c>
      <c r="AE52" s="39"/>
      <c r="AF52" s="39"/>
      <c r="AG52" s="39"/>
      <c r="AH52" s="39"/>
      <c r="AI52" s="35"/>
      <c r="AJ52" s="35" t="s">
        <v>26</v>
      </c>
      <c r="AK52" s="35"/>
      <c r="AL52" s="35" t="s">
        <v>138</v>
      </c>
      <c r="AM52" s="35"/>
      <c r="AN52" s="35" t="s">
        <v>249</v>
      </c>
      <c r="AO52" s="35" t="s">
        <v>198</v>
      </c>
      <c r="AP52" s="35" t="s">
        <v>250</v>
      </c>
      <c r="AQ52" s="35" t="s">
        <v>250</v>
      </c>
      <c r="AR52" s="35"/>
      <c r="AS52" s="35" t="s">
        <v>141</v>
      </c>
      <c r="AT52" s="35" t="s">
        <v>80</v>
      </c>
      <c r="AU52" s="35"/>
    </row>
    <row r="53" customFormat="false" ht="135" hidden="false" customHeight="true" outlineLevel="0" collapsed="false">
      <c r="A53" s="37" t="s">
        <v>251</v>
      </c>
      <c r="B53" s="38" t="s">
        <v>194</v>
      </c>
      <c r="C53" s="38" t="s">
        <v>252</v>
      </c>
      <c r="D53" s="38" t="s">
        <v>253</v>
      </c>
      <c r="E53" s="35" t="s">
        <v>254</v>
      </c>
      <c r="F53" s="39" t="n">
        <f aca="false">SUM(G53+M53+S53+Y53+AD53)</f>
        <v>235170</v>
      </c>
      <c r="G53" s="39" t="n">
        <f aca="false">SUM(H53:L53)</f>
        <v>47034</v>
      </c>
      <c r="H53" s="41"/>
      <c r="I53" s="39" t="n">
        <v>47034</v>
      </c>
      <c r="J53" s="41"/>
      <c r="K53" s="41"/>
      <c r="L53" s="39"/>
      <c r="M53" s="39" t="n">
        <f aca="false">SUM(N53:R53)</f>
        <v>47034</v>
      </c>
      <c r="N53" s="39"/>
      <c r="O53" s="39" t="n">
        <v>47034</v>
      </c>
      <c r="P53" s="39"/>
      <c r="Q53" s="39"/>
      <c r="R53" s="39"/>
      <c r="S53" s="39" t="n">
        <f aca="false">SUM(T53:X53)</f>
        <v>47034</v>
      </c>
      <c r="T53" s="39"/>
      <c r="U53" s="39" t="n">
        <v>47034</v>
      </c>
      <c r="V53" s="39"/>
      <c r="W53" s="39"/>
      <c r="X53" s="39"/>
      <c r="Y53" s="39" t="n">
        <f aca="false">SUM(Z53:AC53)</f>
        <v>47034</v>
      </c>
      <c r="Z53" s="39"/>
      <c r="AA53" s="39" t="n">
        <v>47034</v>
      </c>
      <c r="AB53" s="40"/>
      <c r="AC53" s="40"/>
      <c r="AD53" s="39" t="n">
        <f aca="false">SUM(AE53:AH53)</f>
        <v>47034</v>
      </c>
      <c r="AE53" s="39"/>
      <c r="AF53" s="39" t="n">
        <v>47034</v>
      </c>
      <c r="AG53" s="39"/>
      <c r="AH53" s="39"/>
      <c r="AI53" s="35"/>
      <c r="AJ53" s="35" t="s">
        <v>22</v>
      </c>
      <c r="AK53" s="35"/>
      <c r="AL53" s="35" t="s">
        <v>255</v>
      </c>
      <c r="AM53" s="35"/>
      <c r="AN53" s="35" t="s">
        <v>252</v>
      </c>
      <c r="AO53" s="35" t="s">
        <v>256</v>
      </c>
      <c r="AP53" s="35" t="s">
        <v>252</v>
      </c>
      <c r="AQ53" s="35" t="s">
        <v>252</v>
      </c>
      <c r="AR53" s="35"/>
      <c r="AS53" s="35" t="s">
        <v>44</v>
      </c>
      <c r="AT53" s="35" t="s">
        <v>80</v>
      </c>
      <c r="AU53" s="35"/>
    </row>
    <row r="54" customFormat="false" ht="99.75" hidden="false" customHeight="true" outlineLevel="0" collapsed="false">
      <c r="A54" s="37" t="s">
        <v>257</v>
      </c>
      <c r="B54" s="38" t="s">
        <v>258</v>
      </c>
      <c r="C54" s="38" t="s">
        <v>35</v>
      </c>
      <c r="D54" s="38" t="s">
        <v>259</v>
      </c>
      <c r="E54" s="35" t="s">
        <v>93</v>
      </c>
      <c r="F54" s="39" t="n">
        <f aca="false">SUM(G54+M54+S54+Y54+AD54)</f>
        <v>227184.38633</v>
      </c>
      <c r="G54" s="39" t="n">
        <f aca="false">SUM(H54:L54)</f>
        <v>227184.38633</v>
      </c>
      <c r="H54" s="41" t="n">
        <f aca="false">0+107184.38633</f>
        <v>107184.38633</v>
      </c>
      <c r="I54" s="39" t="n">
        <v>120000</v>
      </c>
      <c r="J54" s="41"/>
      <c r="K54" s="41"/>
      <c r="L54" s="39"/>
      <c r="M54" s="39" t="n">
        <f aca="false">SUM(N54:R54)</f>
        <v>0</v>
      </c>
      <c r="N54" s="39"/>
      <c r="O54" s="39"/>
      <c r="P54" s="39"/>
      <c r="Q54" s="39"/>
      <c r="R54" s="39"/>
      <c r="S54" s="39" t="n">
        <f aca="false">SUM(T54:X54)</f>
        <v>0</v>
      </c>
      <c r="T54" s="39"/>
      <c r="U54" s="39"/>
      <c r="V54" s="39"/>
      <c r="W54" s="39"/>
      <c r="X54" s="39"/>
      <c r="Y54" s="39" t="n">
        <f aca="false">SUM(Z54:AC54)</f>
        <v>0</v>
      </c>
      <c r="Z54" s="39"/>
      <c r="AA54" s="39"/>
      <c r="AB54" s="40"/>
      <c r="AC54" s="40"/>
      <c r="AD54" s="39" t="n">
        <f aca="false">SUM(AE54:AH54)</f>
        <v>0</v>
      </c>
      <c r="AE54" s="39"/>
      <c r="AF54" s="39"/>
      <c r="AG54" s="39"/>
      <c r="AH54" s="39"/>
      <c r="AI54" s="35"/>
      <c r="AJ54" s="35" t="s">
        <v>22</v>
      </c>
      <c r="AK54" s="35" t="s">
        <v>62</v>
      </c>
      <c r="AL54" s="35" t="s">
        <v>39</v>
      </c>
      <c r="AM54" s="35" t="s">
        <v>260</v>
      </c>
      <c r="AN54" s="35" t="s">
        <v>64</v>
      </c>
      <c r="AO54" s="35" t="s">
        <v>261</v>
      </c>
      <c r="AP54" s="35" t="s">
        <v>35</v>
      </c>
      <c r="AQ54" s="35" t="s">
        <v>64</v>
      </c>
      <c r="AR54" s="35" t="s">
        <v>262</v>
      </c>
      <c r="AS54" s="35" t="s">
        <v>44</v>
      </c>
      <c r="AT54" s="35" t="s">
        <v>45</v>
      </c>
      <c r="AU54" s="35"/>
    </row>
    <row r="55" customFormat="false" ht="99.75" hidden="false" customHeight="true" outlineLevel="0" collapsed="false">
      <c r="A55" s="37" t="s">
        <v>263</v>
      </c>
      <c r="B55" s="38" t="s">
        <v>258</v>
      </c>
      <c r="C55" s="38" t="s">
        <v>264</v>
      </c>
      <c r="D55" s="38" t="s">
        <v>265</v>
      </c>
      <c r="E55" s="35" t="s">
        <v>128</v>
      </c>
      <c r="F55" s="39" t="n">
        <f aca="false">SUM(G55+M55+S55+Y55+AD55)</f>
        <v>8948.961</v>
      </c>
      <c r="G55" s="39" t="n">
        <f aca="false">SUM(H55:L55)</f>
        <v>8948.961</v>
      </c>
      <c r="H55" s="41"/>
      <c r="I55" s="39" t="n">
        <v>8948.961</v>
      </c>
      <c r="J55" s="41"/>
      <c r="K55" s="41"/>
      <c r="L55" s="39"/>
      <c r="M55" s="39" t="n">
        <f aca="false">SUM(N55:R55)</f>
        <v>0</v>
      </c>
      <c r="N55" s="39"/>
      <c r="O55" s="39"/>
      <c r="P55" s="39"/>
      <c r="Q55" s="39"/>
      <c r="R55" s="39"/>
      <c r="S55" s="39" t="n">
        <f aca="false">SUM(T55:X55)</f>
        <v>0</v>
      </c>
      <c r="T55" s="39"/>
      <c r="U55" s="39"/>
      <c r="V55" s="39"/>
      <c r="W55" s="39"/>
      <c r="X55" s="39"/>
      <c r="Y55" s="39" t="n">
        <f aca="false">SUM(Z55:AC55)</f>
        <v>0</v>
      </c>
      <c r="Z55" s="39"/>
      <c r="AA55" s="39"/>
      <c r="AB55" s="40"/>
      <c r="AC55" s="40"/>
      <c r="AD55" s="39" t="n">
        <f aca="false">SUM(AE55:AH55)</f>
        <v>0</v>
      </c>
      <c r="AE55" s="39"/>
      <c r="AF55" s="39"/>
      <c r="AG55" s="39"/>
      <c r="AH55" s="39"/>
      <c r="AI55" s="35"/>
      <c r="AJ55" s="35" t="s">
        <v>23</v>
      </c>
      <c r="AK55" s="35" t="s">
        <v>62</v>
      </c>
      <c r="AL55" s="35" t="s">
        <v>266</v>
      </c>
      <c r="AM55" s="35" t="s">
        <v>267</v>
      </c>
      <c r="AN55" s="35" t="s">
        <v>268</v>
      </c>
      <c r="AO55" s="35" t="s">
        <v>268</v>
      </c>
      <c r="AP55" s="35" t="s">
        <v>261</v>
      </c>
      <c r="AQ55" s="35" t="s">
        <v>269</v>
      </c>
      <c r="AR55" s="35" t="s">
        <v>270</v>
      </c>
      <c r="AS55" s="35" t="s">
        <v>44</v>
      </c>
      <c r="AT55" s="35" t="s">
        <v>45</v>
      </c>
      <c r="AU55" s="35" t="s">
        <v>271</v>
      </c>
    </row>
    <row r="56" customFormat="false" ht="99.75" hidden="false" customHeight="true" outlineLevel="0" collapsed="false">
      <c r="A56" s="37" t="s">
        <v>272</v>
      </c>
      <c r="B56" s="38" t="s">
        <v>258</v>
      </c>
      <c r="C56" s="38" t="s">
        <v>264</v>
      </c>
      <c r="D56" s="38" t="s">
        <v>273</v>
      </c>
      <c r="E56" s="35" t="s">
        <v>128</v>
      </c>
      <c r="F56" s="39" t="n">
        <f aca="false">SUM(G56+M56+S56+Y56+AD56)</f>
        <v>447030</v>
      </c>
      <c r="G56" s="39" t="n">
        <f aca="false">SUM(H56:L56)</f>
        <v>447030</v>
      </c>
      <c r="H56" s="41"/>
      <c r="I56" s="39" t="n">
        <f aca="false">91020+356010</f>
        <v>447030</v>
      </c>
      <c r="J56" s="41"/>
      <c r="K56" s="41"/>
      <c r="L56" s="39"/>
      <c r="M56" s="39" t="n">
        <f aca="false">SUM(N56:R56)</f>
        <v>0</v>
      </c>
      <c r="N56" s="39"/>
      <c r="O56" s="39"/>
      <c r="P56" s="39"/>
      <c r="Q56" s="39"/>
      <c r="R56" s="39"/>
      <c r="S56" s="39" t="n">
        <f aca="false">SUM(T56:X56)</f>
        <v>0</v>
      </c>
      <c r="T56" s="39"/>
      <c r="U56" s="39"/>
      <c r="V56" s="39"/>
      <c r="W56" s="39"/>
      <c r="X56" s="39"/>
      <c r="Y56" s="39" t="n">
        <f aca="false">SUM(Z56:AC56)</f>
        <v>0</v>
      </c>
      <c r="Z56" s="39"/>
      <c r="AA56" s="39"/>
      <c r="AB56" s="40"/>
      <c r="AC56" s="40"/>
      <c r="AD56" s="39" t="n">
        <f aca="false">SUM(AE56:AH56)</f>
        <v>0</v>
      </c>
      <c r="AE56" s="39"/>
      <c r="AF56" s="39"/>
      <c r="AG56" s="39"/>
      <c r="AH56" s="39"/>
      <c r="AI56" s="35"/>
      <c r="AJ56" s="35" t="s">
        <v>22</v>
      </c>
      <c r="AK56" s="35" t="s">
        <v>62</v>
      </c>
      <c r="AL56" s="35" t="s">
        <v>274</v>
      </c>
      <c r="AM56" s="35" t="s">
        <v>275</v>
      </c>
      <c r="AN56" s="35" t="s">
        <v>268</v>
      </c>
      <c r="AO56" s="35" t="s">
        <v>268</v>
      </c>
      <c r="AP56" s="35" t="s">
        <v>261</v>
      </c>
      <c r="AQ56" s="35" t="s">
        <v>269</v>
      </c>
      <c r="AR56" s="51" t="s">
        <v>276</v>
      </c>
      <c r="AS56" s="35" t="s">
        <v>44</v>
      </c>
      <c r="AT56" s="51" t="s">
        <v>45</v>
      </c>
      <c r="AU56" s="51" t="s">
        <v>277</v>
      </c>
    </row>
    <row r="57" customFormat="false" ht="99.75" hidden="false" customHeight="true" outlineLevel="0" collapsed="false">
      <c r="A57" s="37" t="s">
        <v>278</v>
      </c>
      <c r="B57" s="38" t="s">
        <v>258</v>
      </c>
      <c r="C57" s="38" t="s">
        <v>264</v>
      </c>
      <c r="D57" s="38" t="s">
        <v>279</v>
      </c>
      <c r="E57" s="35" t="s">
        <v>128</v>
      </c>
      <c r="F57" s="39" t="n">
        <f aca="false">SUM(G57+M57+S57+Y57+AD57)</f>
        <v>979938.13</v>
      </c>
      <c r="G57" s="39" t="n">
        <f aca="false">SUM(H57:L57)</f>
        <v>0</v>
      </c>
      <c r="H57" s="41"/>
      <c r="I57" s="39"/>
      <c r="J57" s="41"/>
      <c r="K57" s="41"/>
      <c r="L57" s="39"/>
      <c r="M57" s="39" t="n">
        <f aca="false">SUM(N57:R57)</f>
        <v>489937.92</v>
      </c>
      <c r="N57" s="39"/>
      <c r="O57" s="39" t="n">
        <f aca="false">490000.21-62.29</f>
        <v>489937.92</v>
      </c>
      <c r="P57" s="39"/>
      <c r="Q57" s="39"/>
      <c r="R57" s="39"/>
      <c r="S57" s="39" t="n">
        <f aca="false">SUM(T57:X57)</f>
        <v>490000.21</v>
      </c>
      <c r="T57" s="39"/>
      <c r="U57" s="41" t="n">
        <v>490000.21</v>
      </c>
      <c r="V57" s="39"/>
      <c r="W57" s="39"/>
      <c r="X57" s="39"/>
      <c r="Y57" s="39" t="n">
        <f aca="false">SUM(Z57:AC57)</f>
        <v>0</v>
      </c>
      <c r="Z57" s="39"/>
      <c r="AA57" s="39"/>
      <c r="AB57" s="40"/>
      <c r="AC57" s="40"/>
      <c r="AD57" s="39" t="n">
        <f aca="false">SUM(AE57:AH57)</f>
        <v>0</v>
      </c>
      <c r="AE57" s="39"/>
      <c r="AF57" s="39"/>
      <c r="AG57" s="39"/>
      <c r="AH57" s="39"/>
      <c r="AI57" s="35"/>
      <c r="AJ57" s="35" t="s">
        <v>24</v>
      </c>
      <c r="AK57" s="35" t="s">
        <v>62</v>
      </c>
      <c r="AL57" s="35" t="s">
        <v>274</v>
      </c>
      <c r="AM57" s="35" t="s">
        <v>280</v>
      </c>
      <c r="AN57" s="35" t="s">
        <v>268</v>
      </c>
      <c r="AO57" s="35" t="s">
        <v>268</v>
      </c>
      <c r="AP57" s="35" t="s">
        <v>261</v>
      </c>
      <c r="AQ57" s="35" t="s">
        <v>269</v>
      </c>
      <c r="AR57" s="52" t="s">
        <v>281</v>
      </c>
      <c r="AS57" s="35" t="s">
        <v>44</v>
      </c>
      <c r="AT57" s="51" t="s">
        <v>45</v>
      </c>
      <c r="AU57" s="51" t="s">
        <v>282</v>
      </c>
    </row>
    <row r="58" customFormat="false" ht="99.75" hidden="false" customHeight="true" outlineLevel="0" collapsed="false">
      <c r="A58" s="37" t="s">
        <v>283</v>
      </c>
      <c r="B58" s="38" t="s">
        <v>258</v>
      </c>
      <c r="C58" s="38" t="s">
        <v>264</v>
      </c>
      <c r="D58" s="38" t="s">
        <v>284</v>
      </c>
      <c r="E58" s="35" t="s">
        <v>128</v>
      </c>
      <c r="F58" s="39" t="n">
        <f aca="false">SUM(G58+M58+S58+Y58+AD58)</f>
        <v>120000</v>
      </c>
      <c r="G58" s="39" t="n">
        <f aca="false">SUM(H58:L58)</f>
        <v>120000</v>
      </c>
      <c r="H58" s="41"/>
      <c r="I58" s="39" t="n">
        <v>120000</v>
      </c>
      <c r="J58" s="41"/>
      <c r="K58" s="41"/>
      <c r="L58" s="39"/>
      <c r="M58" s="39" t="n">
        <f aca="false">SUM(N58:R58)</f>
        <v>0</v>
      </c>
      <c r="N58" s="39"/>
      <c r="O58" s="39"/>
      <c r="P58" s="39"/>
      <c r="Q58" s="39"/>
      <c r="R58" s="39"/>
      <c r="S58" s="39" t="n">
        <f aca="false">SUM(T58:X58)</f>
        <v>0</v>
      </c>
      <c r="T58" s="39"/>
      <c r="U58" s="39"/>
      <c r="V58" s="39"/>
      <c r="W58" s="39"/>
      <c r="X58" s="39"/>
      <c r="Y58" s="39" t="n">
        <f aca="false">SUM(Z58:AC58)</f>
        <v>0</v>
      </c>
      <c r="Z58" s="39"/>
      <c r="AA58" s="39"/>
      <c r="AB58" s="40"/>
      <c r="AC58" s="40"/>
      <c r="AD58" s="39" t="n">
        <f aca="false">SUM(AE58:AH58)</f>
        <v>0</v>
      </c>
      <c r="AE58" s="39"/>
      <c r="AF58" s="39"/>
      <c r="AG58" s="39"/>
      <c r="AH58" s="39"/>
      <c r="AI58" s="35"/>
      <c r="AJ58" s="51" t="s">
        <v>23</v>
      </c>
      <c r="AK58" s="35" t="s">
        <v>22</v>
      </c>
      <c r="AL58" s="35" t="s">
        <v>274</v>
      </c>
      <c r="AM58" s="35" t="s">
        <v>285</v>
      </c>
      <c r="AN58" s="35" t="s">
        <v>268</v>
      </c>
      <c r="AO58" s="35" t="s">
        <v>268</v>
      </c>
      <c r="AP58" s="35" t="s">
        <v>261</v>
      </c>
      <c r="AQ58" s="35" t="s">
        <v>269</v>
      </c>
      <c r="AR58" s="35" t="s">
        <v>286</v>
      </c>
      <c r="AS58" s="35" t="s">
        <v>44</v>
      </c>
      <c r="AT58" s="35" t="s">
        <v>45</v>
      </c>
      <c r="AU58" s="35"/>
    </row>
    <row r="59" customFormat="false" ht="99.75" hidden="false" customHeight="true" outlineLevel="0" collapsed="false">
      <c r="A59" s="37" t="s">
        <v>287</v>
      </c>
      <c r="B59" s="38" t="s">
        <v>258</v>
      </c>
      <c r="C59" s="38" t="s">
        <v>264</v>
      </c>
      <c r="D59" s="38" t="s">
        <v>288</v>
      </c>
      <c r="E59" s="35" t="s">
        <v>128</v>
      </c>
      <c r="F59" s="39" t="n">
        <f aca="false">SUM(G59+M59+S59+Y59+AD59)</f>
        <v>9830</v>
      </c>
      <c r="G59" s="39" t="n">
        <f aca="false">SUM(H59:L59)</f>
        <v>9830</v>
      </c>
      <c r="H59" s="41"/>
      <c r="I59" s="39" t="n">
        <v>9830</v>
      </c>
      <c r="J59" s="41"/>
      <c r="K59" s="41"/>
      <c r="L59" s="39"/>
      <c r="M59" s="39" t="n">
        <f aca="false">SUM(N59:R59)</f>
        <v>0</v>
      </c>
      <c r="N59" s="39"/>
      <c r="O59" s="39"/>
      <c r="P59" s="39"/>
      <c r="Q59" s="39"/>
      <c r="R59" s="39"/>
      <c r="S59" s="39" t="n">
        <f aca="false">SUM(T59:X59)</f>
        <v>0</v>
      </c>
      <c r="T59" s="39"/>
      <c r="U59" s="39"/>
      <c r="V59" s="39"/>
      <c r="W59" s="39"/>
      <c r="X59" s="39"/>
      <c r="Y59" s="39" t="n">
        <f aca="false">SUM(Z59:AC59)</f>
        <v>0</v>
      </c>
      <c r="Z59" s="39"/>
      <c r="AA59" s="39"/>
      <c r="AB59" s="40"/>
      <c r="AC59" s="40"/>
      <c r="AD59" s="39" t="n">
        <f aca="false">SUM(AE59:AH59)</f>
        <v>0</v>
      </c>
      <c r="AE59" s="39"/>
      <c r="AF59" s="39"/>
      <c r="AG59" s="39"/>
      <c r="AH59" s="39"/>
      <c r="AI59" s="35"/>
      <c r="AJ59" s="35" t="s">
        <v>22</v>
      </c>
      <c r="AK59" s="35" t="s">
        <v>62</v>
      </c>
      <c r="AL59" s="35" t="s">
        <v>274</v>
      </c>
      <c r="AM59" s="35" t="s">
        <v>289</v>
      </c>
      <c r="AN59" s="35" t="s">
        <v>268</v>
      </c>
      <c r="AO59" s="35" t="s">
        <v>268</v>
      </c>
      <c r="AP59" s="35" t="s">
        <v>261</v>
      </c>
      <c r="AQ59" s="35" t="s">
        <v>269</v>
      </c>
      <c r="AR59" s="51" t="s">
        <v>290</v>
      </c>
      <c r="AS59" s="35" t="s">
        <v>44</v>
      </c>
      <c r="AT59" s="35" t="s">
        <v>45</v>
      </c>
      <c r="AU59" s="35"/>
    </row>
    <row r="60" customFormat="false" ht="99.75" hidden="false" customHeight="true" outlineLevel="0" collapsed="false">
      <c r="A60" s="37" t="s">
        <v>291</v>
      </c>
      <c r="B60" s="38" t="s">
        <v>258</v>
      </c>
      <c r="C60" s="38" t="s">
        <v>264</v>
      </c>
      <c r="D60" s="38" t="s">
        <v>292</v>
      </c>
      <c r="E60" s="35" t="s">
        <v>128</v>
      </c>
      <c r="F60" s="39" t="n">
        <f aca="false">SUM(G60+M60+S60+Y60+AD60)</f>
        <v>7610</v>
      </c>
      <c r="G60" s="39" t="n">
        <f aca="false">SUM(H60:L60)</f>
        <v>7610</v>
      </c>
      <c r="H60" s="41"/>
      <c r="I60" s="39" t="n">
        <v>7610</v>
      </c>
      <c r="J60" s="41"/>
      <c r="K60" s="41"/>
      <c r="L60" s="39"/>
      <c r="M60" s="39" t="n">
        <f aca="false">SUM(N60:R60)</f>
        <v>0</v>
      </c>
      <c r="N60" s="39"/>
      <c r="O60" s="39"/>
      <c r="P60" s="39"/>
      <c r="Q60" s="39"/>
      <c r="R60" s="39"/>
      <c r="S60" s="39" t="n">
        <f aca="false">SUM(T60:X60)</f>
        <v>0</v>
      </c>
      <c r="T60" s="39"/>
      <c r="U60" s="39"/>
      <c r="V60" s="39"/>
      <c r="W60" s="39"/>
      <c r="X60" s="39"/>
      <c r="Y60" s="39" t="n">
        <f aca="false">SUM(Z60:AC60)</f>
        <v>0</v>
      </c>
      <c r="Z60" s="39"/>
      <c r="AA60" s="39"/>
      <c r="AB60" s="40"/>
      <c r="AC60" s="40"/>
      <c r="AD60" s="39" t="n">
        <f aca="false">SUM(AE60:AH60)</f>
        <v>0</v>
      </c>
      <c r="AE60" s="39"/>
      <c r="AF60" s="39"/>
      <c r="AG60" s="39"/>
      <c r="AH60" s="39"/>
      <c r="AI60" s="35"/>
      <c r="AJ60" s="35" t="s">
        <v>22</v>
      </c>
      <c r="AK60" s="35" t="s">
        <v>62</v>
      </c>
      <c r="AL60" s="35" t="s">
        <v>274</v>
      </c>
      <c r="AM60" s="35" t="s">
        <v>293</v>
      </c>
      <c r="AN60" s="35" t="s">
        <v>268</v>
      </c>
      <c r="AO60" s="35" t="s">
        <v>268</v>
      </c>
      <c r="AP60" s="35" t="s">
        <v>261</v>
      </c>
      <c r="AQ60" s="35" t="s">
        <v>269</v>
      </c>
      <c r="AR60" s="51" t="s">
        <v>294</v>
      </c>
      <c r="AS60" s="35" t="s">
        <v>44</v>
      </c>
      <c r="AT60" s="35" t="s">
        <v>45</v>
      </c>
      <c r="AU60" s="35"/>
    </row>
    <row r="61" customFormat="false" ht="99.75" hidden="false" customHeight="true" outlineLevel="0" collapsed="false">
      <c r="A61" s="37" t="s">
        <v>295</v>
      </c>
      <c r="B61" s="38" t="s">
        <v>258</v>
      </c>
      <c r="C61" s="38" t="s">
        <v>264</v>
      </c>
      <c r="D61" s="38" t="s">
        <v>296</v>
      </c>
      <c r="E61" s="35" t="s">
        <v>128</v>
      </c>
      <c r="F61" s="39" t="n">
        <f aca="false">SUM(G61+M61+S61+Y61+AD61)</f>
        <v>71250</v>
      </c>
      <c r="G61" s="39" t="n">
        <f aca="false">SUM(H61:L61)</f>
        <v>71250</v>
      </c>
      <c r="H61" s="41"/>
      <c r="I61" s="39" t="n">
        <v>71250</v>
      </c>
      <c r="J61" s="41"/>
      <c r="K61" s="41"/>
      <c r="L61" s="39"/>
      <c r="M61" s="39" t="n">
        <f aca="false">SUM(N61:R61)</f>
        <v>0</v>
      </c>
      <c r="N61" s="39"/>
      <c r="O61" s="39"/>
      <c r="P61" s="39"/>
      <c r="Q61" s="39"/>
      <c r="R61" s="39"/>
      <c r="S61" s="39" t="n">
        <f aca="false">SUM(T61:X61)</f>
        <v>0</v>
      </c>
      <c r="T61" s="39"/>
      <c r="U61" s="39"/>
      <c r="V61" s="39"/>
      <c r="W61" s="39"/>
      <c r="X61" s="39"/>
      <c r="Y61" s="39" t="n">
        <f aca="false">SUM(Z61:AC61)</f>
        <v>0</v>
      </c>
      <c r="Z61" s="39"/>
      <c r="AA61" s="39"/>
      <c r="AB61" s="40"/>
      <c r="AC61" s="40"/>
      <c r="AD61" s="39" t="n">
        <f aca="false">SUM(AE61:AH61)</f>
        <v>0</v>
      </c>
      <c r="AE61" s="39"/>
      <c r="AF61" s="39"/>
      <c r="AG61" s="39"/>
      <c r="AH61" s="39"/>
      <c r="AI61" s="35"/>
      <c r="AJ61" s="35" t="s">
        <v>24</v>
      </c>
      <c r="AK61" s="35" t="s">
        <v>22</v>
      </c>
      <c r="AL61" s="35" t="s">
        <v>274</v>
      </c>
      <c r="AM61" s="35" t="s">
        <v>297</v>
      </c>
      <c r="AN61" s="35" t="s">
        <v>268</v>
      </c>
      <c r="AO61" s="35" t="s">
        <v>268</v>
      </c>
      <c r="AP61" s="35" t="s">
        <v>261</v>
      </c>
      <c r="AQ61" s="35" t="s">
        <v>269</v>
      </c>
      <c r="AR61" s="51" t="s">
        <v>298</v>
      </c>
      <c r="AS61" s="35" t="s">
        <v>44</v>
      </c>
      <c r="AT61" s="35" t="s">
        <v>299</v>
      </c>
      <c r="AU61" s="35"/>
    </row>
    <row r="62" customFormat="false" ht="99.75" hidden="false" customHeight="true" outlineLevel="0" collapsed="false">
      <c r="A62" s="37" t="s">
        <v>300</v>
      </c>
      <c r="B62" s="38" t="s">
        <v>258</v>
      </c>
      <c r="C62" s="38" t="s">
        <v>264</v>
      </c>
      <c r="D62" s="38" t="s">
        <v>301</v>
      </c>
      <c r="E62" s="35" t="s">
        <v>128</v>
      </c>
      <c r="F62" s="39" t="n">
        <f aca="false">SUM(G62+M62+S62+Y62+AD62)</f>
        <v>43391</v>
      </c>
      <c r="G62" s="39" t="n">
        <f aca="false">SUM(H62:L62)</f>
        <v>43391</v>
      </c>
      <c r="H62" s="41"/>
      <c r="I62" s="39" t="n">
        <v>43391</v>
      </c>
      <c r="J62" s="41"/>
      <c r="K62" s="41"/>
      <c r="L62" s="39"/>
      <c r="M62" s="39" t="n">
        <f aca="false">SUM(N62:R62)</f>
        <v>0</v>
      </c>
      <c r="N62" s="39"/>
      <c r="O62" s="39"/>
      <c r="P62" s="39"/>
      <c r="Q62" s="39"/>
      <c r="R62" s="39"/>
      <c r="S62" s="39" t="n">
        <f aca="false">SUM(T62:X62)</f>
        <v>0</v>
      </c>
      <c r="T62" s="39"/>
      <c r="U62" s="39"/>
      <c r="V62" s="39"/>
      <c r="W62" s="39"/>
      <c r="X62" s="39"/>
      <c r="Y62" s="39" t="n">
        <f aca="false">SUM(Z62:AC62)</f>
        <v>0</v>
      </c>
      <c r="Z62" s="39"/>
      <c r="AA62" s="39"/>
      <c r="AB62" s="40"/>
      <c r="AC62" s="40"/>
      <c r="AD62" s="39" t="n">
        <f aca="false">SUM(AE62:AH62)</f>
        <v>0</v>
      </c>
      <c r="AE62" s="39"/>
      <c r="AF62" s="39"/>
      <c r="AG62" s="39"/>
      <c r="AH62" s="39"/>
      <c r="AI62" s="35"/>
      <c r="AJ62" s="35" t="s">
        <v>22</v>
      </c>
      <c r="AK62" s="35" t="s">
        <v>62</v>
      </c>
      <c r="AL62" s="35" t="s">
        <v>274</v>
      </c>
      <c r="AM62" s="35" t="s">
        <v>302</v>
      </c>
      <c r="AN62" s="35" t="s">
        <v>269</v>
      </c>
      <c r="AO62" s="35" t="s">
        <v>268</v>
      </c>
      <c r="AP62" s="35" t="s">
        <v>264</v>
      </c>
      <c r="AQ62" s="35" t="s">
        <v>269</v>
      </c>
      <c r="AR62" s="35" t="s">
        <v>303</v>
      </c>
      <c r="AS62" s="35" t="s">
        <v>44</v>
      </c>
      <c r="AT62" s="35" t="s">
        <v>45</v>
      </c>
      <c r="AU62" s="35"/>
    </row>
    <row r="63" customFormat="false" ht="99.75" hidden="false" customHeight="true" outlineLevel="0" collapsed="false">
      <c r="A63" s="37" t="s">
        <v>304</v>
      </c>
      <c r="B63" s="38" t="s">
        <v>258</v>
      </c>
      <c r="C63" s="38" t="s">
        <v>264</v>
      </c>
      <c r="D63" s="38" t="s">
        <v>305</v>
      </c>
      <c r="E63" s="35" t="s">
        <v>128</v>
      </c>
      <c r="F63" s="39" t="n">
        <f aca="false">SUM(G63+M63+S63+Y63+AD63)</f>
        <v>156735.64912</v>
      </c>
      <c r="G63" s="39" t="n">
        <f aca="false">SUM(H63:L63)</f>
        <v>156735.64912</v>
      </c>
      <c r="H63" s="41"/>
      <c r="I63" s="39" t="n">
        <v>153600.93614</v>
      </c>
      <c r="J63" s="41" t="n">
        <v>3134.71298</v>
      </c>
      <c r="K63" s="41"/>
      <c r="L63" s="39"/>
      <c r="M63" s="39" t="n">
        <f aca="false">SUM(N63:R63)</f>
        <v>0</v>
      </c>
      <c r="N63" s="39"/>
      <c r="O63" s="39"/>
      <c r="P63" s="39"/>
      <c r="Q63" s="39"/>
      <c r="R63" s="39"/>
      <c r="S63" s="39" t="n">
        <f aca="false">SUM(T63:X63)</f>
        <v>0</v>
      </c>
      <c r="T63" s="39"/>
      <c r="U63" s="39"/>
      <c r="V63" s="39"/>
      <c r="W63" s="39"/>
      <c r="X63" s="39"/>
      <c r="Y63" s="39" t="n">
        <f aca="false">SUM(Z63:AC63)</f>
        <v>0</v>
      </c>
      <c r="Z63" s="39"/>
      <c r="AA63" s="39"/>
      <c r="AB63" s="40"/>
      <c r="AC63" s="40"/>
      <c r="AD63" s="39" t="n">
        <f aca="false">SUM(AE63:AH63)</f>
        <v>0</v>
      </c>
      <c r="AE63" s="39"/>
      <c r="AF63" s="39"/>
      <c r="AG63" s="39"/>
      <c r="AH63" s="39"/>
      <c r="AI63" s="35"/>
      <c r="AJ63" s="35" t="s">
        <v>22</v>
      </c>
      <c r="AK63" s="35" t="s">
        <v>62</v>
      </c>
      <c r="AL63" s="35" t="s">
        <v>138</v>
      </c>
      <c r="AM63" s="35" t="s">
        <v>306</v>
      </c>
      <c r="AN63" s="35" t="s">
        <v>128</v>
      </c>
      <c r="AO63" s="35" t="s">
        <v>268</v>
      </c>
      <c r="AP63" s="35" t="s">
        <v>169</v>
      </c>
      <c r="AQ63" s="35" t="s">
        <v>307</v>
      </c>
      <c r="AR63" s="35" t="s">
        <v>308</v>
      </c>
      <c r="AS63" s="35" t="s">
        <v>141</v>
      </c>
      <c r="AT63" s="35" t="s">
        <v>96</v>
      </c>
      <c r="AU63" s="51" t="s">
        <v>309</v>
      </c>
    </row>
    <row r="64" customFormat="false" ht="99.75" hidden="false" customHeight="true" outlineLevel="0" collapsed="false">
      <c r="A64" s="37" t="s">
        <v>310</v>
      </c>
      <c r="B64" s="38" t="s">
        <v>258</v>
      </c>
      <c r="C64" s="38" t="s">
        <v>264</v>
      </c>
      <c r="D64" s="38" t="s">
        <v>311</v>
      </c>
      <c r="E64" s="35" t="s">
        <v>128</v>
      </c>
      <c r="F64" s="39" t="n">
        <f aca="false">SUM(G64+M64+S64+Y64+AD64)</f>
        <v>179353.3132</v>
      </c>
      <c r="G64" s="39" t="n">
        <f aca="false">SUM(H64:L64)</f>
        <v>179353.3132</v>
      </c>
      <c r="H64" s="41" t="n">
        <f aca="false">0+39008.89</f>
        <v>39008.89</v>
      </c>
      <c r="I64" s="39" t="n">
        <f aca="false">140817.00088-472.57768</f>
        <v>140344.4232</v>
      </c>
      <c r="J64" s="41"/>
      <c r="K64" s="41"/>
      <c r="L64" s="39"/>
      <c r="M64" s="39" t="n">
        <f aca="false">SUM(N64:R64)</f>
        <v>0</v>
      </c>
      <c r="N64" s="39"/>
      <c r="O64" s="39"/>
      <c r="P64" s="39"/>
      <c r="Q64" s="39"/>
      <c r="R64" s="39"/>
      <c r="S64" s="39" t="n">
        <f aca="false">SUM(T64:X64)</f>
        <v>0</v>
      </c>
      <c r="T64" s="39"/>
      <c r="U64" s="39"/>
      <c r="V64" s="39"/>
      <c r="W64" s="39"/>
      <c r="X64" s="39"/>
      <c r="Y64" s="39" t="n">
        <f aca="false">SUM(Z64:AC64)</f>
        <v>0</v>
      </c>
      <c r="Z64" s="39"/>
      <c r="AA64" s="39"/>
      <c r="AB64" s="40"/>
      <c r="AC64" s="40"/>
      <c r="AD64" s="39" t="n">
        <f aca="false">SUM(AE64:AH64)</f>
        <v>0</v>
      </c>
      <c r="AE64" s="39"/>
      <c r="AF64" s="39"/>
      <c r="AG64" s="39"/>
      <c r="AH64" s="39"/>
      <c r="AI64" s="35"/>
      <c r="AJ64" s="35" t="s">
        <v>22</v>
      </c>
      <c r="AK64" s="35"/>
      <c r="AL64" s="35" t="s">
        <v>274</v>
      </c>
      <c r="AM64" s="35" t="s">
        <v>275</v>
      </c>
      <c r="AN64" s="35" t="s">
        <v>268</v>
      </c>
      <c r="AO64" s="35" t="s">
        <v>268</v>
      </c>
      <c r="AP64" s="35" t="s">
        <v>261</v>
      </c>
      <c r="AQ64" s="35" t="s">
        <v>269</v>
      </c>
      <c r="AR64" s="51" t="s">
        <v>312</v>
      </c>
      <c r="AS64" s="51" t="s">
        <v>44</v>
      </c>
      <c r="AT64" s="51" t="s">
        <v>96</v>
      </c>
      <c r="AU64" s="51" t="s">
        <v>313</v>
      </c>
    </row>
    <row r="65" customFormat="false" ht="99.75" hidden="false" customHeight="true" outlineLevel="0" collapsed="false">
      <c r="A65" s="37" t="s">
        <v>314</v>
      </c>
      <c r="B65" s="38" t="s">
        <v>258</v>
      </c>
      <c r="C65" s="38" t="s">
        <v>264</v>
      </c>
      <c r="D65" s="38" t="s">
        <v>315</v>
      </c>
      <c r="E65" s="35" t="s">
        <v>128</v>
      </c>
      <c r="F65" s="39" t="n">
        <f aca="false">SUM(G65+M65+S65+Y65+AD65)</f>
        <v>18631.7933</v>
      </c>
      <c r="G65" s="39" t="n">
        <f aca="false">SUM(H65:L65)</f>
        <v>18631.7933</v>
      </c>
      <c r="H65" s="39"/>
      <c r="I65" s="39" t="n">
        <v>18631.7933</v>
      </c>
      <c r="J65" s="39"/>
      <c r="K65" s="39"/>
      <c r="L65" s="39"/>
      <c r="M65" s="39" t="n">
        <f aca="false">SUM(N65:R65)</f>
        <v>0</v>
      </c>
      <c r="N65" s="41"/>
      <c r="O65" s="41"/>
      <c r="P65" s="39"/>
      <c r="Q65" s="39"/>
      <c r="R65" s="39"/>
      <c r="S65" s="39" t="n">
        <f aca="false">SUM(T65:X65)</f>
        <v>0</v>
      </c>
      <c r="T65" s="39"/>
      <c r="U65" s="39"/>
      <c r="V65" s="39"/>
      <c r="W65" s="39"/>
      <c r="X65" s="39"/>
      <c r="Y65" s="39" t="n">
        <f aca="false">SUM(Z65:AC65)</f>
        <v>0</v>
      </c>
      <c r="Z65" s="39"/>
      <c r="AA65" s="39"/>
      <c r="AB65" s="40"/>
      <c r="AC65" s="40"/>
      <c r="AD65" s="39" t="n">
        <f aca="false">SUM(AE65:AH65)</f>
        <v>0</v>
      </c>
      <c r="AE65" s="39"/>
      <c r="AF65" s="39"/>
      <c r="AG65" s="39"/>
      <c r="AH65" s="39"/>
      <c r="AI65" s="35"/>
      <c r="AJ65" s="51" t="s">
        <v>23</v>
      </c>
      <c r="AK65" s="51" t="s">
        <v>22</v>
      </c>
      <c r="AL65" s="51" t="s">
        <v>274</v>
      </c>
      <c r="AM65" s="51" t="s">
        <v>285</v>
      </c>
      <c r="AN65" s="51" t="s">
        <v>268</v>
      </c>
      <c r="AO65" s="51" t="s">
        <v>268</v>
      </c>
      <c r="AP65" s="51" t="s">
        <v>261</v>
      </c>
      <c r="AQ65" s="51" t="s">
        <v>269</v>
      </c>
      <c r="AR65" s="51"/>
      <c r="AS65" s="51" t="s">
        <v>44</v>
      </c>
      <c r="AT65" s="51" t="s">
        <v>72</v>
      </c>
      <c r="AU65" s="51"/>
    </row>
    <row r="66" customFormat="false" ht="99.75" hidden="false" customHeight="true" outlineLevel="0" collapsed="false">
      <c r="A66" s="37" t="s">
        <v>316</v>
      </c>
      <c r="B66" s="38" t="s">
        <v>258</v>
      </c>
      <c r="C66" s="38" t="s">
        <v>264</v>
      </c>
      <c r="D66" s="38" t="s">
        <v>317</v>
      </c>
      <c r="E66" s="35" t="s">
        <v>128</v>
      </c>
      <c r="F66" s="39" t="n">
        <f aca="false">SUM(G66+M66+S66+Y66+AD66)</f>
        <v>4639.42008</v>
      </c>
      <c r="G66" s="39" t="n">
        <f aca="false">SUM(H66:L66)</f>
        <v>4639.42008</v>
      </c>
      <c r="H66" s="39"/>
      <c r="I66" s="39" t="n">
        <v>4639.42008</v>
      </c>
      <c r="J66" s="39"/>
      <c r="K66" s="39"/>
      <c r="L66" s="39"/>
      <c r="M66" s="39" t="n">
        <f aca="false">SUM(N66:R66)</f>
        <v>0</v>
      </c>
      <c r="N66" s="41"/>
      <c r="O66" s="41"/>
      <c r="P66" s="39"/>
      <c r="Q66" s="39"/>
      <c r="R66" s="39"/>
      <c r="S66" s="39" t="n">
        <f aca="false">SUM(T66:X66)</f>
        <v>0</v>
      </c>
      <c r="T66" s="39"/>
      <c r="U66" s="39"/>
      <c r="V66" s="39"/>
      <c r="W66" s="39"/>
      <c r="X66" s="39"/>
      <c r="Y66" s="39" t="n">
        <f aca="false">SUM(Z66:AC66)</f>
        <v>0</v>
      </c>
      <c r="Z66" s="39"/>
      <c r="AA66" s="39"/>
      <c r="AB66" s="40"/>
      <c r="AC66" s="40"/>
      <c r="AD66" s="39" t="n">
        <f aca="false">SUM(AE66:AH66)</f>
        <v>0</v>
      </c>
      <c r="AE66" s="39"/>
      <c r="AF66" s="39"/>
      <c r="AG66" s="39"/>
      <c r="AH66" s="39"/>
      <c r="AI66" s="35"/>
      <c r="AJ66" s="51" t="s">
        <v>23</v>
      </c>
      <c r="AK66" s="51" t="s">
        <v>62</v>
      </c>
      <c r="AL66" s="51" t="s">
        <v>274</v>
      </c>
      <c r="AM66" s="51" t="s">
        <v>293</v>
      </c>
      <c r="AN66" s="51" t="s">
        <v>268</v>
      </c>
      <c r="AO66" s="51" t="s">
        <v>268</v>
      </c>
      <c r="AP66" s="51" t="s">
        <v>261</v>
      </c>
      <c r="AQ66" s="51" t="s">
        <v>269</v>
      </c>
      <c r="AR66" s="51" t="s">
        <v>294</v>
      </c>
      <c r="AS66" s="51" t="s">
        <v>44</v>
      </c>
      <c r="AT66" s="51" t="s">
        <v>72</v>
      </c>
      <c r="AU66" s="51"/>
    </row>
    <row r="67" customFormat="false" ht="99.75" hidden="false" customHeight="true" outlineLevel="0" collapsed="false">
      <c r="A67" s="37" t="s">
        <v>318</v>
      </c>
      <c r="B67" s="38" t="s">
        <v>258</v>
      </c>
      <c r="C67" s="38" t="s">
        <v>264</v>
      </c>
      <c r="D67" s="38" t="s">
        <v>319</v>
      </c>
      <c r="E67" s="35" t="s">
        <v>128</v>
      </c>
      <c r="F67" s="39" t="n">
        <f aca="false">SUM(G67+M67+S67+Y67+AD67)</f>
        <v>2960.9</v>
      </c>
      <c r="G67" s="39" t="n">
        <f aca="false">SUM(H67:L67)</f>
        <v>2960.9</v>
      </c>
      <c r="H67" s="39"/>
      <c r="I67" s="39" t="n">
        <v>2960.9</v>
      </c>
      <c r="J67" s="39"/>
      <c r="K67" s="39"/>
      <c r="L67" s="39"/>
      <c r="M67" s="39" t="n">
        <f aca="false">SUM(N67:R67)</f>
        <v>0</v>
      </c>
      <c r="N67" s="41"/>
      <c r="O67" s="41"/>
      <c r="P67" s="39"/>
      <c r="Q67" s="39"/>
      <c r="R67" s="39"/>
      <c r="S67" s="39" t="n">
        <f aca="false">SUM(T67:X67)</f>
        <v>0</v>
      </c>
      <c r="T67" s="39"/>
      <c r="U67" s="39"/>
      <c r="V67" s="39"/>
      <c r="W67" s="39"/>
      <c r="X67" s="39"/>
      <c r="Y67" s="39" t="n">
        <f aca="false">SUM(Z67:AC67)</f>
        <v>0</v>
      </c>
      <c r="Z67" s="39"/>
      <c r="AA67" s="39"/>
      <c r="AB67" s="40"/>
      <c r="AC67" s="40"/>
      <c r="AD67" s="39" t="n">
        <f aca="false">SUM(AE67:AH67)</f>
        <v>0</v>
      </c>
      <c r="AE67" s="39"/>
      <c r="AF67" s="39"/>
      <c r="AG67" s="39"/>
      <c r="AH67" s="39"/>
      <c r="AI67" s="35"/>
      <c r="AJ67" s="51"/>
      <c r="AK67" s="51" t="s">
        <v>22</v>
      </c>
      <c r="AL67" s="51" t="s">
        <v>274</v>
      </c>
      <c r="AM67" s="51" t="s">
        <v>302</v>
      </c>
      <c r="AN67" s="51" t="s">
        <v>268</v>
      </c>
      <c r="AO67" s="51" t="s">
        <v>268</v>
      </c>
      <c r="AP67" s="51" t="s">
        <v>264</v>
      </c>
      <c r="AQ67" s="51" t="s">
        <v>269</v>
      </c>
      <c r="AR67" s="51"/>
      <c r="AS67" s="51" t="s">
        <v>44</v>
      </c>
      <c r="AT67" s="51" t="s">
        <v>72</v>
      </c>
      <c r="AU67" s="51"/>
    </row>
    <row r="68" customFormat="false" ht="99.75" hidden="false" customHeight="true" outlineLevel="0" collapsed="false">
      <c r="A68" s="37" t="s">
        <v>320</v>
      </c>
      <c r="B68" s="38" t="s">
        <v>258</v>
      </c>
      <c r="C68" s="38" t="s">
        <v>264</v>
      </c>
      <c r="D68" s="38" t="s">
        <v>321</v>
      </c>
      <c r="E68" s="35" t="s">
        <v>322</v>
      </c>
      <c r="F68" s="39" t="n">
        <f aca="false">SUM(G68+M68+S68+Y68+AD68)</f>
        <v>200936.57</v>
      </c>
      <c r="G68" s="39" t="n">
        <f aca="false">SUM(H68:L68)</f>
        <v>200936.57</v>
      </c>
      <c r="H68" s="41"/>
      <c r="I68" s="39" t="n">
        <f aca="false">200999.21-62.64</f>
        <v>200936.57</v>
      </c>
      <c r="J68" s="41"/>
      <c r="K68" s="41"/>
      <c r="L68" s="39"/>
      <c r="M68" s="39" t="n">
        <f aca="false">SUM(N68:R68)</f>
        <v>0</v>
      </c>
      <c r="N68" s="39"/>
      <c r="O68" s="39"/>
      <c r="P68" s="39"/>
      <c r="Q68" s="39"/>
      <c r="R68" s="39"/>
      <c r="S68" s="39" t="n">
        <f aca="false">SUM(T68:X68)</f>
        <v>0</v>
      </c>
      <c r="T68" s="39"/>
      <c r="U68" s="39"/>
      <c r="V68" s="39"/>
      <c r="W68" s="39"/>
      <c r="X68" s="39"/>
      <c r="Y68" s="39" t="n">
        <f aca="false">SUM(Z68:AC68)</f>
        <v>0</v>
      </c>
      <c r="Z68" s="39"/>
      <c r="AA68" s="39"/>
      <c r="AB68" s="40"/>
      <c r="AC68" s="40"/>
      <c r="AD68" s="39" t="n">
        <f aca="false">SUM(AE68:AH68)</f>
        <v>0</v>
      </c>
      <c r="AE68" s="39"/>
      <c r="AF68" s="39"/>
      <c r="AG68" s="39"/>
      <c r="AH68" s="39"/>
      <c r="AI68" s="35"/>
      <c r="AJ68" s="35" t="s">
        <v>22</v>
      </c>
      <c r="AK68" s="35"/>
      <c r="AL68" s="35" t="s">
        <v>274</v>
      </c>
      <c r="AM68" s="35" t="s">
        <v>323</v>
      </c>
      <c r="AN68" s="35" t="s">
        <v>268</v>
      </c>
      <c r="AO68" s="35" t="s">
        <v>268</v>
      </c>
      <c r="AP68" s="35" t="s">
        <v>261</v>
      </c>
      <c r="AQ68" s="35" t="s">
        <v>269</v>
      </c>
      <c r="AR68" s="51" t="s">
        <v>324</v>
      </c>
      <c r="AS68" s="51" t="s">
        <v>44</v>
      </c>
      <c r="AT68" s="35" t="s">
        <v>325</v>
      </c>
      <c r="AU68" s="51" t="s">
        <v>326</v>
      </c>
    </row>
    <row r="69" customFormat="false" ht="99.75" hidden="false" customHeight="true" outlineLevel="0" collapsed="false">
      <c r="A69" s="37" t="s">
        <v>327</v>
      </c>
      <c r="B69" s="38" t="s">
        <v>258</v>
      </c>
      <c r="C69" s="38" t="s">
        <v>264</v>
      </c>
      <c r="D69" s="38" t="s">
        <v>328</v>
      </c>
      <c r="E69" s="35" t="s">
        <v>322</v>
      </c>
      <c r="F69" s="39" t="n">
        <f aca="false">SUM(G69+M69+S69+Y69+AD69)</f>
        <v>349965</v>
      </c>
      <c r="G69" s="39" t="n">
        <f aca="false">SUM(H69:L69)</f>
        <v>174965</v>
      </c>
      <c r="H69" s="41" t="n">
        <f aca="false">0+173250</f>
        <v>173250</v>
      </c>
      <c r="I69" s="39" t="n">
        <f aca="false">1732.5-17.5</f>
        <v>1715</v>
      </c>
      <c r="J69" s="41"/>
      <c r="K69" s="41"/>
      <c r="L69" s="39"/>
      <c r="M69" s="39" t="n">
        <f aca="false">SUM(N69:R69)</f>
        <v>175000</v>
      </c>
      <c r="N69" s="41" t="n">
        <f aca="false">0+173250</f>
        <v>173250</v>
      </c>
      <c r="O69" s="39" t="n">
        <f aca="false">1732.5+17.5</f>
        <v>1750</v>
      </c>
      <c r="P69" s="39"/>
      <c r="Q69" s="39"/>
      <c r="R69" s="39"/>
      <c r="S69" s="39" t="n">
        <f aca="false">SUM(T69:X69)</f>
        <v>0</v>
      </c>
      <c r="T69" s="39"/>
      <c r="U69" s="39"/>
      <c r="V69" s="39"/>
      <c r="W69" s="39"/>
      <c r="X69" s="39"/>
      <c r="Y69" s="39" t="n">
        <f aca="false">SUM(Z69:AC69)</f>
        <v>0</v>
      </c>
      <c r="Z69" s="39"/>
      <c r="AA69" s="39"/>
      <c r="AB69" s="40"/>
      <c r="AC69" s="40"/>
      <c r="AD69" s="39" t="n">
        <f aca="false">SUM(AE69:AH69)</f>
        <v>0</v>
      </c>
      <c r="AE69" s="39"/>
      <c r="AF69" s="39"/>
      <c r="AG69" s="39"/>
      <c r="AH69" s="39"/>
      <c r="AI69" s="35"/>
      <c r="AJ69" s="35" t="s">
        <v>23</v>
      </c>
      <c r="AK69" s="35" t="s">
        <v>22</v>
      </c>
      <c r="AL69" s="35" t="s">
        <v>274</v>
      </c>
      <c r="AM69" s="35" t="s">
        <v>329</v>
      </c>
      <c r="AN69" s="35" t="s">
        <v>268</v>
      </c>
      <c r="AO69" s="35" t="s">
        <v>268</v>
      </c>
      <c r="AP69" s="35" t="s">
        <v>261</v>
      </c>
      <c r="AQ69" s="35" t="s">
        <v>269</v>
      </c>
      <c r="AR69" s="51" t="s">
        <v>330</v>
      </c>
      <c r="AS69" s="51" t="s">
        <v>44</v>
      </c>
      <c r="AT69" s="35" t="s">
        <v>45</v>
      </c>
      <c r="AU69" s="35"/>
    </row>
    <row r="70" customFormat="false" ht="99.75" hidden="false" customHeight="true" outlineLevel="0" collapsed="false">
      <c r="A70" s="37" t="s">
        <v>331</v>
      </c>
      <c r="B70" s="38" t="s">
        <v>258</v>
      </c>
      <c r="C70" s="38" t="s">
        <v>264</v>
      </c>
      <c r="D70" s="38" t="s">
        <v>332</v>
      </c>
      <c r="E70" s="35" t="s">
        <v>322</v>
      </c>
      <c r="F70" s="39" t="n">
        <f aca="false">SUM(G70+M70+S70+Y70+AD70)</f>
        <v>14649</v>
      </c>
      <c r="G70" s="39" t="n">
        <f aca="false">SUM(H70:L70)</f>
        <v>14649</v>
      </c>
      <c r="H70" s="41"/>
      <c r="I70" s="39" t="n">
        <v>14649</v>
      </c>
      <c r="J70" s="41"/>
      <c r="K70" s="41"/>
      <c r="L70" s="39"/>
      <c r="M70" s="39" t="n">
        <f aca="false">SUM(N70:R70)</f>
        <v>0</v>
      </c>
      <c r="N70" s="39"/>
      <c r="O70" s="39"/>
      <c r="P70" s="39"/>
      <c r="Q70" s="39"/>
      <c r="R70" s="39"/>
      <c r="S70" s="39" t="n">
        <f aca="false">SUM(T70:X70)</f>
        <v>0</v>
      </c>
      <c r="T70" s="39"/>
      <c r="U70" s="39"/>
      <c r="V70" s="39"/>
      <c r="W70" s="39"/>
      <c r="X70" s="39"/>
      <c r="Y70" s="39" t="n">
        <f aca="false">SUM(Z70:AC70)</f>
        <v>0</v>
      </c>
      <c r="Z70" s="39"/>
      <c r="AA70" s="39"/>
      <c r="AB70" s="40"/>
      <c r="AC70" s="40"/>
      <c r="AD70" s="39" t="n">
        <f aca="false">SUM(AE70:AH70)</f>
        <v>0</v>
      </c>
      <c r="AE70" s="39"/>
      <c r="AF70" s="39"/>
      <c r="AG70" s="39"/>
      <c r="AH70" s="39"/>
      <c r="AI70" s="35"/>
      <c r="AJ70" s="35" t="s">
        <v>23</v>
      </c>
      <c r="AK70" s="35" t="s">
        <v>22</v>
      </c>
      <c r="AL70" s="35" t="s">
        <v>274</v>
      </c>
      <c r="AM70" s="35" t="s">
        <v>329</v>
      </c>
      <c r="AN70" s="35" t="s">
        <v>268</v>
      </c>
      <c r="AO70" s="35" t="s">
        <v>268</v>
      </c>
      <c r="AP70" s="35" t="s">
        <v>261</v>
      </c>
      <c r="AQ70" s="35" t="s">
        <v>269</v>
      </c>
      <c r="AR70" s="52" t="s">
        <v>333</v>
      </c>
      <c r="AS70" s="51" t="s">
        <v>44</v>
      </c>
      <c r="AT70" s="35" t="s">
        <v>299</v>
      </c>
      <c r="AU70" s="35"/>
    </row>
    <row r="71" customFormat="false" ht="99.75" hidden="false" customHeight="true" outlineLevel="0" collapsed="false">
      <c r="A71" s="37" t="s">
        <v>334</v>
      </c>
      <c r="B71" s="38" t="s">
        <v>258</v>
      </c>
      <c r="C71" s="38" t="s">
        <v>264</v>
      </c>
      <c r="D71" s="38" t="s">
        <v>335</v>
      </c>
      <c r="E71" s="35" t="s">
        <v>322</v>
      </c>
      <c r="F71" s="39" t="n">
        <f aca="false">SUM(G71+M71+S71+Y71+AD71)</f>
        <v>145800</v>
      </c>
      <c r="G71" s="39" t="n">
        <f aca="false">SUM(H71:L71)</f>
        <v>72900</v>
      </c>
      <c r="H71" s="41" t="n">
        <f aca="false">0+72171</f>
        <v>72171</v>
      </c>
      <c r="I71" s="39" t="n">
        <f aca="false">721.71+7.29</f>
        <v>729</v>
      </c>
      <c r="J71" s="41"/>
      <c r="K71" s="41"/>
      <c r="L71" s="39"/>
      <c r="M71" s="39" t="n">
        <f aca="false">SUM(N71:R71)</f>
        <v>72900</v>
      </c>
      <c r="N71" s="39" t="n">
        <f aca="false">0+72171</f>
        <v>72171</v>
      </c>
      <c r="O71" s="39" t="n">
        <f aca="false">721.71+7.29</f>
        <v>729</v>
      </c>
      <c r="P71" s="39"/>
      <c r="Q71" s="39"/>
      <c r="R71" s="39"/>
      <c r="S71" s="39" t="n">
        <f aca="false">SUM(T71:X71)</f>
        <v>0</v>
      </c>
      <c r="T71" s="39"/>
      <c r="U71" s="39"/>
      <c r="V71" s="39"/>
      <c r="W71" s="39"/>
      <c r="X71" s="39"/>
      <c r="Y71" s="39" t="n">
        <f aca="false">SUM(Z71:AC71)</f>
        <v>0</v>
      </c>
      <c r="Z71" s="39"/>
      <c r="AA71" s="39"/>
      <c r="AB71" s="40"/>
      <c r="AC71" s="40"/>
      <c r="AD71" s="39" t="n">
        <f aca="false">SUM(AE71:AH71)</f>
        <v>0</v>
      </c>
      <c r="AE71" s="39"/>
      <c r="AF71" s="39"/>
      <c r="AG71" s="39"/>
      <c r="AH71" s="39"/>
      <c r="AI71" s="35"/>
      <c r="AJ71" s="35" t="s">
        <v>23</v>
      </c>
      <c r="AK71" s="35" t="s">
        <v>22</v>
      </c>
      <c r="AL71" s="35" t="s">
        <v>274</v>
      </c>
      <c r="AM71" s="35" t="s">
        <v>329</v>
      </c>
      <c r="AN71" s="35" t="s">
        <v>268</v>
      </c>
      <c r="AO71" s="35" t="s">
        <v>268</v>
      </c>
      <c r="AP71" s="35" t="s">
        <v>261</v>
      </c>
      <c r="AQ71" s="35" t="s">
        <v>269</v>
      </c>
      <c r="AR71" s="52" t="s">
        <v>333</v>
      </c>
      <c r="AS71" s="51" t="s">
        <v>44</v>
      </c>
      <c r="AT71" s="35" t="s">
        <v>45</v>
      </c>
      <c r="AU71" s="35"/>
    </row>
    <row r="72" customFormat="false" ht="99.75" hidden="false" customHeight="true" outlineLevel="0" collapsed="false">
      <c r="A72" s="37" t="s">
        <v>336</v>
      </c>
      <c r="B72" s="38" t="s">
        <v>258</v>
      </c>
      <c r="C72" s="38" t="s">
        <v>264</v>
      </c>
      <c r="D72" s="38" t="s">
        <v>337</v>
      </c>
      <c r="E72" s="35" t="s">
        <v>322</v>
      </c>
      <c r="F72" s="39" t="n">
        <f aca="false">SUM(G72+M72+S72+Y72+AD72)</f>
        <v>44022.23</v>
      </c>
      <c r="G72" s="39" t="n">
        <f aca="false">SUM(H72:L72)</f>
        <v>44022.23</v>
      </c>
      <c r="H72" s="41"/>
      <c r="I72" s="39" t="n">
        <v>44022.23</v>
      </c>
      <c r="J72" s="41"/>
      <c r="K72" s="41"/>
      <c r="L72" s="39"/>
      <c r="M72" s="39" t="n">
        <f aca="false">SUM(N72:R72)</f>
        <v>0</v>
      </c>
      <c r="N72" s="39"/>
      <c r="O72" s="39"/>
      <c r="P72" s="39"/>
      <c r="Q72" s="39"/>
      <c r="R72" s="39"/>
      <c r="S72" s="39" t="n">
        <f aca="false">SUM(T72:X72)</f>
        <v>0</v>
      </c>
      <c r="T72" s="39"/>
      <c r="U72" s="39"/>
      <c r="V72" s="39"/>
      <c r="W72" s="39"/>
      <c r="X72" s="39"/>
      <c r="Y72" s="39" t="n">
        <f aca="false">SUM(Z72:AC72)</f>
        <v>0</v>
      </c>
      <c r="Z72" s="39"/>
      <c r="AA72" s="39"/>
      <c r="AB72" s="40"/>
      <c r="AC72" s="40"/>
      <c r="AD72" s="39" t="n">
        <f aca="false">SUM(AE72:AH72)</f>
        <v>0</v>
      </c>
      <c r="AE72" s="39"/>
      <c r="AF72" s="39"/>
      <c r="AG72" s="39"/>
      <c r="AH72" s="39"/>
      <c r="AI72" s="35"/>
      <c r="AJ72" s="35" t="s">
        <v>24</v>
      </c>
      <c r="AK72" s="35" t="s">
        <v>22</v>
      </c>
      <c r="AL72" s="35" t="s">
        <v>274</v>
      </c>
      <c r="AM72" s="51" t="s">
        <v>338</v>
      </c>
      <c r="AN72" s="35" t="s">
        <v>268</v>
      </c>
      <c r="AO72" s="35" t="s">
        <v>268</v>
      </c>
      <c r="AP72" s="35" t="s">
        <v>261</v>
      </c>
      <c r="AQ72" s="35" t="s">
        <v>269</v>
      </c>
      <c r="AR72" s="51" t="s">
        <v>339</v>
      </c>
      <c r="AS72" s="51" t="s">
        <v>44</v>
      </c>
      <c r="AT72" s="35" t="s">
        <v>299</v>
      </c>
      <c r="AU72" s="35"/>
    </row>
    <row r="73" customFormat="false" ht="99.75" hidden="false" customHeight="true" outlineLevel="0" collapsed="false">
      <c r="A73" s="37" t="s">
        <v>340</v>
      </c>
      <c r="B73" s="38" t="s">
        <v>258</v>
      </c>
      <c r="C73" s="38" t="s">
        <v>264</v>
      </c>
      <c r="D73" s="38" t="s">
        <v>341</v>
      </c>
      <c r="E73" s="51" t="s">
        <v>322</v>
      </c>
      <c r="F73" s="39" t="n">
        <f aca="false">SUM(G73+M73+S73+Y73+AD73)</f>
        <v>750000</v>
      </c>
      <c r="G73" s="39" t="n">
        <f aca="false">SUM(H73:L73)</f>
        <v>375000</v>
      </c>
      <c r="H73" s="41" t="n">
        <f aca="false">0+371250</f>
        <v>371250</v>
      </c>
      <c r="I73" s="39" t="n">
        <f aca="false">3712.5+37.5</f>
        <v>3750</v>
      </c>
      <c r="J73" s="41"/>
      <c r="K73" s="41"/>
      <c r="L73" s="39"/>
      <c r="M73" s="39" t="n">
        <f aca="false">SUM(N73:R73)</f>
        <v>375000</v>
      </c>
      <c r="N73" s="41" t="n">
        <f aca="false">0+371250</f>
        <v>371250</v>
      </c>
      <c r="O73" s="39" t="n">
        <f aca="false">3712.5+37.5</f>
        <v>3750</v>
      </c>
      <c r="P73" s="39"/>
      <c r="Q73" s="39"/>
      <c r="R73" s="39"/>
      <c r="S73" s="39" t="n">
        <f aca="false">SUM(T73:X73)</f>
        <v>0</v>
      </c>
      <c r="T73" s="39"/>
      <c r="U73" s="39"/>
      <c r="V73" s="39"/>
      <c r="W73" s="39"/>
      <c r="X73" s="39"/>
      <c r="Y73" s="39" t="n">
        <f aca="false">SUM(Z73:AC73)</f>
        <v>0</v>
      </c>
      <c r="Z73" s="39"/>
      <c r="AA73" s="39"/>
      <c r="AB73" s="40"/>
      <c r="AC73" s="40"/>
      <c r="AD73" s="39" t="n">
        <f aca="false">SUM(AE73:AH73)</f>
        <v>0</v>
      </c>
      <c r="AE73" s="39"/>
      <c r="AF73" s="39"/>
      <c r="AG73" s="39"/>
      <c r="AH73" s="39"/>
      <c r="AI73" s="35"/>
      <c r="AJ73" s="51" t="s">
        <v>23</v>
      </c>
      <c r="AK73" s="51" t="s">
        <v>22</v>
      </c>
      <c r="AL73" s="51" t="s">
        <v>274</v>
      </c>
      <c r="AM73" s="51" t="s">
        <v>342</v>
      </c>
      <c r="AN73" s="51" t="s">
        <v>268</v>
      </c>
      <c r="AO73" s="51" t="s">
        <v>268</v>
      </c>
      <c r="AP73" s="51" t="s">
        <v>261</v>
      </c>
      <c r="AQ73" s="51" t="s">
        <v>269</v>
      </c>
      <c r="AR73" s="51" t="s">
        <v>343</v>
      </c>
      <c r="AS73" s="51" t="s">
        <v>44</v>
      </c>
      <c r="AT73" s="51" t="s">
        <v>45</v>
      </c>
      <c r="AU73" s="51"/>
    </row>
    <row r="74" customFormat="false" ht="99.75" hidden="false" customHeight="true" outlineLevel="0" collapsed="false">
      <c r="A74" s="37" t="s">
        <v>344</v>
      </c>
      <c r="B74" s="38" t="s">
        <v>258</v>
      </c>
      <c r="C74" s="38" t="s">
        <v>264</v>
      </c>
      <c r="D74" s="38" t="s">
        <v>345</v>
      </c>
      <c r="E74" s="35" t="s">
        <v>220</v>
      </c>
      <c r="F74" s="39" t="n">
        <f aca="false">SUM(G74+M74+S74+Y74+AD74)</f>
        <v>22678.0102</v>
      </c>
      <c r="G74" s="39" t="n">
        <f aca="false">SUM(H74:L74)</f>
        <v>22678.0102</v>
      </c>
      <c r="H74" s="41"/>
      <c r="I74" s="39" t="n">
        <v>22224.45</v>
      </c>
      <c r="J74" s="41" t="n">
        <v>453.5602</v>
      </c>
      <c r="K74" s="41"/>
      <c r="L74" s="39"/>
      <c r="M74" s="39" t="n">
        <f aca="false">SUM(N74:R74)</f>
        <v>0</v>
      </c>
      <c r="N74" s="39"/>
      <c r="O74" s="39"/>
      <c r="P74" s="39"/>
      <c r="Q74" s="39"/>
      <c r="R74" s="39"/>
      <c r="S74" s="39" t="n">
        <f aca="false">SUM(T74:X74)</f>
        <v>0</v>
      </c>
      <c r="T74" s="39"/>
      <c r="U74" s="39"/>
      <c r="V74" s="39"/>
      <c r="W74" s="39"/>
      <c r="X74" s="39"/>
      <c r="Y74" s="39" t="n">
        <f aca="false">SUM(Z74:AC74)</f>
        <v>0</v>
      </c>
      <c r="Z74" s="39"/>
      <c r="AA74" s="39"/>
      <c r="AB74" s="40"/>
      <c r="AC74" s="40"/>
      <c r="AD74" s="39" t="n">
        <f aca="false">SUM(AE74:AH74)</f>
        <v>0</v>
      </c>
      <c r="AE74" s="39"/>
      <c r="AF74" s="39"/>
      <c r="AG74" s="39"/>
      <c r="AH74" s="39"/>
      <c r="AI74" s="35"/>
      <c r="AJ74" s="35" t="s">
        <v>22</v>
      </c>
      <c r="AK74" s="35"/>
      <c r="AL74" s="35" t="s">
        <v>138</v>
      </c>
      <c r="AM74" s="35" t="s">
        <v>346</v>
      </c>
      <c r="AN74" s="35" t="s">
        <v>347</v>
      </c>
      <c r="AO74" s="35" t="s">
        <v>268</v>
      </c>
      <c r="AP74" s="35" t="s">
        <v>348</v>
      </c>
      <c r="AQ74" s="35" t="s">
        <v>348</v>
      </c>
      <c r="AR74" s="35" t="s">
        <v>349</v>
      </c>
      <c r="AS74" s="35" t="s">
        <v>141</v>
      </c>
      <c r="AT74" s="35" t="s">
        <v>96</v>
      </c>
      <c r="AU74" s="35" t="s">
        <v>350</v>
      </c>
    </row>
    <row r="75" customFormat="false" ht="99.75" hidden="false" customHeight="true" outlineLevel="0" collapsed="false">
      <c r="A75" s="53"/>
      <c r="B75" s="54" t="s">
        <v>258</v>
      </c>
      <c r="C75" s="54" t="s">
        <v>264</v>
      </c>
      <c r="D75" s="54" t="s">
        <v>351</v>
      </c>
      <c r="E75" s="55" t="s">
        <v>128</v>
      </c>
      <c r="F75" s="56" t="n">
        <f aca="false">SUM(G75+M75+S75+Y75+AD75)</f>
        <v>0</v>
      </c>
      <c r="G75" s="56" t="n">
        <f aca="false">SUM(H75:L75)</f>
        <v>0</v>
      </c>
      <c r="H75" s="57"/>
      <c r="I75" s="56" t="n">
        <f aca="false">107000-107000</f>
        <v>0</v>
      </c>
      <c r="J75" s="57"/>
      <c r="K75" s="57"/>
      <c r="L75" s="56"/>
      <c r="M75" s="56" t="n">
        <f aca="false">SUM(N75:R75)</f>
        <v>0</v>
      </c>
      <c r="N75" s="56"/>
      <c r="O75" s="56"/>
      <c r="P75" s="56"/>
      <c r="Q75" s="56"/>
      <c r="R75" s="56"/>
      <c r="S75" s="56" t="n">
        <f aca="false">SUM(T75:X75)</f>
        <v>0</v>
      </c>
      <c r="T75" s="56"/>
      <c r="U75" s="56"/>
      <c r="V75" s="56"/>
      <c r="W75" s="56"/>
      <c r="X75" s="56"/>
      <c r="Y75" s="56" t="n">
        <f aca="false">SUM(Z75:AC75)</f>
        <v>0</v>
      </c>
      <c r="Z75" s="56"/>
      <c r="AA75" s="56"/>
      <c r="AB75" s="58"/>
      <c r="AC75" s="58"/>
      <c r="AD75" s="56" t="n">
        <f aca="false">SUM(AE75:AH75)</f>
        <v>0</v>
      </c>
      <c r="AE75" s="56"/>
      <c r="AF75" s="56"/>
      <c r="AG75" s="56"/>
      <c r="AH75" s="56"/>
      <c r="AI75" s="55"/>
      <c r="AJ75" s="55" t="s">
        <v>22</v>
      </c>
      <c r="AK75" s="55" t="s">
        <v>22</v>
      </c>
      <c r="AL75" s="55" t="s">
        <v>352</v>
      </c>
      <c r="AM75" s="55" t="s">
        <v>353</v>
      </c>
      <c r="AN75" s="55" t="s">
        <v>268</v>
      </c>
      <c r="AO75" s="55" t="s">
        <v>268</v>
      </c>
      <c r="AP75" s="55" t="s">
        <v>268</v>
      </c>
      <c r="AQ75" s="55" t="s">
        <v>354</v>
      </c>
      <c r="AR75" s="55" t="s">
        <v>355</v>
      </c>
      <c r="AS75" s="55" t="s">
        <v>44</v>
      </c>
      <c r="AT75" s="55" t="s">
        <v>45</v>
      </c>
      <c r="AU75" s="55"/>
    </row>
    <row r="76" customFormat="false" ht="99.75" hidden="false" customHeight="true" outlineLevel="0" collapsed="false">
      <c r="A76" s="37" t="s">
        <v>356</v>
      </c>
      <c r="B76" s="38" t="s">
        <v>258</v>
      </c>
      <c r="C76" s="38" t="s">
        <v>264</v>
      </c>
      <c r="D76" s="38" t="s">
        <v>357</v>
      </c>
      <c r="E76" s="35" t="s">
        <v>128</v>
      </c>
      <c r="F76" s="39" t="n">
        <f aca="false">SUM(G76+M76+S76+Y76+AD76)</f>
        <v>19795.5815</v>
      </c>
      <c r="G76" s="39" t="n">
        <f aca="false">SUM(H76:L76)</f>
        <v>19795.5815</v>
      </c>
      <c r="H76" s="39"/>
      <c r="I76" s="39" t="n">
        <v>19795.5815</v>
      </c>
      <c r="J76" s="39"/>
      <c r="K76" s="39"/>
      <c r="L76" s="39"/>
      <c r="M76" s="39" t="n">
        <f aca="false">SUM(N76:R76)</f>
        <v>0</v>
      </c>
      <c r="N76" s="41"/>
      <c r="O76" s="41"/>
      <c r="P76" s="39"/>
      <c r="Q76" s="39"/>
      <c r="R76" s="39"/>
      <c r="S76" s="39" t="n">
        <f aca="false">SUM(T76:X76)</f>
        <v>0</v>
      </c>
      <c r="T76" s="39"/>
      <c r="U76" s="39"/>
      <c r="V76" s="39"/>
      <c r="W76" s="39"/>
      <c r="X76" s="39"/>
      <c r="Y76" s="39" t="n">
        <f aca="false">SUM(Z76:AC76)</f>
        <v>0</v>
      </c>
      <c r="Z76" s="39"/>
      <c r="AA76" s="39"/>
      <c r="AB76" s="40"/>
      <c r="AC76" s="40"/>
      <c r="AD76" s="39" t="n">
        <f aca="false">SUM(AE76:AH76)</f>
        <v>0</v>
      </c>
      <c r="AE76" s="39"/>
      <c r="AF76" s="39"/>
      <c r="AG76" s="39"/>
      <c r="AH76" s="39"/>
      <c r="AI76" s="51"/>
      <c r="AJ76" s="51"/>
      <c r="AK76" s="51" t="s">
        <v>22</v>
      </c>
      <c r="AL76" s="51" t="s">
        <v>274</v>
      </c>
      <c r="AM76" s="51" t="s">
        <v>358</v>
      </c>
      <c r="AN76" s="51" t="s">
        <v>268</v>
      </c>
      <c r="AO76" s="51" t="s">
        <v>268</v>
      </c>
      <c r="AP76" s="51" t="s">
        <v>268</v>
      </c>
      <c r="AQ76" s="51" t="s">
        <v>269</v>
      </c>
      <c r="AR76" s="51" t="s">
        <v>359</v>
      </c>
      <c r="AS76" s="51" t="s">
        <v>44</v>
      </c>
      <c r="AT76" s="35" t="s">
        <v>360</v>
      </c>
      <c r="AU76" s="51"/>
    </row>
    <row r="77" customFormat="false" ht="99.75" hidden="false" customHeight="true" outlineLevel="0" collapsed="false">
      <c r="A77" s="37" t="s">
        <v>361</v>
      </c>
      <c r="B77" s="38" t="s">
        <v>258</v>
      </c>
      <c r="C77" s="38" t="s">
        <v>264</v>
      </c>
      <c r="D77" s="38" t="s">
        <v>362</v>
      </c>
      <c r="E77" s="35" t="s">
        <v>128</v>
      </c>
      <c r="F77" s="39" t="n">
        <f aca="false">SUM(G77+M77+S77+Y77+AD77)</f>
        <v>6364.35</v>
      </c>
      <c r="G77" s="39" t="n">
        <f aca="false">SUM(H77:L77)</f>
        <v>6364.35</v>
      </c>
      <c r="H77" s="41"/>
      <c r="I77" s="39" t="n">
        <f aca="false">6364+0.35</f>
        <v>6364.35</v>
      </c>
      <c r="J77" s="41"/>
      <c r="K77" s="41"/>
      <c r="L77" s="39"/>
      <c r="M77" s="39" t="n">
        <f aca="false">SUM(N77:R77)</f>
        <v>0</v>
      </c>
      <c r="N77" s="39"/>
      <c r="O77" s="39"/>
      <c r="P77" s="39"/>
      <c r="Q77" s="39"/>
      <c r="R77" s="39"/>
      <c r="S77" s="39" t="n">
        <f aca="false">SUM(T77:X77)</f>
        <v>0</v>
      </c>
      <c r="T77" s="39"/>
      <c r="U77" s="39"/>
      <c r="V77" s="39"/>
      <c r="W77" s="39"/>
      <c r="X77" s="39"/>
      <c r="Y77" s="39" t="n">
        <f aca="false">SUM(Z77:AC77)</f>
        <v>0</v>
      </c>
      <c r="Z77" s="39"/>
      <c r="AA77" s="39"/>
      <c r="AB77" s="40"/>
      <c r="AC77" s="40"/>
      <c r="AD77" s="39" t="n">
        <f aca="false">SUM(AE77:AH77)</f>
        <v>0</v>
      </c>
      <c r="AE77" s="39"/>
      <c r="AF77" s="39"/>
      <c r="AG77" s="39"/>
      <c r="AH77" s="39"/>
      <c r="AI77" s="35"/>
      <c r="AJ77" s="35" t="s">
        <v>23</v>
      </c>
      <c r="AK77" s="35" t="s">
        <v>62</v>
      </c>
      <c r="AL77" s="35" t="s">
        <v>363</v>
      </c>
      <c r="AM77" s="35" t="s">
        <v>364</v>
      </c>
      <c r="AN77" s="35" t="s">
        <v>268</v>
      </c>
      <c r="AO77" s="35" t="s">
        <v>268</v>
      </c>
      <c r="AP77" s="35" t="s">
        <v>365</v>
      </c>
      <c r="AQ77" s="35" t="s">
        <v>365</v>
      </c>
      <c r="AR77" s="51" t="s">
        <v>366</v>
      </c>
      <c r="AS77" s="51" t="s">
        <v>367</v>
      </c>
      <c r="AT77" s="35" t="s">
        <v>325</v>
      </c>
      <c r="AU77" s="35" t="s">
        <v>368</v>
      </c>
    </row>
    <row r="78" customFormat="false" ht="99.75" hidden="false" customHeight="true" outlineLevel="0" collapsed="false">
      <c r="A78" s="37" t="s">
        <v>369</v>
      </c>
      <c r="B78" s="38" t="s">
        <v>258</v>
      </c>
      <c r="C78" s="38" t="s">
        <v>264</v>
      </c>
      <c r="D78" s="38" t="s">
        <v>370</v>
      </c>
      <c r="E78" s="35" t="s">
        <v>155</v>
      </c>
      <c r="F78" s="39" t="n">
        <f aca="false">SUM(G78+M78+S78+Y78+AD78)</f>
        <v>6312.44638</v>
      </c>
      <c r="G78" s="39" t="n">
        <f aca="false">SUM(H78:L78)</f>
        <v>0</v>
      </c>
      <c r="H78" s="41"/>
      <c r="I78" s="39"/>
      <c r="J78" s="46"/>
      <c r="K78" s="41"/>
      <c r="L78" s="39"/>
      <c r="M78" s="39" t="n">
        <f aca="false">SUM(N78:R78)</f>
        <v>6312.44638</v>
      </c>
      <c r="N78" s="39"/>
      <c r="O78" s="39" t="n">
        <v>6186.19745</v>
      </c>
      <c r="P78" s="41" t="n">
        <v>126.24893</v>
      </c>
      <c r="Q78" s="39"/>
      <c r="R78" s="39"/>
      <c r="S78" s="39" t="n">
        <f aca="false">SUM(T78:X78)</f>
        <v>0</v>
      </c>
      <c r="T78" s="39"/>
      <c r="U78" s="39"/>
      <c r="V78" s="39"/>
      <c r="W78" s="39"/>
      <c r="X78" s="39"/>
      <c r="Y78" s="39" t="n">
        <f aca="false">SUM(Z78:AC78)</f>
        <v>0</v>
      </c>
      <c r="Z78" s="39"/>
      <c r="AA78" s="39"/>
      <c r="AB78" s="40"/>
      <c r="AC78" s="40"/>
      <c r="AD78" s="39" t="n">
        <f aca="false">SUM(AE78:AH78)</f>
        <v>0</v>
      </c>
      <c r="AE78" s="39"/>
      <c r="AF78" s="39"/>
      <c r="AG78" s="39"/>
      <c r="AH78" s="39"/>
      <c r="AI78" s="35"/>
      <c r="AJ78" s="35"/>
      <c r="AK78" s="35" t="s">
        <v>23</v>
      </c>
      <c r="AL78" s="35" t="s">
        <v>138</v>
      </c>
      <c r="AM78" s="35"/>
      <c r="AN78" s="35" t="s">
        <v>371</v>
      </c>
      <c r="AO78" s="35" t="s">
        <v>268</v>
      </c>
      <c r="AP78" s="35" t="s">
        <v>372</v>
      </c>
      <c r="AQ78" s="35" t="s">
        <v>372</v>
      </c>
      <c r="AR78" s="35"/>
      <c r="AS78" s="35" t="s">
        <v>141</v>
      </c>
      <c r="AT78" s="35" t="s">
        <v>360</v>
      </c>
      <c r="AU78" s="35"/>
    </row>
    <row r="79" customFormat="false" ht="99.75" hidden="false" customHeight="true" outlineLevel="0" collapsed="false">
      <c r="A79" s="37" t="s">
        <v>373</v>
      </c>
      <c r="B79" s="38" t="s">
        <v>258</v>
      </c>
      <c r="C79" s="38" t="s">
        <v>264</v>
      </c>
      <c r="D79" s="38" t="s">
        <v>374</v>
      </c>
      <c r="E79" s="51" t="s">
        <v>322</v>
      </c>
      <c r="F79" s="39" t="n">
        <f aca="false">SUM(G79+M79+S79+Y79+AD79)</f>
        <v>384978.93401</v>
      </c>
      <c r="G79" s="39" t="n">
        <f aca="false">SUM(H79:L79)</f>
        <v>384978.93401</v>
      </c>
      <c r="H79" s="41" t="n">
        <f aca="false">0+230279.35533</f>
        <v>230279.35533</v>
      </c>
      <c r="I79" s="39" t="n">
        <v>150000</v>
      </c>
      <c r="J79" s="41" t="n">
        <f aca="false">0+4699.57868</f>
        <v>4699.57868</v>
      </c>
      <c r="K79" s="41"/>
      <c r="L79" s="39"/>
      <c r="M79" s="39" t="n">
        <f aca="false">SUM(N79:R79)</f>
        <v>0</v>
      </c>
      <c r="N79" s="39"/>
      <c r="O79" s="39"/>
      <c r="P79" s="39"/>
      <c r="Q79" s="39"/>
      <c r="R79" s="39"/>
      <c r="S79" s="39" t="n">
        <f aca="false">SUM(T79:X79)</f>
        <v>0</v>
      </c>
      <c r="T79" s="39"/>
      <c r="U79" s="39"/>
      <c r="V79" s="39"/>
      <c r="W79" s="39"/>
      <c r="X79" s="39"/>
      <c r="Y79" s="39" t="n">
        <f aca="false">SUM(Z79:AC79)</f>
        <v>0</v>
      </c>
      <c r="Z79" s="39"/>
      <c r="AA79" s="39"/>
      <c r="AB79" s="40"/>
      <c r="AC79" s="40"/>
      <c r="AD79" s="39" t="n">
        <f aca="false">SUM(AE79:AH79)</f>
        <v>0</v>
      </c>
      <c r="AE79" s="39"/>
      <c r="AF79" s="39"/>
      <c r="AG79" s="39"/>
      <c r="AH79" s="39"/>
      <c r="AI79" s="35"/>
      <c r="AJ79" s="51" t="s">
        <v>22</v>
      </c>
      <c r="AK79" s="51" t="s">
        <v>62</v>
      </c>
      <c r="AL79" s="51" t="s">
        <v>375</v>
      </c>
      <c r="AM79" s="51" t="s">
        <v>376</v>
      </c>
      <c r="AN79" s="51" t="s">
        <v>205</v>
      </c>
      <c r="AO79" s="51" t="s">
        <v>268</v>
      </c>
      <c r="AP79" s="51" t="s">
        <v>206</v>
      </c>
      <c r="AQ79" s="51" t="s">
        <v>206</v>
      </c>
      <c r="AR79" s="51" t="s">
        <v>377</v>
      </c>
      <c r="AS79" s="51" t="s">
        <v>141</v>
      </c>
      <c r="AT79" s="51" t="s">
        <v>96</v>
      </c>
      <c r="AU79" s="51" t="s">
        <v>378</v>
      </c>
    </row>
    <row r="80" customFormat="false" ht="99.75" hidden="false" customHeight="true" outlineLevel="0" collapsed="false">
      <c r="A80" s="37" t="s">
        <v>379</v>
      </c>
      <c r="B80" s="38" t="s">
        <v>258</v>
      </c>
      <c r="C80" s="38" t="s">
        <v>264</v>
      </c>
      <c r="D80" s="38" t="s">
        <v>380</v>
      </c>
      <c r="E80" s="51" t="s">
        <v>128</v>
      </c>
      <c r="F80" s="39" t="n">
        <f aca="false">SUM(G80+M80+S80+Y80+AD80)</f>
        <v>80000</v>
      </c>
      <c r="G80" s="39" t="n">
        <f aca="false">SUM(H80:L80)</f>
        <v>40000</v>
      </c>
      <c r="H80" s="41"/>
      <c r="I80" s="39" t="n">
        <v>40000</v>
      </c>
      <c r="J80" s="41"/>
      <c r="K80" s="41"/>
      <c r="L80" s="39"/>
      <c r="M80" s="39" t="n">
        <f aca="false">SUM(N80:R80)</f>
        <v>40000</v>
      </c>
      <c r="N80" s="39"/>
      <c r="O80" s="39" t="n">
        <v>40000</v>
      </c>
      <c r="P80" s="39"/>
      <c r="Q80" s="39"/>
      <c r="R80" s="39"/>
      <c r="S80" s="39" t="n">
        <f aca="false">SUM(T80:X80)</f>
        <v>0</v>
      </c>
      <c r="T80" s="39"/>
      <c r="U80" s="39"/>
      <c r="V80" s="39"/>
      <c r="W80" s="39"/>
      <c r="X80" s="39"/>
      <c r="Y80" s="39" t="n">
        <f aca="false">SUM(Z80:AC80)</f>
        <v>0</v>
      </c>
      <c r="Z80" s="39"/>
      <c r="AA80" s="39"/>
      <c r="AB80" s="40"/>
      <c r="AC80" s="40"/>
      <c r="AD80" s="39" t="n">
        <f aca="false">SUM(AE80:AH80)</f>
        <v>0</v>
      </c>
      <c r="AE80" s="39"/>
      <c r="AF80" s="39"/>
      <c r="AG80" s="39"/>
      <c r="AH80" s="39"/>
      <c r="AI80" s="35"/>
      <c r="AJ80" s="51" t="s">
        <v>23</v>
      </c>
      <c r="AK80" s="51" t="s">
        <v>62</v>
      </c>
      <c r="AL80" s="51" t="s">
        <v>39</v>
      </c>
      <c r="AM80" s="51" t="s">
        <v>381</v>
      </c>
      <c r="AN80" s="51" t="s">
        <v>268</v>
      </c>
      <c r="AO80" s="51" t="s">
        <v>268</v>
      </c>
      <c r="AP80" s="51" t="s">
        <v>268</v>
      </c>
      <c r="AQ80" s="51" t="s">
        <v>268</v>
      </c>
      <c r="AR80" s="51" t="s">
        <v>382</v>
      </c>
      <c r="AS80" s="51" t="s">
        <v>44</v>
      </c>
      <c r="AT80" s="51" t="s">
        <v>45</v>
      </c>
      <c r="AU80" s="51" t="s">
        <v>383</v>
      </c>
    </row>
    <row r="81" customFormat="false" ht="99.75" hidden="false" customHeight="true" outlineLevel="0" collapsed="false">
      <c r="A81" s="37" t="s">
        <v>384</v>
      </c>
      <c r="B81" s="38" t="s">
        <v>258</v>
      </c>
      <c r="C81" s="38" t="s">
        <v>264</v>
      </c>
      <c r="D81" s="38" t="s">
        <v>385</v>
      </c>
      <c r="E81" s="51" t="s">
        <v>386</v>
      </c>
      <c r="F81" s="39" t="n">
        <f aca="false">SUM(G81+M81+S81+Y81+AD81)</f>
        <v>35956.07146</v>
      </c>
      <c r="G81" s="39" t="n">
        <f aca="false">SUM(H81:L81)</f>
        <v>35956.07146</v>
      </c>
      <c r="H81" s="39"/>
      <c r="I81" s="39" t="n">
        <f aca="false">28500+7456.07146</f>
        <v>35956.07146</v>
      </c>
      <c r="J81" s="39"/>
      <c r="K81" s="39"/>
      <c r="L81" s="39"/>
      <c r="M81" s="39" t="n">
        <f aca="false">SUM(N81:R81)</f>
        <v>0</v>
      </c>
      <c r="N81" s="41"/>
      <c r="O81" s="41"/>
      <c r="P81" s="39"/>
      <c r="Q81" s="39"/>
      <c r="R81" s="39"/>
      <c r="S81" s="39" t="n">
        <f aca="false">SUM(T81:X81)</f>
        <v>0</v>
      </c>
      <c r="T81" s="39"/>
      <c r="U81" s="39"/>
      <c r="V81" s="39"/>
      <c r="W81" s="39"/>
      <c r="X81" s="39"/>
      <c r="Y81" s="39" t="n">
        <f aca="false">SUM(Z81:AC81)</f>
        <v>0</v>
      </c>
      <c r="Z81" s="39"/>
      <c r="AA81" s="39"/>
      <c r="AB81" s="40"/>
      <c r="AC81" s="40"/>
      <c r="AD81" s="39" t="n">
        <f aca="false">SUM(AE81:AH81)</f>
        <v>0</v>
      </c>
      <c r="AE81" s="39"/>
      <c r="AF81" s="39"/>
      <c r="AG81" s="39"/>
      <c r="AH81" s="39"/>
      <c r="AI81" s="51" t="s">
        <v>387</v>
      </c>
      <c r="AJ81" s="51" t="s">
        <v>22</v>
      </c>
      <c r="AK81" s="51" t="s">
        <v>62</v>
      </c>
      <c r="AL81" s="51" t="s">
        <v>375</v>
      </c>
      <c r="AM81" s="51" t="s">
        <v>388</v>
      </c>
      <c r="AN81" s="51" t="s">
        <v>389</v>
      </c>
      <c r="AO81" s="51" t="s">
        <v>261</v>
      </c>
      <c r="AP81" s="51" t="s">
        <v>390</v>
      </c>
      <c r="AQ81" s="51" t="s">
        <v>391</v>
      </c>
      <c r="AR81" s="51" t="s">
        <v>392</v>
      </c>
      <c r="AS81" s="51" t="s">
        <v>141</v>
      </c>
      <c r="AT81" s="51" t="s">
        <v>96</v>
      </c>
      <c r="AU81" s="51"/>
    </row>
    <row r="82" customFormat="false" ht="99.75" hidden="false" customHeight="true" outlineLevel="0" collapsed="false">
      <c r="A82" s="37" t="s">
        <v>393</v>
      </c>
      <c r="B82" s="38" t="s">
        <v>258</v>
      </c>
      <c r="C82" s="38" t="s">
        <v>35</v>
      </c>
      <c r="D82" s="38" t="s">
        <v>394</v>
      </c>
      <c r="E82" s="51" t="s">
        <v>395</v>
      </c>
      <c r="F82" s="39" t="n">
        <f aca="false">SUM(G82+M82+S82+Y82+AD82)</f>
        <v>240278.55</v>
      </c>
      <c r="G82" s="39" t="n">
        <f aca="false">SUM(H82:L82)</f>
        <v>240278.55</v>
      </c>
      <c r="H82" s="39" t="n">
        <f aca="false">0+138119.2</f>
        <v>138119.2</v>
      </c>
      <c r="I82" s="39" t="n">
        <f aca="false">0+102159.35</f>
        <v>102159.35</v>
      </c>
      <c r="J82" s="39"/>
      <c r="K82" s="39"/>
      <c r="L82" s="39"/>
      <c r="M82" s="39" t="n">
        <f aca="false">SUM(N82:R82)</f>
        <v>0</v>
      </c>
      <c r="N82" s="41"/>
      <c r="O82" s="41"/>
      <c r="P82" s="39"/>
      <c r="Q82" s="39"/>
      <c r="R82" s="39"/>
      <c r="S82" s="39" t="n">
        <f aca="false">SUM(T82:X82)</f>
        <v>0</v>
      </c>
      <c r="T82" s="39"/>
      <c r="U82" s="39"/>
      <c r="V82" s="39"/>
      <c r="W82" s="39"/>
      <c r="X82" s="39"/>
      <c r="Y82" s="39" t="n">
        <f aca="false">SUM(Z82:AC82)</f>
        <v>0</v>
      </c>
      <c r="Z82" s="39"/>
      <c r="AA82" s="39"/>
      <c r="AB82" s="40"/>
      <c r="AC82" s="40"/>
      <c r="AD82" s="39" t="n">
        <f aca="false">SUM(AE82:AH82)</f>
        <v>0</v>
      </c>
      <c r="AE82" s="39"/>
      <c r="AF82" s="39"/>
      <c r="AG82" s="39"/>
      <c r="AH82" s="39"/>
      <c r="AI82" s="51" t="s">
        <v>387</v>
      </c>
      <c r="AJ82" s="51" t="s">
        <v>22</v>
      </c>
      <c r="AK82" s="51"/>
      <c r="AL82" s="51" t="s">
        <v>39</v>
      </c>
      <c r="AM82" s="51" t="s">
        <v>396</v>
      </c>
      <c r="AN82" s="42" t="s">
        <v>58</v>
      </c>
      <c r="AO82" s="51" t="s">
        <v>264</v>
      </c>
      <c r="AP82" s="51" t="s">
        <v>35</v>
      </c>
      <c r="AQ82" s="42" t="s">
        <v>58</v>
      </c>
      <c r="AR82" s="51" t="s">
        <v>397</v>
      </c>
      <c r="AS82" s="51" t="s">
        <v>44</v>
      </c>
      <c r="AT82" s="51" t="s">
        <v>96</v>
      </c>
      <c r="AU82" s="51" t="s">
        <v>398</v>
      </c>
    </row>
    <row r="83" customFormat="false" ht="99.75" hidden="false" customHeight="true" outlineLevel="0" collapsed="false">
      <c r="A83" s="37" t="s">
        <v>399</v>
      </c>
      <c r="B83" s="38" t="s">
        <v>400</v>
      </c>
      <c r="C83" s="38" t="s">
        <v>401</v>
      </c>
      <c r="D83" s="38" t="s">
        <v>402</v>
      </c>
      <c r="E83" s="35" t="s">
        <v>128</v>
      </c>
      <c r="F83" s="39" t="n">
        <f aca="false">SUM(G83+M83+S83+Y83+AD83)</f>
        <v>485562.365</v>
      </c>
      <c r="G83" s="39" t="n">
        <f aca="false">SUM(H83:L83)</f>
        <v>485562.365</v>
      </c>
      <c r="H83" s="39" t="n">
        <v>485562.365</v>
      </c>
      <c r="I83" s="39"/>
      <c r="J83" s="39"/>
      <c r="K83" s="39"/>
      <c r="L83" s="39"/>
      <c r="M83" s="39" t="n">
        <f aca="false">SUM(N83:R83)</f>
        <v>0</v>
      </c>
      <c r="N83" s="41"/>
      <c r="O83" s="41"/>
      <c r="P83" s="39"/>
      <c r="Q83" s="39"/>
      <c r="R83" s="39"/>
      <c r="S83" s="39" t="n">
        <f aca="false">SUM(T83:X83)</f>
        <v>0</v>
      </c>
      <c r="T83" s="39"/>
      <c r="U83" s="39"/>
      <c r="V83" s="39"/>
      <c r="W83" s="39"/>
      <c r="X83" s="39"/>
      <c r="Y83" s="39" t="n">
        <f aca="false">SUM(Z83:AC83)</f>
        <v>0</v>
      </c>
      <c r="Z83" s="39"/>
      <c r="AA83" s="39"/>
      <c r="AB83" s="40"/>
      <c r="AC83" s="40"/>
      <c r="AD83" s="39" t="n">
        <f aca="false">SUM(AE83:AH83)</f>
        <v>0</v>
      </c>
      <c r="AE83" s="39"/>
      <c r="AF83" s="39"/>
      <c r="AG83" s="39"/>
      <c r="AH83" s="39"/>
      <c r="AI83" s="35"/>
      <c r="AJ83" s="35" t="s">
        <v>22</v>
      </c>
      <c r="AK83" s="35"/>
      <c r="AL83" s="51" t="s">
        <v>375</v>
      </c>
      <c r="AM83" s="35" t="s">
        <v>403</v>
      </c>
      <c r="AN83" s="35" t="s">
        <v>128</v>
      </c>
      <c r="AO83" s="35" t="s">
        <v>401</v>
      </c>
      <c r="AP83" s="35" t="s">
        <v>169</v>
      </c>
      <c r="AQ83" s="35" t="s">
        <v>169</v>
      </c>
      <c r="AR83" s="35" t="s">
        <v>404</v>
      </c>
      <c r="AS83" s="35" t="s">
        <v>141</v>
      </c>
      <c r="AT83" s="35" t="s">
        <v>45</v>
      </c>
      <c r="AU83" s="35" t="s">
        <v>405</v>
      </c>
    </row>
    <row r="84" customFormat="false" ht="99.75" hidden="false" customHeight="true" outlineLevel="0" collapsed="false">
      <c r="A84" s="37" t="s">
        <v>406</v>
      </c>
      <c r="B84" s="38" t="s">
        <v>400</v>
      </c>
      <c r="C84" s="38" t="s">
        <v>401</v>
      </c>
      <c r="D84" s="38" t="s">
        <v>407</v>
      </c>
      <c r="E84" s="35" t="s">
        <v>128</v>
      </c>
      <c r="F84" s="39" t="n">
        <f aca="false">SUM(G84+M84+S84+Y84+AD84)</f>
        <v>3879.40472</v>
      </c>
      <c r="G84" s="39" t="n">
        <f aca="false">SUM(H84:L84)</f>
        <v>3879.40472</v>
      </c>
      <c r="H84" s="41"/>
      <c r="I84" s="39" t="n">
        <v>3491.46425</v>
      </c>
      <c r="J84" s="41" t="n">
        <v>387.94047</v>
      </c>
      <c r="K84" s="41"/>
      <c r="L84" s="39"/>
      <c r="M84" s="39" t="n">
        <f aca="false">SUM(N84:R84)</f>
        <v>0</v>
      </c>
      <c r="N84" s="39"/>
      <c r="O84" s="39"/>
      <c r="P84" s="39"/>
      <c r="Q84" s="39"/>
      <c r="R84" s="39"/>
      <c r="S84" s="39" t="n">
        <f aca="false">SUM(T84:X84)</f>
        <v>0</v>
      </c>
      <c r="T84" s="39"/>
      <c r="U84" s="39"/>
      <c r="V84" s="39"/>
      <c r="W84" s="39"/>
      <c r="X84" s="39"/>
      <c r="Y84" s="39" t="n">
        <f aca="false">SUM(Z84:AC84)</f>
        <v>0</v>
      </c>
      <c r="Z84" s="39"/>
      <c r="AA84" s="39"/>
      <c r="AB84" s="40"/>
      <c r="AC84" s="40"/>
      <c r="AD84" s="39" t="n">
        <f aca="false">SUM(AE84:AH84)</f>
        <v>0</v>
      </c>
      <c r="AE84" s="39"/>
      <c r="AF84" s="39"/>
      <c r="AG84" s="39"/>
      <c r="AH84" s="39"/>
      <c r="AI84" s="35"/>
      <c r="AJ84" s="35" t="s">
        <v>23</v>
      </c>
      <c r="AK84" s="35" t="s">
        <v>22</v>
      </c>
      <c r="AL84" s="51" t="s">
        <v>375</v>
      </c>
      <c r="AM84" s="35" t="s">
        <v>408</v>
      </c>
      <c r="AN84" s="35" t="s">
        <v>128</v>
      </c>
      <c r="AO84" s="35" t="s">
        <v>401</v>
      </c>
      <c r="AP84" s="35" t="s">
        <v>169</v>
      </c>
      <c r="AQ84" s="35" t="s">
        <v>169</v>
      </c>
      <c r="AR84" s="35" t="s">
        <v>409</v>
      </c>
      <c r="AS84" s="35" t="s">
        <v>141</v>
      </c>
      <c r="AT84" s="35" t="s">
        <v>72</v>
      </c>
      <c r="AU84" s="35"/>
    </row>
    <row r="85" customFormat="false" ht="99.75" hidden="false" customHeight="true" outlineLevel="0" collapsed="false">
      <c r="A85" s="37" t="s">
        <v>410</v>
      </c>
      <c r="B85" s="38" t="s">
        <v>400</v>
      </c>
      <c r="C85" s="38" t="s">
        <v>401</v>
      </c>
      <c r="D85" s="38" t="s">
        <v>411</v>
      </c>
      <c r="E85" s="35" t="s">
        <v>128</v>
      </c>
      <c r="F85" s="39" t="n">
        <f aca="false">SUM(G85+M85+S85+Y85+AD85)</f>
        <v>15039.48072</v>
      </c>
      <c r="G85" s="39" t="n">
        <f aca="false">SUM(H85:L85)</f>
        <v>15039.48072</v>
      </c>
      <c r="H85" s="41"/>
      <c r="I85" s="39" t="n">
        <v>13535.53265</v>
      </c>
      <c r="J85" s="41" t="n">
        <v>1503.94807</v>
      </c>
      <c r="K85" s="41"/>
      <c r="L85" s="39"/>
      <c r="M85" s="39" t="n">
        <f aca="false">SUM(N85:R85)</f>
        <v>0</v>
      </c>
      <c r="N85" s="39"/>
      <c r="O85" s="39"/>
      <c r="P85" s="39"/>
      <c r="Q85" s="39"/>
      <c r="R85" s="39"/>
      <c r="S85" s="39" t="n">
        <f aca="false">SUM(T85:X85)</f>
        <v>0</v>
      </c>
      <c r="T85" s="39"/>
      <c r="U85" s="39"/>
      <c r="V85" s="39"/>
      <c r="W85" s="39"/>
      <c r="X85" s="39"/>
      <c r="Y85" s="39" t="n">
        <f aca="false">SUM(Z85:AC85)</f>
        <v>0</v>
      </c>
      <c r="Z85" s="39"/>
      <c r="AA85" s="39"/>
      <c r="AB85" s="40"/>
      <c r="AC85" s="40"/>
      <c r="AD85" s="39" t="n">
        <f aca="false">SUM(AE85:AH85)</f>
        <v>0</v>
      </c>
      <c r="AE85" s="39"/>
      <c r="AF85" s="39"/>
      <c r="AG85" s="39"/>
      <c r="AH85" s="39"/>
      <c r="AI85" s="35"/>
      <c r="AJ85" s="35" t="s">
        <v>23</v>
      </c>
      <c r="AK85" s="35" t="s">
        <v>22</v>
      </c>
      <c r="AL85" s="51" t="s">
        <v>375</v>
      </c>
      <c r="AM85" s="35" t="s">
        <v>412</v>
      </c>
      <c r="AN85" s="35" t="s">
        <v>128</v>
      </c>
      <c r="AO85" s="35" t="s">
        <v>401</v>
      </c>
      <c r="AP85" s="35" t="s">
        <v>169</v>
      </c>
      <c r="AQ85" s="35" t="s">
        <v>169</v>
      </c>
      <c r="AR85" s="35" t="s">
        <v>413</v>
      </c>
      <c r="AS85" s="35" t="s">
        <v>141</v>
      </c>
      <c r="AT85" s="35" t="s">
        <v>72</v>
      </c>
      <c r="AU85" s="35"/>
    </row>
    <row r="86" customFormat="false" ht="99.75" hidden="false" customHeight="true" outlineLevel="0" collapsed="false">
      <c r="A86" s="37" t="s">
        <v>414</v>
      </c>
      <c r="B86" s="38" t="s">
        <v>400</v>
      </c>
      <c r="C86" s="38" t="s">
        <v>401</v>
      </c>
      <c r="D86" s="38" t="s">
        <v>415</v>
      </c>
      <c r="E86" s="35" t="s">
        <v>75</v>
      </c>
      <c r="F86" s="39" t="n">
        <f aca="false">SUM(G86+M86+S86+Y86+AD86)</f>
        <v>12223.74444</v>
      </c>
      <c r="G86" s="39" t="n">
        <f aca="false">SUM(H86:L86)</f>
        <v>12223.74444</v>
      </c>
      <c r="H86" s="41"/>
      <c r="I86" s="39" t="n">
        <f aca="false">298194.02456-285970.28012</f>
        <v>12223.74444</v>
      </c>
      <c r="J86" s="41"/>
      <c r="K86" s="41"/>
      <c r="L86" s="39"/>
      <c r="M86" s="39" t="n">
        <f aca="false">SUM(N86:R86)</f>
        <v>0</v>
      </c>
      <c r="N86" s="39"/>
      <c r="O86" s="39"/>
      <c r="P86" s="39"/>
      <c r="Q86" s="39"/>
      <c r="R86" s="39"/>
      <c r="S86" s="39" t="n">
        <f aca="false">SUM(T86:X86)</f>
        <v>0</v>
      </c>
      <c r="T86" s="39"/>
      <c r="U86" s="39"/>
      <c r="V86" s="39"/>
      <c r="W86" s="39"/>
      <c r="X86" s="39"/>
      <c r="Y86" s="39" t="n">
        <f aca="false">SUM(Z86:AC86)</f>
        <v>0</v>
      </c>
      <c r="Z86" s="39"/>
      <c r="AA86" s="39"/>
      <c r="AB86" s="40"/>
      <c r="AC86" s="40"/>
      <c r="AD86" s="39" t="n">
        <f aca="false">SUM(AE86:AH86)</f>
        <v>0</v>
      </c>
      <c r="AE86" s="39"/>
      <c r="AF86" s="39"/>
      <c r="AG86" s="39"/>
      <c r="AH86" s="39"/>
      <c r="AI86" s="35" t="s">
        <v>416</v>
      </c>
      <c r="AJ86" s="35" t="s">
        <v>23</v>
      </c>
      <c r="AK86" s="35"/>
      <c r="AL86" s="35" t="s">
        <v>39</v>
      </c>
      <c r="AM86" s="35" t="s">
        <v>417</v>
      </c>
      <c r="AN86" s="35" t="s">
        <v>418</v>
      </c>
      <c r="AO86" s="35" t="s">
        <v>401</v>
      </c>
      <c r="AP86" s="35" t="s">
        <v>418</v>
      </c>
      <c r="AQ86" s="35" t="s">
        <v>418</v>
      </c>
      <c r="AR86" s="35" t="s">
        <v>419</v>
      </c>
      <c r="AS86" s="35" t="s">
        <v>44</v>
      </c>
      <c r="AT86" s="35" t="s">
        <v>96</v>
      </c>
      <c r="AU86" s="35" t="s">
        <v>420</v>
      </c>
    </row>
    <row r="87" customFormat="false" ht="99.75" hidden="false" customHeight="true" outlineLevel="0" collapsed="false">
      <c r="A87" s="37" t="s">
        <v>421</v>
      </c>
      <c r="B87" s="38" t="s">
        <v>400</v>
      </c>
      <c r="C87" s="38" t="s">
        <v>401</v>
      </c>
      <c r="D87" s="38" t="s">
        <v>415</v>
      </c>
      <c r="E87" s="35" t="s">
        <v>75</v>
      </c>
      <c r="F87" s="39" t="n">
        <f aca="false">SUM(G87+M87+S87+Y87+AD87)</f>
        <v>3107011.36812</v>
      </c>
      <c r="G87" s="39" t="n">
        <f aca="false">SUM(H87:L87)</f>
        <v>285970.28012</v>
      </c>
      <c r="H87" s="41"/>
      <c r="I87" s="39" t="n">
        <v>285970.28012</v>
      </c>
      <c r="J87" s="41"/>
      <c r="K87" s="41"/>
      <c r="L87" s="39"/>
      <c r="M87" s="39" t="n">
        <f aca="false">SUM(N87:R87)</f>
        <v>2821041.088</v>
      </c>
      <c r="N87" s="39"/>
      <c r="O87" s="39" t="n">
        <v>2821041.088</v>
      </c>
      <c r="P87" s="39"/>
      <c r="Q87" s="39"/>
      <c r="R87" s="39"/>
      <c r="S87" s="39" t="n">
        <f aca="false">SUM(T87:X87)</f>
        <v>0</v>
      </c>
      <c r="T87" s="39"/>
      <c r="U87" s="39"/>
      <c r="V87" s="39"/>
      <c r="W87" s="39"/>
      <c r="X87" s="39"/>
      <c r="Y87" s="39" t="n">
        <f aca="false">SUM(Z87:AC87)</f>
        <v>0</v>
      </c>
      <c r="Z87" s="39"/>
      <c r="AA87" s="39"/>
      <c r="AB87" s="40"/>
      <c r="AC87" s="40"/>
      <c r="AD87" s="39" t="n">
        <f aca="false">SUM(AE87:AH87)</f>
        <v>0</v>
      </c>
      <c r="AE87" s="39"/>
      <c r="AF87" s="39"/>
      <c r="AG87" s="39"/>
      <c r="AH87" s="39"/>
      <c r="AI87" s="35"/>
      <c r="AJ87" s="35" t="s">
        <v>23</v>
      </c>
      <c r="AK87" s="35"/>
      <c r="AL87" s="35" t="s">
        <v>39</v>
      </c>
      <c r="AM87" s="35" t="s">
        <v>417</v>
      </c>
      <c r="AN87" s="35" t="s">
        <v>418</v>
      </c>
      <c r="AO87" s="35" t="s">
        <v>401</v>
      </c>
      <c r="AP87" s="35" t="s">
        <v>418</v>
      </c>
      <c r="AQ87" s="35" t="s">
        <v>418</v>
      </c>
      <c r="AR87" s="35" t="s">
        <v>419</v>
      </c>
      <c r="AS87" s="35" t="s">
        <v>44</v>
      </c>
      <c r="AT87" s="35" t="s">
        <v>96</v>
      </c>
      <c r="AU87" s="35" t="s">
        <v>420</v>
      </c>
    </row>
    <row r="88" customFormat="false" ht="99.75" hidden="false" customHeight="true" outlineLevel="0" collapsed="false">
      <c r="A88" s="37" t="s">
        <v>422</v>
      </c>
      <c r="B88" s="38" t="s">
        <v>400</v>
      </c>
      <c r="C88" s="38" t="s">
        <v>401</v>
      </c>
      <c r="D88" s="38" t="s">
        <v>423</v>
      </c>
      <c r="E88" s="35" t="s">
        <v>75</v>
      </c>
      <c r="F88" s="39" t="n">
        <f aca="false">SUM(G88+M88+S88+Y88+AD88)</f>
        <v>5385.53131</v>
      </c>
      <c r="G88" s="39" t="n">
        <f aca="false">SUM(H88:L88)</f>
        <v>5385.53131</v>
      </c>
      <c r="H88" s="41"/>
      <c r="I88" s="39" t="n">
        <v>5385.53131</v>
      </c>
      <c r="J88" s="41"/>
      <c r="K88" s="41"/>
      <c r="L88" s="39"/>
      <c r="M88" s="39" t="n">
        <f aca="false">SUM(N88:R88)</f>
        <v>0</v>
      </c>
      <c r="N88" s="39"/>
      <c r="O88" s="39"/>
      <c r="P88" s="39"/>
      <c r="Q88" s="39"/>
      <c r="R88" s="39"/>
      <c r="S88" s="39" t="n">
        <f aca="false">SUM(T88:X88)</f>
        <v>0</v>
      </c>
      <c r="T88" s="39"/>
      <c r="U88" s="39"/>
      <c r="V88" s="39"/>
      <c r="W88" s="39"/>
      <c r="X88" s="39"/>
      <c r="Y88" s="39" t="n">
        <f aca="false">SUM(Z88:AC88)</f>
        <v>0</v>
      </c>
      <c r="Z88" s="39"/>
      <c r="AA88" s="39"/>
      <c r="AB88" s="40"/>
      <c r="AC88" s="40"/>
      <c r="AD88" s="39" t="n">
        <f aca="false">SUM(AE88:AH88)</f>
        <v>0</v>
      </c>
      <c r="AE88" s="39"/>
      <c r="AF88" s="39"/>
      <c r="AG88" s="39"/>
      <c r="AH88" s="39"/>
      <c r="AI88" s="35" t="s">
        <v>424</v>
      </c>
      <c r="AJ88" s="35" t="s">
        <v>24</v>
      </c>
      <c r="AK88" s="35" t="s">
        <v>62</v>
      </c>
      <c r="AL88" s="35" t="s">
        <v>39</v>
      </c>
      <c r="AM88" s="35" t="s">
        <v>425</v>
      </c>
      <c r="AN88" s="35" t="s">
        <v>418</v>
      </c>
      <c r="AO88" s="35" t="s">
        <v>401</v>
      </c>
      <c r="AP88" s="35" t="s">
        <v>418</v>
      </c>
      <c r="AQ88" s="35" t="s">
        <v>418</v>
      </c>
      <c r="AR88" s="35" t="s">
        <v>426</v>
      </c>
      <c r="AS88" s="35" t="s">
        <v>44</v>
      </c>
      <c r="AT88" s="35" t="s">
        <v>45</v>
      </c>
      <c r="AU88" s="35" t="s">
        <v>427</v>
      </c>
    </row>
    <row r="89" customFormat="false" ht="99.75" hidden="false" customHeight="true" outlineLevel="0" collapsed="false">
      <c r="A89" s="37" t="s">
        <v>428</v>
      </c>
      <c r="B89" s="38" t="s">
        <v>400</v>
      </c>
      <c r="C89" s="38" t="s">
        <v>401</v>
      </c>
      <c r="D89" s="38" t="s">
        <v>429</v>
      </c>
      <c r="E89" s="35" t="s">
        <v>75</v>
      </c>
      <c r="F89" s="39" t="n">
        <f aca="false">SUM(G89+M89+S89+Y89+AD89)</f>
        <v>7248.29263</v>
      </c>
      <c r="G89" s="39" t="n">
        <f aca="false">SUM(H89:L89)</f>
        <v>7248.29263</v>
      </c>
      <c r="H89" s="41"/>
      <c r="I89" s="39" t="n">
        <v>7248.29263</v>
      </c>
      <c r="J89" s="41"/>
      <c r="K89" s="41"/>
      <c r="L89" s="39"/>
      <c r="M89" s="39" t="n">
        <f aca="false">SUM(N89:R89)</f>
        <v>0</v>
      </c>
      <c r="N89" s="39"/>
      <c r="O89" s="39"/>
      <c r="P89" s="39"/>
      <c r="Q89" s="39"/>
      <c r="R89" s="39"/>
      <c r="S89" s="39" t="n">
        <f aca="false">SUM(T89:X89)</f>
        <v>0</v>
      </c>
      <c r="T89" s="39"/>
      <c r="U89" s="39"/>
      <c r="V89" s="39"/>
      <c r="W89" s="39"/>
      <c r="X89" s="39"/>
      <c r="Y89" s="39" t="n">
        <f aca="false">SUM(Z89:AC89)</f>
        <v>0</v>
      </c>
      <c r="Z89" s="39"/>
      <c r="AA89" s="39"/>
      <c r="AB89" s="40"/>
      <c r="AC89" s="40"/>
      <c r="AD89" s="39" t="n">
        <f aca="false">SUM(AE89:AH89)</f>
        <v>0</v>
      </c>
      <c r="AE89" s="39"/>
      <c r="AF89" s="39"/>
      <c r="AG89" s="39"/>
      <c r="AH89" s="39"/>
      <c r="AI89" s="35" t="s">
        <v>424</v>
      </c>
      <c r="AJ89" s="35" t="s">
        <v>22</v>
      </c>
      <c r="AK89" s="35"/>
      <c r="AL89" s="35" t="s">
        <v>39</v>
      </c>
      <c r="AM89" s="35" t="s">
        <v>430</v>
      </c>
      <c r="AN89" s="35" t="s">
        <v>418</v>
      </c>
      <c r="AO89" s="35" t="s">
        <v>401</v>
      </c>
      <c r="AP89" s="35" t="s">
        <v>418</v>
      </c>
      <c r="AQ89" s="35" t="s">
        <v>418</v>
      </c>
      <c r="AR89" s="35" t="s">
        <v>431</v>
      </c>
      <c r="AS89" s="35" t="s">
        <v>44</v>
      </c>
      <c r="AT89" s="35" t="s">
        <v>96</v>
      </c>
      <c r="AU89" s="35" t="s">
        <v>432</v>
      </c>
    </row>
    <row r="90" customFormat="false" ht="99.75" hidden="false" customHeight="true" outlineLevel="0" collapsed="false">
      <c r="A90" s="37" t="s">
        <v>433</v>
      </c>
      <c r="B90" s="38" t="s">
        <v>400</v>
      </c>
      <c r="C90" s="38" t="s">
        <v>401</v>
      </c>
      <c r="D90" s="38" t="s">
        <v>434</v>
      </c>
      <c r="E90" s="35" t="s">
        <v>75</v>
      </c>
      <c r="F90" s="39" t="n">
        <f aca="false">SUM(G90+M90+S90+Y90+AD90)</f>
        <v>11192.62631</v>
      </c>
      <c r="G90" s="39" t="n">
        <f aca="false">SUM(H90:L90)</f>
        <v>11192.62631</v>
      </c>
      <c r="H90" s="41"/>
      <c r="I90" s="39" t="n">
        <v>11192.62631</v>
      </c>
      <c r="J90" s="41"/>
      <c r="K90" s="41"/>
      <c r="L90" s="39"/>
      <c r="M90" s="39" t="n">
        <f aca="false">SUM(N90:R90)</f>
        <v>0</v>
      </c>
      <c r="N90" s="39"/>
      <c r="O90" s="39"/>
      <c r="P90" s="39"/>
      <c r="Q90" s="39"/>
      <c r="R90" s="39"/>
      <c r="S90" s="39" t="n">
        <f aca="false">SUM(T90:X90)</f>
        <v>0</v>
      </c>
      <c r="T90" s="39"/>
      <c r="U90" s="39"/>
      <c r="V90" s="39"/>
      <c r="W90" s="39"/>
      <c r="X90" s="39"/>
      <c r="Y90" s="39" t="n">
        <f aca="false">SUM(Z90:AC90)</f>
        <v>0</v>
      </c>
      <c r="Z90" s="39"/>
      <c r="AA90" s="39"/>
      <c r="AB90" s="40"/>
      <c r="AC90" s="40"/>
      <c r="AD90" s="39" t="n">
        <f aca="false">SUM(AE90:AH90)</f>
        <v>0</v>
      </c>
      <c r="AE90" s="39"/>
      <c r="AF90" s="39"/>
      <c r="AG90" s="39"/>
      <c r="AH90" s="39"/>
      <c r="AI90" s="35" t="s">
        <v>424</v>
      </c>
      <c r="AJ90" s="35" t="s">
        <v>22</v>
      </c>
      <c r="AK90" s="35"/>
      <c r="AL90" s="35" t="s">
        <v>39</v>
      </c>
      <c r="AM90" s="35" t="s">
        <v>435</v>
      </c>
      <c r="AN90" s="35" t="s">
        <v>418</v>
      </c>
      <c r="AO90" s="35" t="s">
        <v>401</v>
      </c>
      <c r="AP90" s="35" t="s">
        <v>418</v>
      </c>
      <c r="AQ90" s="35" t="s">
        <v>418</v>
      </c>
      <c r="AR90" s="35" t="s">
        <v>436</v>
      </c>
      <c r="AS90" s="35" t="s">
        <v>44</v>
      </c>
      <c r="AT90" s="35" t="s">
        <v>96</v>
      </c>
      <c r="AU90" s="35" t="s">
        <v>437</v>
      </c>
    </row>
    <row r="91" customFormat="false" ht="99.75" hidden="false" customHeight="true" outlineLevel="0" collapsed="false">
      <c r="A91" s="37" t="s">
        <v>438</v>
      </c>
      <c r="B91" s="38" t="s">
        <v>400</v>
      </c>
      <c r="C91" s="38" t="s">
        <v>401</v>
      </c>
      <c r="D91" s="38" t="s">
        <v>439</v>
      </c>
      <c r="E91" s="35" t="s">
        <v>216</v>
      </c>
      <c r="F91" s="39" t="n">
        <f aca="false">SUM(G91+M91+S91+Y91+AD91)</f>
        <v>2916.22316</v>
      </c>
      <c r="G91" s="39" t="n">
        <f aca="false">SUM(H91:L91)</f>
        <v>2916.22316</v>
      </c>
      <c r="H91" s="41"/>
      <c r="I91" s="39" t="n">
        <v>2916.22316</v>
      </c>
      <c r="J91" s="41"/>
      <c r="K91" s="41"/>
      <c r="L91" s="39"/>
      <c r="M91" s="39" t="n">
        <f aca="false">SUM(N91:R91)</f>
        <v>0</v>
      </c>
      <c r="N91" s="39"/>
      <c r="O91" s="39"/>
      <c r="P91" s="39"/>
      <c r="Q91" s="39"/>
      <c r="R91" s="39"/>
      <c r="S91" s="39" t="n">
        <f aca="false">SUM(T91:X91)</f>
        <v>0</v>
      </c>
      <c r="T91" s="39"/>
      <c r="U91" s="39"/>
      <c r="V91" s="39"/>
      <c r="W91" s="39"/>
      <c r="X91" s="39"/>
      <c r="Y91" s="39" t="n">
        <f aca="false">SUM(Z91:AC91)</f>
        <v>0</v>
      </c>
      <c r="Z91" s="39"/>
      <c r="AA91" s="39"/>
      <c r="AB91" s="40"/>
      <c r="AC91" s="40"/>
      <c r="AD91" s="39" t="n">
        <f aca="false">SUM(AE91:AH91)</f>
        <v>0</v>
      </c>
      <c r="AE91" s="39"/>
      <c r="AF91" s="39"/>
      <c r="AG91" s="39"/>
      <c r="AH91" s="39"/>
      <c r="AI91" s="35" t="s">
        <v>424</v>
      </c>
      <c r="AJ91" s="35" t="s">
        <v>22</v>
      </c>
      <c r="AK91" s="35"/>
      <c r="AL91" s="35" t="s">
        <v>39</v>
      </c>
      <c r="AM91" s="35" t="s">
        <v>440</v>
      </c>
      <c r="AN91" s="35" t="s">
        <v>418</v>
      </c>
      <c r="AO91" s="35" t="s">
        <v>401</v>
      </c>
      <c r="AP91" s="35" t="s">
        <v>418</v>
      </c>
      <c r="AQ91" s="35" t="s">
        <v>418</v>
      </c>
      <c r="AR91" s="35" t="s">
        <v>441</v>
      </c>
      <c r="AS91" s="35" t="s">
        <v>44</v>
      </c>
      <c r="AT91" s="35" t="s">
        <v>96</v>
      </c>
      <c r="AU91" s="35" t="s">
        <v>442</v>
      </c>
    </row>
    <row r="92" customFormat="false" ht="99.75" hidden="false" customHeight="true" outlineLevel="0" collapsed="false">
      <c r="A92" s="37" t="s">
        <v>443</v>
      </c>
      <c r="B92" s="38" t="s">
        <v>400</v>
      </c>
      <c r="C92" s="38" t="s">
        <v>401</v>
      </c>
      <c r="D92" s="38" t="s">
        <v>444</v>
      </c>
      <c r="E92" s="35" t="s">
        <v>128</v>
      </c>
      <c r="F92" s="39" t="n">
        <f aca="false">SUM(G92+M92+S92+Y92+AD92)</f>
        <v>860795</v>
      </c>
      <c r="G92" s="39" t="n">
        <f aca="false">SUM(H92:L92)</f>
        <v>206367</v>
      </c>
      <c r="H92" s="41" t="n">
        <v>201367</v>
      </c>
      <c r="I92" s="39" t="n">
        <v>5000</v>
      </c>
      <c r="J92" s="41"/>
      <c r="K92" s="41"/>
      <c r="L92" s="39"/>
      <c r="M92" s="39" t="n">
        <f aca="false">SUM(N92:R92)</f>
        <v>654428</v>
      </c>
      <c r="N92" s="39" t="n">
        <v>402735</v>
      </c>
      <c r="O92" s="39" t="n">
        <v>251693</v>
      </c>
      <c r="P92" s="39"/>
      <c r="Q92" s="39"/>
      <c r="R92" s="39"/>
      <c r="S92" s="39" t="n">
        <f aca="false">SUM(T92:X92)</f>
        <v>0</v>
      </c>
      <c r="T92" s="39"/>
      <c r="U92" s="39"/>
      <c r="V92" s="39"/>
      <c r="W92" s="39"/>
      <c r="X92" s="39"/>
      <c r="Y92" s="39" t="n">
        <f aca="false">SUM(Z92:AC92)</f>
        <v>0</v>
      </c>
      <c r="Z92" s="39"/>
      <c r="AA92" s="39"/>
      <c r="AB92" s="40"/>
      <c r="AC92" s="40"/>
      <c r="AD92" s="39" t="n">
        <f aca="false">SUM(AE92:AH92)</f>
        <v>0</v>
      </c>
      <c r="AE92" s="39"/>
      <c r="AF92" s="39"/>
      <c r="AG92" s="39"/>
      <c r="AH92" s="39"/>
      <c r="AI92" s="35"/>
      <c r="AJ92" s="35" t="s">
        <v>23</v>
      </c>
      <c r="AK92" s="35" t="s">
        <v>62</v>
      </c>
      <c r="AL92" s="35" t="s">
        <v>39</v>
      </c>
      <c r="AM92" s="35" t="s">
        <v>445</v>
      </c>
      <c r="AN92" s="35" t="s">
        <v>418</v>
      </c>
      <c r="AO92" s="35" t="s">
        <v>401</v>
      </c>
      <c r="AP92" s="35" t="s">
        <v>418</v>
      </c>
      <c r="AQ92" s="35" t="s">
        <v>418</v>
      </c>
      <c r="AR92" s="35" t="s">
        <v>446</v>
      </c>
      <c r="AS92" s="35" t="s">
        <v>44</v>
      </c>
      <c r="AT92" s="35" t="s">
        <v>96</v>
      </c>
      <c r="AU92" s="35"/>
    </row>
    <row r="93" customFormat="false" ht="99.75" hidden="false" customHeight="true" outlineLevel="0" collapsed="false">
      <c r="A93" s="37" t="s">
        <v>447</v>
      </c>
      <c r="B93" s="38" t="s">
        <v>400</v>
      </c>
      <c r="C93" s="38" t="s">
        <v>401</v>
      </c>
      <c r="D93" s="38" t="s">
        <v>448</v>
      </c>
      <c r="E93" s="35" t="s">
        <v>128</v>
      </c>
      <c r="F93" s="39" t="n">
        <f aca="false">SUM(G93+M93+S93+Y93+AD93)</f>
        <v>302092.37065</v>
      </c>
      <c r="G93" s="39" t="n">
        <f aca="false">SUM(H93:L93)</f>
        <v>15000</v>
      </c>
      <c r="H93" s="39"/>
      <c r="I93" s="39" t="n">
        <v>15000</v>
      </c>
      <c r="J93" s="39"/>
      <c r="K93" s="39"/>
      <c r="L93" s="39"/>
      <c r="M93" s="39" t="n">
        <f aca="false">SUM(N93:R93)</f>
        <v>287092.37065</v>
      </c>
      <c r="N93" s="39"/>
      <c r="O93" s="39" t="n">
        <f aca="false">227236.47651+59855.89414</f>
        <v>287092.37065</v>
      </c>
      <c r="P93" s="39"/>
      <c r="Q93" s="39"/>
      <c r="R93" s="39"/>
      <c r="S93" s="39" t="n">
        <f aca="false">SUM(T93:X93)</f>
        <v>0</v>
      </c>
      <c r="T93" s="39"/>
      <c r="U93" s="39"/>
      <c r="V93" s="39"/>
      <c r="W93" s="39"/>
      <c r="X93" s="39"/>
      <c r="Y93" s="39" t="n">
        <f aca="false">SUM(Z93:AC93)</f>
        <v>0</v>
      </c>
      <c r="Z93" s="39"/>
      <c r="AA93" s="39"/>
      <c r="AB93" s="40"/>
      <c r="AC93" s="40"/>
      <c r="AD93" s="39" t="n">
        <f aca="false">SUM(AE93:AH93)</f>
        <v>0</v>
      </c>
      <c r="AE93" s="39"/>
      <c r="AF93" s="39"/>
      <c r="AG93" s="39"/>
      <c r="AH93" s="39"/>
      <c r="AI93" s="35"/>
      <c r="AJ93" s="35" t="s">
        <v>23</v>
      </c>
      <c r="AK93" s="35"/>
      <c r="AL93" s="51" t="s">
        <v>375</v>
      </c>
      <c r="AM93" s="35" t="s">
        <v>449</v>
      </c>
      <c r="AN93" s="35" t="s">
        <v>128</v>
      </c>
      <c r="AO93" s="35" t="s">
        <v>401</v>
      </c>
      <c r="AP93" s="35" t="s">
        <v>169</v>
      </c>
      <c r="AQ93" s="35" t="s">
        <v>169</v>
      </c>
      <c r="AR93" s="35" t="s">
        <v>450</v>
      </c>
      <c r="AS93" s="35" t="s">
        <v>141</v>
      </c>
      <c r="AT93" s="35" t="s">
        <v>45</v>
      </c>
      <c r="AU93" s="35" t="s">
        <v>451</v>
      </c>
    </row>
    <row r="94" customFormat="false" ht="110.25" hidden="false" customHeight="true" outlineLevel="0" collapsed="false">
      <c r="A94" s="37" t="s">
        <v>452</v>
      </c>
      <c r="B94" s="38" t="s">
        <v>400</v>
      </c>
      <c r="C94" s="38" t="s">
        <v>401</v>
      </c>
      <c r="D94" s="38" t="s">
        <v>453</v>
      </c>
      <c r="E94" s="35" t="s">
        <v>128</v>
      </c>
      <c r="F94" s="39" t="n">
        <f aca="false">SUM(G94+M94+S94+Y94+AD94)</f>
        <v>42031.22474</v>
      </c>
      <c r="G94" s="39" t="n">
        <f aca="false">SUM(H94:L94)</f>
        <v>42031.22474</v>
      </c>
      <c r="H94" s="39"/>
      <c r="I94" s="39" t="n">
        <v>38482.66771</v>
      </c>
      <c r="J94" s="39" t="n">
        <v>3548.55703</v>
      </c>
      <c r="K94" s="39"/>
      <c r="L94" s="39"/>
      <c r="M94" s="39" t="n">
        <f aca="false">SUM(N94:R94)</f>
        <v>0</v>
      </c>
      <c r="N94" s="39"/>
      <c r="O94" s="39"/>
      <c r="P94" s="39"/>
      <c r="Q94" s="39"/>
      <c r="R94" s="39"/>
      <c r="S94" s="39" t="n">
        <f aca="false">SUM(T94:X94)</f>
        <v>0</v>
      </c>
      <c r="T94" s="39"/>
      <c r="U94" s="39"/>
      <c r="V94" s="39"/>
      <c r="W94" s="39"/>
      <c r="X94" s="39"/>
      <c r="Y94" s="39" t="n">
        <f aca="false">SUM(Z94:AC94)</f>
        <v>0</v>
      </c>
      <c r="Z94" s="39"/>
      <c r="AA94" s="39"/>
      <c r="AB94" s="40"/>
      <c r="AC94" s="40"/>
      <c r="AD94" s="39" t="n">
        <f aca="false">SUM(AE94:AH94)</f>
        <v>0</v>
      </c>
      <c r="AE94" s="39"/>
      <c r="AF94" s="39"/>
      <c r="AG94" s="39"/>
      <c r="AH94" s="39"/>
      <c r="AI94" s="35"/>
      <c r="AJ94" s="35" t="s">
        <v>24</v>
      </c>
      <c r="AK94" s="35" t="s">
        <v>22</v>
      </c>
      <c r="AL94" s="51" t="s">
        <v>375</v>
      </c>
      <c r="AM94" s="35" t="s">
        <v>454</v>
      </c>
      <c r="AN94" s="35" t="s">
        <v>128</v>
      </c>
      <c r="AO94" s="35" t="s">
        <v>455</v>
      </c>
      <c r="AP94" s="35" t="s">
        <v>169</v>
      </c>
      <c r="AQ94" s="35" t="s">
        <v>169</v>
      </c>
      <c r="AR94" s="35" t="s">
        <v>456</v>
      </c>
      <c r="AS94" s="35" t="s">
        <v>141</v>
      </c>
      <c r="AT94" s="35" t="s">
        <v>72</v>
      </c>
      <c r="AU94" s="35"/>
    </row>
    <row r="95" customFormat="false" ht="99.75" hidden="false" customHeight="true" outlineLevel="0" collapsed="false">
      <c r="A95" s="37" t="s">
        <v>457</v>
      </c>
      <c r="B95" s="38" t="s">
        <v>400</v>
      </c>
      <c r="C95" s="38" t="s">
        <v>401</v>
      </c>
      <c r="D95" s="38" t="s">
        <v>458</v>
      </c>
      <c r="E95" s="35" t="s">
        <v>128</v>
      </c>
      <c r="F95" s="39" t="n">
        <f aca="false">SUM(G95+M95+S95+Y95+AD95)</f>
        <v>893700</v>
      </c>
      <c r="G95" s="39" t="n">
        <f aca="false">SUM(H95:L95)</f>
        <v>0</v>
      </c>
      <c r="H95" s="39"/>
      <c r="I95" s="39"/>
      <c r="J95" s="41"/>
      <c r="K95" s="39"/>
      <c r="L95" s="39"/>
      <c r="M95" s="39" t="n">
        <f aca="false">SUM(N95:R95)</f>
        <v>270000</v>
      </c>
      <c r="N95" s="39"/>
      <c r="O95" s="39" t="n">
        <v>270000</v>
      </c>
      <c r="P95" s="41"/>
      <c r="Q95" s="39"/>
      <c r="R95" s="39"/>
      <c r="S95" s="39" t="n">
        <f aca="false">SUM(T95:X95)</f>
        <v>623700</v>
      </c>
      <c r="T95" s="39"/>
      <c r="U95" s="43" t="n">
        <v>623700</v>
      </c>
      <c r="V95" s="41"/>
      <c r="W95" s="39"/>
      <c r="X95" s="39"/>
      <c r="Y95" s="39" t="n">
        <f aca="false">SUM(Z95:AC95)</f>
        <v>0</v>
      </c>
      <c r="Z95" s="39"/>
      <c r="AA95" s="39"/>
      <c r="AB95" s="40"/>
      <c r="AC95" s="40"/>
      <c r="AD95" s="39" t="n">
        <f aca="false">SUM(AE95:AH95)</f>
        <v>0</v>
      </c>
      <c r="AE95" s="39"/>
      <c r="AF95" s="39"/>
      <c r="AG95" s="39"/>
      <c r="AH95" s="39"/>
      <c r="AI95" s="35" t="s">
        <v>424</v>
      </c>
      <c r="AJ95" s="35" t="s">
        <v>24</v>
      </c>
      <c r="AK95" s="35"/>
      <c r="AL95" s="35" t="s">
        <v>39</v>
      </c>
      <c r="AM95" s="35" t="s">
        <v>459</v>
      </c>
      <c r="AN95" s="35" t="s">
        <v>418</v>
      </c>
      <c r="AO95" s="35" t="s">
        <v>401</v>
      </c>
      <c r="AP95" s="35" t="s">
        <v>418</v>
      </c>
      <c r="AQ95" s="35" t="s">
        <v>418</v>
      </c>
      <c r="AR95" s="35" t="s">
        <v>460</v>
      </c>
      <c r="AS95" s="35" t="s">
        <v>44</v>
      </c>
      <c r="AT95" s="35" t="s">
        <v>45</v>
      </c>
      <c r="AU95" s="35" t="s">
        <v>461</v>
      </c>
    </row>
    <row r="96" customFormat="false" ht="99.75" hidden="false" customHeight="true" outlineLevel="0" collapsed="false">
      <c r="A96" s="37" t="s">
        <v>462</v>
      </c>
      <c r="B96" s="38" t="s">
        <v>400</v>
      </c>
      <c r="C96" s="38" t="s">
        <v>401</v>
      </c>
      <c r="D96" s="38" t="s">
        <v>463</v>
      </c>
      <c r="E96" s="35" t="s">
        <v>128</v>
      </c>
      <c r="F96" s="39" t="n">
        <f aca="false">SUM(G96+M96+S96+Y96+AD96)</f>
        <v>3696.27436</v>
      </c>
      <c r="G96" s="39" t="n">
        <f aca="false">SUM(H96:L96)</f>
        <v>3696.27436</v>
      </c>
      <c r="H96" s="39"/>
      <c r="I96" s="39" t="n">
        <v>3360.25124</v>
      </c>
      <c r="J96" s="41" t="n">
        <v>336.02312</v>
      </c>
      <c r="K96" s="39"/>
      <c r="L96" s="39"/>
      <c r="M96" s="39" t="n">
        <f aca="false">SUM(N96:R96)</f>
        <v>0</v>
      </c>
      <c r="N96" s="39"/>
      <c r="O96" s="39"/>
      <c r="P96" s="41"/>
      <c r="Q96" s="39"/>
      <c r="R96" s="39"/>
      <c r="S96" s="39" t="n">
        <f aca="false">SUM(T96:X96)</f>
        <v>0</v>
      </c>
      <c r="T96" s="39"/>
      <c r="U96" s="43"/>
      <c r="V96" s="41"/>
      <c r="W96" s="39"/>
      <c r="X96" s="39"/>
      <c r="Y96" s="39" t="n">
        <f aca="false">SUM(Z96:AC96)</f>
        <v>0</v>
      </c>
      <c r="Z96" s="39"/>
      <c r="AA96" s="39"/>
      <c r="AB96" s="40"/>
      <c r="AC96" s="40"/>
      <c r="AD96" s="39" t="n">
        <f aca="false">SUM(AE96:AH96)</f>
        <v>0</v>
      </c>
      <c r="AE96" s="39"/>
      <c r="AF96" s="39"/>
      <c r="AG96" s="39"/>
      <c r="AH96" s="39"/>
      <c r="AI96" s="35"/>
      <c r="AJ96" s="35" t="s">
        <v>23</v>
      </c>
      <c r="AK96" s="35" t="s">
        <v>22</v>
      </c>
      <c r="AL96" s="51" t="s">
        <v>375</v>
      </c>
      <c r="AM96" s="35" t="s">
        <v>464</v>
      </c>
      <c r="AN96" s="35" t="s">
        <v>169</v>
      </c>
      <c r="AO96" s="35" t="s">
        <v>455</v>
      </c>
      <c r="AP96" s="35" t="s">
        <v>169</v>
      </c>
      <c r="AQ96" s="35" t="s">
        <v>169</v>
      </c>
      <c r="AR96" s="35"/>
      <c r="AS96" s="35" t="s">
        <v>141</v>
      </c>
      <c r="AT96" s="35" t="s">
        <v>465</v>
      </c>
      <c r="AU96" s="35"/>
    </row>
    <row r="97" customFormat="false" ht="99.75" hidden="false" customHeight="true" outlineLevel="0" collapsed="false">
      <c r="A97" s="37" t="s">
        <v>466</v>
      </c>
      <c r="B97" s="38" t="s">
        <v>400</v>
      </c>
      <c r="C97" s="38" t="s">
        <v>401</v>
      </c>
      <c r="D97" s="38" t="s">
        <v>467</v>
      </c>
      <c r="E97" s="35" t="s">
        <v>468</v>
      </c>
      <c r="F97" s="39" t="n">
        <f aca="false">SUM(G97+M97+S97+Y97+AD97)</f>
        <v>66088.8</v>
      </c>
      <c r="G97" s="39" t="n">
        <f aca="false">SUM(H97:L97)</f>
        <v>66088.8</v>
      </c>
      <c r="H97" s="39"/>
      <c r="I97" s="39" t="n">
        <v>66088.8</v>
      </c>
      <c r="J97" s="39"/>
      <c r="K97" s="39"/>
      <c r="L97" s="39"/>
      <c r="M97" s="39" t="n">
        <f aca="false">SUM(N97:R97)</f>
        <v>0</v>
      </c>
      <c r="N97" s="41"/>
      <c r="O97" s="41"/>
      <c r="P97" s="39"/>
      <c r="Q97" s="39"/>
      <c r="R97" s="39"/>
      <c r="S97" s="39" t="n">
        <f aca="false">SUM(T97:X97)</f>
        <v>0</v>
      </c>
      <c r="T97" s="39"/>
      <c r="U97" s="39"/>
      <c r="V97" s="39"/>
      <c r="W97" s="39"/>
      <c r="X97" s="39"/>
      <c r="Y97" s="39" t="n">
        <f aca="false">SUM(Z97:AC97)</f>
        <v>0</v>
      </c>
      <c r="Z97" s="39"/>
      <c r="AA97" s="39"/>
      <c r="AB97" s="40"/>
      <c r="AC97" s="40"/>
      <c r="AD97" s="39" t="n">
        <f aca="false">SUM(AE97:AH97)</f>
        <v>0</v>
      </c>
      <c r="AE97" s="39"/>
      <c r="AF97" s="39"/>
      <c r="AG97" s="39"/>
      <c r="AH97" s="39"/>
      <c r="AI97" s="35"/>
      <c r="AJ97" s="35" t="s">
        <v>22</v>
      </c>
      <c r="AK97" s="35"/>
      <c r="AL97" s="35" t="s">
        <v>255</v>
      </c>
      <c r="AM97" s="35" t="s">
        <v>469</v>
      </c>
      <c r="AN97" s="35" t="s">
        <v>401</v>
      </c>
      <c r="AO97" s="35" t="s">
        <v>401</v>
      </c>
      <c r="AP97" s="35" t="s">
        <v>401</v>
      </c>
      <c r="AQ97" s="35" t="s">
        <v>401</v>
      </c>
      <c r="AR97" s="35" t="n">
        <v>493200</v>
      </c>
      <c r="AS97" s="35" t="s">
        <v>44</v>
      </c>
      <c r="AT97" s="35" t="s">
        <v>96</v>
      </c>
      <c r="AU97" s="35"/>
    </row>
    <row r="98" customFormat="false" ht="99.75" hidden="false" customHeight="true" outlineLevel="0" collapsed="false">
      <c r="A98" s="37" t="s">
        <v>470</v>
      </c>
      <c r="B98" s="38" t="s">
        <v>471</v>
      </c>
      <c r="C98" s="38" t="s">
        <v>472</v>
      </c>
      <c r="D98" s="38" t="s">
        <v>473</v>
      </c>
      <c r="E98" s="35" t="s">
        <v>474</v>
      </c>
      <c r="F98" s="39" t="n">
        <f aca="false">SUM(G98+M98+S98+Y98+AD98)</f>
        <v>4978.43234</v>
      </c>
      <c r="G98" s="39" t="n">
        <f aca="false">SUM(H98:L98)</f>
        <v>4978.43234</v>
      </c>
      <c r="H98" s="41"/>
      <c r="I98" s="39" t="n">
        <v>4978.43234</v>
      </c>
      <c r="J98" s="41"/>
      <c r="K98" s="46"/>
      <c r="L98" s="41"/>
      <c r="M98" s="39" t="n">
        <f aca="false">SUM(N98:R98)</f>
        <v>0</v>
      </c>
      <c r="N98" s="39"/>
      <c r="O98" s="39"/>
      <c r="P98" s="39"/>
      <c r="Q98" s="39"/>
      <c r="R98" s="39"/>
      <c r="S98" s="39" t="n">
        <f aca="false">SUM(T98:X98)</f>
        <v>0</v>
      </c>
      <c r="T98" s="39"/>
      <c r="U98" s="39"/>
      <c r="V98" s="39"/>
      <c r="W98" s="39"/>
      <c r="X98" s="39"/>
      <c r="Y98" s="39" t="n">
        <f aca="false">SUM(Z98:AC98)</f>
        <v>0</v>
      </c>
      <c r="Z98" s="39"/>
      <c r="AA98" s="39"/>
      <c r="AB98" s="40"/>
      <c r="AC98" s="40"/>
      <c r="AD98" s="39" t="n">
        <f aca="false">SUM(AE98:AH98)</f>
        <v>0</v>
      </c>
      <c r="AE98" s="39"/>
      <c r="AF98" s="39"/>
      <c r="AG98" s="39"/>
      <c r="AH98" s="39"/>
      <c r="AI98" s="35"/>
      <c r="AJ98" s="35"/>
      <c r="AK98" s="35" t="s">
        <v>22</v>
      </c>
      <c r="AL98" s="35" t="s">
        <v>475</v>
      </c>
      <c r="AM98" s="35" t="s">
        <v>476</v>
      </c>
      <c r="AN98" s="35" t="s">
        <v>477</v>
      </c>
      <c r="AO98" s="35" t="s">
        <v>472</v>
      </c>
      <c r="AP98" s="35" t="s">
        <v>477</v>
      </c>
      <c r="AQ98" s="35" t="s">
        <v>477</v>
      </c>
      <c r="AR98" s="35"/>
      <c r="AS98" s="35" t="s">
        <v>44</v>
      </c>
      <c r="AT98" s="35" t="s">
        <v>72</v>
      </c>
      <c r="AU98" s="35"/>
    </row>
    <row r="99" customFormat="false" ht="99.75" hidden="false" customHeight="true" outlineLevel="0" collapsed="false">
      <c r="A99" s="37" t="s">
        <v>478</v>
      </c>
      <c r="B99" s="38" t="s">
        <v>471</v>
      </c>
      <c r="C99" s="38" t="s">
        <v>472</v>
      </c>
      <c r="D99" s="38" t="s">
        <v>479</v>
      </c>
      <c r="E99" s="35" t="s">
        <v>480</v>
      </c>
      <c r="F99" s="39" t="n">
        <f aca="false">SUM(G99+M99+S99+Y99+AD99)</f>
        <v>94554.376</v>
      </c>
      <c r="G99" s="39" t="n">
        <f aca="false">SUM(H99:L99)</f>
        <v>30233.471</v>
      </c>
      <c r="H99" s="41"/>
      <c r="I99" s="39" t="n">
        <v>30233.471</v>
      </c>
      <c r="J99" s="41"/>
      <c r="K99" s="41"/>
      <c r="L99" s="39"/>
      <c r="M99" s="39" t="n">
        <f aca="false">SUM(N99:R99)</f>
        <v>64320.905</v>
      </c>
      <c r="N99" s="39"/>
      <c r="O99" s="39" t="n">
        <v>64320.905</v>
      </c>
      <c r="P99" s="39"/>
      <c r="Q99" s="46"/>
      <c r="R99" s="39"/>
      <c r="S99" s="39" t="n">
        <f aca="false">SUM(T99:X99)</f>
        <v>0</v>
      </c>
      <c r="T99" s="39"/>
      <c r="U99" s="39"/>
      <c r="V99" s="39"/>
      <c r="W99" s="39"/>
      <c r="X99" s="39"/>
      <c r="Y99" s="39" t="n">
        <f aca="false">SUM(Z99:AC99)</f>
        <v>0</v>
      </c>
      <c r="Z99" s="39"/>
      <c r="AA99" s="39"/>
      <c r="AB99" s="40"/>
      <c r="AC99" s="40"/>
      <c r="AD99" s="39" t="n">
        <f aca="false">SUM(AE99:AH99)</f>
        <v>0</v>
      </c>
      <c r="AE99" s="39"/>
      <c r="AF99" s="39"/>
      <c r="AG99" s="39"/>
      <c r="AH99" s="39"/>
      <c r="AI99" s="35"/>
      <c r="AJ99" s="35" t="s">
        <v>23</v>
      </c>
      <c r="AK99" s="35"/>
      <c r="AL99" s="35" t="s">
        <v>475</v>
      </c>
      <c r="AM99" s="35" t="s">
        <v>476</v>
      </c>
      <c r="AN99" s="35" t="s">
        <v>477</v>
      </c>
      <c r="AO99" s="35" t="s">
        <v>472</v>
      </c>
      <c r="AP99" s="35" t="s">
        <v>477</v>
      </c>
      <c r="AQ99" s="35" t="s">
        <v>477</v>
      </c>
      <c r="AR99" s="35" t="n">
        <v>94554.376</v>
      </c>
      <c r="AS99" s="35" t="s">
        <v>44</v>
      </c>
      <c r="AT99" s="35" t="s">
        <v>45</v>
      </c>
      <c r="AU99" s="35" t="s">
        <v>481</v>
      </c>
    </row>
    <row r="100" customFormat="false" ht="99.75" hidden="false" customHeight="true" outlineLevel="0" collapsed="false">
      <c r="A100" s="37" t="s">
        <v>482</v>
      </c>
      <c r="B100" s="38" t="s">
        <v>471</v>
      </c>
      <c r="C100" s="38" t="s">
        <v>472</v>
      </c>
      <c r="D100" s="38" t="s">
        <v>483</v>
      </c>
      <c r="E100" s="35" t="s">
        <v>322</v>
      </c>
      <c r="F100" s="39" t="n">
        <f aca="false">SUM(G100+M100+S100+Y100+AD100)</f>
        <v>829.51345</v>
      </c>
      <c r="G100" s="39" t="n">
        <f aca="false">SUM(H100:L100)</f>
        <v>829.51345</v>
      </c>
      <c r="H100" s="39"/>
      <c r="I100" s="39" t="n">
        <f aca="false">356.93577+472.57768</f>
        <v>829.51345</v>
      </c>
      <c r="J100" s="39"/>
      <c r="K100" s="39"/>
      <c r="L100" s="39"/>
      <c r="M100" s="39" t="n">
        <f aca="false">SUM(N100:R100)</f>
        <v>0</v>
      </c>
      <c r="N100" s="39"/>
      <c r="O100" s="39"/>
      <c r="P100" s="39"/>
      <c r="Q100" s="39"/>
      <c r="R100" s="39"/>
      <c r="S100" s="39" t="n">
        <f aca="false">SUM(T100:X100)</f>
        <v>0</v>
      </c>
      <c r="T100" s="39"/>
      <c r="U100" s="39"/>
      <c r="V100" s="39"/>
      <c r="W100" s="39"/>
      <c r="X100" s="39"/>
      <c r="Y100" s="39" t="n">
        <f aca="false">SUM(Z100:AC100)</f>
        <v>0</v>
      </c>
      <c r="Z100" s="39"/>
      <c r="AA100" s="39"/>
      <c r="AB100" s="40"/>
      <c r="AC100" s="40"/>
      <c r="AD100" s="39" t="n">
        <f aca="false">SUM(AE100:AH100)</f>
        <v>0</v>
      </c>
      <c r="AE100" s="39"/>
      <c r="AF100" s="39"/>
      <c r="AG100" s="39"/>
      <c r="AH100" s="39"/>
      <c r="AI100" s="35"/>
      <c r="AJ100" s="35"/>
      <c r="AK100" s="35" t="s">
        <v>22</v>
      </c>
      <c r="AL100" s="35" t="s">
        <v>475</v>
      </c>
      <c r="AM100" s="35" t="s">
        <v>484</v>
      </c>
      <c r="AN100" s="35" t="s">
        <v>485</v>
      </c>
      <c r="AO100" s="35" t="s">
        <v>472</v>
      </c>
      <c r="AP100" s="35" t="s">
        <v>472</v>
      </c>
      <c r="AQ100" s="35" t="s">
        <v>485</v>
      </c>
      <c r="AR100" s="35"/>
      <c r="AS100" s="35" t="s">
        <v>44</v>
      </c>
      <c r="AT100" s="35" t="s">
        <v>486</v>
      </c>
      <c r="AU100" s="35"/>
    </row>
    <row r="101" customFormat="false" ht="109.5" hidden="false" customHeight="true" outlineLevel="0" collapsed="false">
      <c r="A101" s="37" t="s">
        <v>487</v>
      </c>
      <c r="B101" s="38" t="s">
        <v>488</v>
      </c>
      <c r="C101" s="38" t="s">
        <v>264</v>
      </c>
      <c r="D101" s="38" t="s">
        <v>489</v>
      </c>
      <c r="E101" s="35"/>
      <c r="F101" s="39" t="n">
        <f aca="false">SUM(G101+M101+S101+Y101+AD101)</f>
        <v>16239.71587</v>
      </c>
      <c r="G101" s="39" t="n">
        <f aca="false">SUM(H101:L101)</f>
        <v>16239.71587</v>
      </c>
      <c r="H101" s="41"/>
      <c r="I101" s="39" t="n">
        <v>16223.47615</v>
      </c>
      <c r="J101" s="43" t="n">
        <v>16.23972</v>
      </c>
      <c r="K101" s="41"/>
      <c r="L101" s="39"/>
      <c r="M101" s="39" t="n">
        <f aca="false">SUM(N101:R101)</f>
        <v>0</v>
      </c>
      <c r="N101" s="39"/>
      <c r="O101" s="39"/>
      <c r="P101" s="39"/>
      <c r="Q101" s="39"/>
      <c r="R101" s="39"/>
      <c r="S101" s="39" t="n">
        <f aca="false">SUM(T101:X101)</f>
        <v>0</v>
      </c>
      <c r="T101" s="39"/>
      <c r="U101" s="39"/>
      <c r="V101" s="39"/>
      <c r="W101" s="39"/>
      <c r="X101" s="39"/>
      <c r="Y101" s="39" t="n">
        <f aca="false">SUM(Z101:AC101)</f>
        <v>0</v>
      </c>
      <c r="Z101" s="39"/>
      <c r="AA101" s="39"/>
      <c r="AB101" s="40"/>
      <c r="AC101" s="40"/>
      <c r="AD101" s="39" t="n">
        <f aca="false">SUM(AE101:AH101)</f>
        <v>0</v>
      </c>
      <c r="AE101" s="39"/>
      <c r="AF101" s="39"/>
      <c r="AG101" s="39"/>
      <c r="AH101" s="39"/>
      <c r="AI101" s="35" t="s">
        <v>490</v>
      </c>
      <c r="AJ101" s="35"/>
      <c r="AK101" s="35" t="s">
        <v>22</v>
      </c>
      <c r="AL101" s="35" t="s">
        <v>138</v>
      </c>
      <c r="AM101" s="35" t="s">
        <v>491</v>
      </c>
      <c r="AN101" s="35" t="s">
        <v>155</v>
      </c>
      <c r="AO101" s="35" t="s">
        <v>264</v>
      </c>
      <c r="AP101" s="35" t="s">
        <v>372</v>
      </c>
      <c r="AQ101" s="35" t="s">
        <v>372</v>
      </c>
      <c r="AR101" s="59" t="n">
        <v>16239.71587</v>
      </c>
      <c r="AS101" s="35" t="s">
        <v>141</v>
      </c>
      <c r="AT101" s="35" t="s">
        <v>72</v>
      </c>
      <c r="AU101" s="35"/>
    </row>
    <row r="102" customFormat="false" ht="99.75" hidden="false" customHeight="true" outlineLevel="0" collapsed="false">
      <c r="A102" s="37" t="s">
        <v>492</v>
      </c>
      <c r="B102" s="38" t="s">
        <v>488</v>
      </c>
      <c r="C102" s="38" t="s">
        <v>264</v>
      </c>
      <c r="D102" s="60" t="s">
        <v>493</v>
      </c>
      <c r="E102" s="42" t="s">
        <v>494</v>
      </c>
      <c r="F102" s="39" t="n">
        <f aca="false">SUM(G102+M102+S102+Y102+AD102)</f>
        <v>1933056.6629</v>
      </c>
      <c r="G102" s="39" t="n">
        <f aca="false">SUM(H102:L102)</f>
        <v>1933056.6629</v>
      </c>
      <c r="H102" s="41"/>
      <c r="I102" s="39" t="n">
        <v>236000</v>
      </c>
      <c r="J102" s="43"/>
      <c r="K102" s="46"/>
      <c r="L102" s="41" t="n">
        <f aca="false">1600000+97056.6629</f>
        <v>1697056.6629</v>
      </c>
      <c r="M102" s="39" t="n">
        <f aca="false">SUM(N102:R102)</f>
        <v>0</v>
      </c>
      <c r="N102" s="39"/>
      <c r="O102" s="39"/>
      <c r="P102" s="39"/>
      <c r="Q102" s="39"/>
      <c r="R102" s="39"/>
      <c r="S102" s="39" t="n">
        <f aca="false">SUM(T102:X102)</f>
        <v>0</v>
      </c>
      <c r="T102" s="39"/>
      <c r="U102" s="39"/>
      <c r="V102" s="39"/>
      <c r="W102" s="39"/>
      <c r="X102" s="39"/>
      <c r="Y102" s="39" t="n">
        <f aca="false">SUM(Z102:AC102)</f>
        <v>0</v>
      </c>
      <c r="Z102" s="39"/>
      <c r="AA102" s="39"/>
      <c r="AB102" s="40"/>
      <c r="AC102" s="40"/>
      <c r="AD102" s="39" t="n">
        <f aca="false">SUM(AE102:AH102)</f>
        <v>0</v>
      </c>
      <c r="AE102" s="39"/>
      <c r="AF102" s="39"/>
      <c r="AG102" s="39"/>
      <c r="AH102" s="39"/>
      <c r="AI102" s="35" t="s">
        <v>490</v>
      </c>
      <c r="AJ102" s="35" t="s">
        <v>23</v>
      </c>
      <c r="AK102" s="35" t="s">
        <v>22</v>
      </c>
      <c r="AL102" s="35" t="s">
        <v>363</v>
      </c>
      <c r="AM102" s="35" t="s">
        <v>495</v>
      </c>
      <c r="AN102" s="35" t="s">
        <v>264</v>
      </c>
      <c r="AO102" s="35" t="s">
        <v>264</v>
      </c>
      <c r="AP102" s="35" t="s">
        <v>496</v>
      </c>
      <c r="AQ102" s="35" t="s">
        <v>496</v>
      </c>
      <c r="AR102" s="61" t="n">
        <v>1933056.6629</v>
      </c>
      <c r="AS102" s="35" t="s">
        <v>44</v>
      </c>
      <c r="AT102" s="51" t="s">
        <v>45</v>
      </c>
      <c r="AU102" s="35"/>
    </row>
    <row r="103" customFormat="false" ht="99.75" hidden="false" customHeight="true" outlineLevel="0" collapsed="false">
      <c r="A103" s="37" t="s">
        <v>497</v>
      </c>
      <c r="B103" s="38" t="s">
        <v>488</v>
      </c>
      <c r="C103" s="38" t="s">
        <v>264</v>
      </c>
      <c r="D103" s="38" t="s">
        <v>498</v>
      </c>
      <c r="E103" s="51" t="s">
        <v>61</v>
      </c>
      <c r="F103" s="39" t="n">
        <f aca="false">SUM(G103+M103+S103+Y103+AD103)</f>
        <v>30000</v>
      </c>
      <c r="G103" s="39" t="n">
        <f aca="false">SUM(H103:L103)</f>
        <v>30000</v>
      </c>
      <c r="H103" s="41"/>
      <c r="I103" s="39" t="n">
        <v>30000</v>
      </c>
      <c r="J103" s="41"/>
      <c r="K103" s="41"/>
      <c r="L103" s="39"/>
      <c r="M103" s="39" t="n">
        <f aca="false">SUM(N103:R103)</f>
        <v>0</v>
      </c>
      <c r="N103" s="39"/>
      <c r="O103" s="39"/>
      <c r="P103" s="39"/>
      <c r="Q103" s="39"/>
      <c r="R103" s="39"/>
      <c r="S103" s="39" t="n">
        <f aca="false">SUM(T103:X103)</f>
        <v>0</v>
      </c>
      <c r="T103" s="39"/>
      <c r="U103" s="39"/>
      <c r="V103" s="39"/>
      <c r="W103" s="39"/>
      <c r="X103" s="39"/>
      <c r="Y103" s="39" t="n">
        <f aca="false">SUM(Z103:AC103)</f>
        <v>0</v>
      </c>
      <c r="Z103" s="39"/>
      <c r="AA103" s="39"/>
      <c r="AB103" s="40"/>
      <c r="AC103" s="40"/>
      <c r="AD103" s="39" t="n">
        <f aca="false">SUM(AE103:AH103)</f>
        <v>0</v>
      </c>
      <c r="AE103" s="39"/>
      <c r="AF103" s="39"/>
      <c r="AG103" s="39"/>
      <c r="AH103" s="39"/>
      <c r="AI103" s="51" t="s">
        <v>490</v>
      </c>
      <c r="AJ103" s="51" t="s">
        <v>24</v>
      </c>
      <c r="AK103" s="51" t="s">
        <v>22</v>
      </c>
      <c r="AL103" s="51" t="s">
        <v>363</v>
      </c>
      <c r="AM103" s="51" t="s">
        <v>499</v>
      </c>
      <c r="AN103" s="51" t="s">
        <v>264</v>
      </c>
      <c r="AO103" s="51" t="s">
        <v>264</v>
      </c>
      <c r="AP103" s="35" t="s">
        <v>496</v>
      </c>
      <c r="AQ103" s="35" t="s">
        <v>496</v>
      </c>
      <c r="AR103" s="61" t="n">
        <v>30000</v>
      </c>
      <c r="AS103" s="35" t="s">
        <v>44</v>
      </c>
      <c r="AT103" s="51" t="s">
        <v>72</v>
      </c>
      <c r="AU103" s="51"/>
    </row>
    <row r="104" customFormat="false" ht="99.75" hidden="false" customHeight="true" outlineLevel="0" collapsed="false">
      <c r="A104" s="37" t="s">
        <v>500</v>
      </c>
      <c r="B104" s="38" t="s">
        <v>501</v>
      </c>
      <c r="C104" s="38" t="s">
        <v>252</v>
      </c>
      <c r="D104" s="38" t="s">
        <v>502</v>
      </c>
      <c r="E104" s="35" t="s">
        <v>128</v>
      </c>
      <c r="F104" s="39" t="n">
        <f aca="false">SUM(G104+M104+S104+Y104+AD104)</f>
        <v>49144</v>
      </c>
      <c r="G104" s="39" t="n">
        <f aca="false">SUM(H104:L104)</f>
        <v>49144</v>
      </c>
      <c r="H104" s="41"/>
      <c r="I104" s="39" t="n">
        <v>49144</v>
      </c>
      <c r="J104" s="41"/>
      <c r="K104" s="41"/>
      <c r="L104" s="39"/>
      <c r="M104" s="39" t="n">
        <f aca="false">SUM(N104:R104)</f>
        <v>0</v>
      </c>
      <c r="N104" s="39"/>
      <c r="O104" s="39"/>
      <c r="P104" s="39"/>
      <c r="Q104" s="39"/>
      <c r="R104" s="39"/>
      <c r="S104" s="39" t="n">
        <f aca="false">SUM(T104:X104)</f>
        <v>0</v>
      </c>
      <c r="T104" s="39"/>
      <c r="U104" s="39"/>
      <c r="V104" s="39"/>
      <c r="W104" s="39"/>
      <c r="X104" s="39"/>
      <c r="Y104" s="39" t="n">
        <f aca="false">SUM(Z104:AC104)</f>
        <v>0</v>
      </c>
      <c r="Z104" s="39"/>
      <c r="AA104" s="39"/>
      <c r="AB104" s="40"/>
      <c r="AC104" s="40"/>
      <c r="AD104" s="39" t="n">
        <f aca="false">SUM(AE104:AH104)</f>
        <v>0</v>
      </c>
      <c r="AE104" s="39"/>
      <c r="AF104" s="39"/>
      <c r="AG104" s="39"/>
      <c r="AH104" s="39"/>
      <c r="AI104" s="35"/>
      <c r="AJ104" s="35" t="s">
        <v>22</v>
      </c>
      <c r="AK104" s="35"/>
      <c r="AL104" s="35" t="s">
        <v>475</v>
      </c>
      <c r="AM104" s="35"/>
      <c r="AN104" s="35" t="s">
        <v>252</v>
      </c>
      <c r="AO104" s="35" t="s">
        <v>35</v>
      </c>
      <c r="AP104" s="35" t="s">
        <v>252</v>
      </c>
      <c r="AQ104" s="35" t="s">
        <v>252</v>
      </c>
      <c r="AR104" s="35"/>
      <c r="AS104" s="35" t="s">
        <v>44</v>
      </c>
      <c r="AT104" s="35" t="s">
        <v>80</v>
      </c>
      <c r="AU104" s="35"/>
    </row>
    <row r="105" customFormat="false" ht="99.75" hidden="false" customHeight="true" outlineLevel="0" collapsed="false">
      <c r="A105" s="37" t="s">
        <v>503</v>
      </c>
      <c r="B105" s="38" t="s">
        <v>504</v>
      </c>
      <c r="C105" s="38" t="s">
        <v>505</v>
      </c>
      <c r="D105" s="38" t="s">
        <v>506</v>
      </c>
      <c r="E105" s="35" t="s">
        <v>507</v>
      </c>
      <c r="F105" s="39" t="n">
        <f aca="false">SUM(G105+M105+S105+Y105+AD105)</f>
        <v>15977.76102</v>
      </c>
      <c r="G105" s="39" t="n">
        <f aca="false">SUM(H105:L105)</f>
        <v>15977.76102</v>
      </c>
      <c r="H105" s="41"/>
      <c r="I105" s="39" t="n">
        <f aca="false">18957.559-2979.79798</f>
        <v>15977.76102</v>
      </c>
      <c r="J105" s="41"/>
      <c r="K105" s="41"/>
      <c r="L105" s="39"/>
      <c r="M105" s="39" t="n">
        <f aca="false">SUM(N105:R105)</f>
        <v>0</v>
      </c>
      <c r="N105" s="39"/>
      <c r="O105" s="39"/>
      <c r="P105" s="39"/>
      <c r="Q105" s="39"/>
      <c r="R105" s="39"/>
      <c r="S105" s="39" t="n">
        <f aca="false">SUM(T105:X105)</f>
        <v>0</v>
      </c>
      <c r="T105" s="39"/>
      <c r="U105" s="39"/>
      <c r="V105" s="39"/>
      <c r="W105" s="39"/>
      <c r="X105" s="39"/>
      <c r="Y105" s="39" t="n">
        <f aca="false">SUM(Z105:AC105)</f>
        <v>0</v>
      </c>
      <c r="Z105" s="39"/>
      <c r="AA105" s="39"/>
      <c r="AB105" s="40"/>
      <c r="AC105" s="40"/>
      <c r="AD105" s="39" t="n">
        <f aca="false">SUM(AE105:AH105)</f>
        <v>0</v>
      </c>
      <c r="AE105" s="39"/>
      <c r="AF105" s="39"/>
      <c r="AG105" s="39"/>
      <c r="AH105" s="39"/>
      <c r="AI105" s="35" t="s">
        <v>508</v>
      </c>
      <c r="AJ105" s="35" t="s">
        <v>22</v>
      </c>
      <c r="AK105" s="35"/>
      <c r="AL105" s="35" t="s">
        <v>375</v>
      </c>
      <c r="AM105" s="35" t="s">
        <v>509</v>
      </c>
      <c r="AN105" s="35" t="s">
        <v>510</v>
      </c>
      <c r="AO105" s="35" t="s">
        <v>505</v>
      </c>
      <c r="AP105" s="35" t="s">
        <v>222</v>
      </c>
      <c r="AQ105" s="35" t="s">
        <v>222</v>
      </c>
      <c r="AR105" s="35" t="s">
        <v>511</v>
      </c>
      <c r="AS105" s="35" t="s">
        <v>141</v>
      </c>
      <c r="AT105" s="35" t="s">
        <v>96</v>
      </c>
      <c r="AU105" s="35" t="s">
        <v>512</v>
      </c>
    </row>
    <row r="106" customFormat="false" ht="99.75" hidden="false" customHeight="true" outlineLevel="0" collapsed="false">
      <c r="A106" s="37" t="s">
        <v>513</v>
      </c>
      <c r="B106" s="38" t="s">
        <v>504</v>
      </c>
      <c r="C106" s="38" t="s">
        <v>401</v>
      </c>
      <c r="D106" s="38" t="s">
        <v>514</v>
      </c>
      <c r="E106" s="35" t="s">
        <v>75</v>
      </c>
      <c r="F106" s="39" t="n">
        <f aca="false">SUM(G106+M106+S106+Y106+AD106)</f>
        <v>377530</v>
      </c>
      <c r="G106" s="39"/>
      <c r="H106" s="39"/>
      <c r="I106" s="39"/>
      <c r="J106" s="39"/>
      <c r="K106" s="39"/>
      <c r="L106" s="39"/>
      <c r="M106" s="39" t="n">
        <f aca="false">SUM(N106:R106)</f>
        <v>102523.3</v>
      </c>
      <c r="N106" s="41" t="n">
        <v>102523.3</v>
      </c>
      <c r="O106" s="41"/>
      <c r="P106" s="39"/>
      <c r="Q106" s="39"/>
      <c r="R106" s="39"/>
      <c r="S106" s="39" t="n">
        <f aca="false">SUM(T106:X106)</f>
        <v>275006.7</v>
      </c>
      <c r="T106" s="39" t="n">
        <v>275006.7</v>
      </c>
      <c r="U106" s="39"/>
      <c r="V106" s="39"/>
      <c r="W106" s="39"/>
      <c r="X106" s="39"/>
      <c r="Y106" s="39" t="n">
        <f aca="false">SUM(Z106:AC106)</f>
        <v>0</v>
      </c>
      <c r="Z106" s="39"/>
      <c r="AA106" s="39"/>
      <c r="AB106" s="40"/>
      <c r="AC106" s="40"/>
      <c r="AD106" s="39" t="n">
        <f aca="false">SUM(AE106:AH106)</f>
        <v>0</v>
      </c>
      <c r="AE106" s="39"/>
      <c r="AF106" s="39"/>
      <c r="AG106" s="39"/>
      <c r="AH106" s="39"/>
      <c r="AI106" s="35"/>
      <c r="AJ106" s="35" t="s">
        <v>24</v>
      </c>
      <c r="AK106" s="35"/>
      <c r="AL106" s="35" t="s">
        <v>39</v>
      </c>
      <c r="AM106" s="35" t="s">
        <v>515</v>
      </c>
      <c r="AN106" s="35" t="s">
        <v>418</v>
      </c>
      <c r="AO106" s="35" t="s">
        <v>505</v>
      </c>
      <c r="AP106" s="35" t="s">
        <v>418</v>
      </c>
      <c r="AQ106" s="35" t="s">
        <v>418</v>
      </c>
      <c r="AR106" s="35" t="s">
        <v>516</v>
      </c>
      <c r="AS106" s="35" t="s">
        <v>44</v>
      </c>
      <c r="AT106" s="35" t="s">
        <v>45</v>
      </c>
      <c r="AU106" s="35"/>
    </row>
    <row r="107" customFormat="false" ht="99.75" hidden="false" customHeight="true" outlineLevel="0" collapsed="false">
      <c r="A107" s="37" t="s">
        <v>517</v>
      </c>
      <c r="B107" s="38" t="s">
        <v>504</v>
      </c>
      <c r="C107" s="38" t="s">
        <v>401</v>
      </c>
      <c r="D107" s="38" t="s">
        <v>518</v>
      </c>
      <c r="E107" s="35" t="s">
        <v>468</v>
      </c>
      <c r="F107" s="39" t="n">
        <f aca="false">SUM(G107+M107+S107+Y107+AD107)</f>
        <v>300000</v>
      </c>
      <c r="G107" s="39"/>
      <c r="H107" s="39"/>
      <c r="I107" s="39"/>
      <c r="J107" s="39"/>
      <c r="K107" s="39"/>
      <c r="L107" s="39"/>
      <c r="M107" s="39" t="n">
        <f aca="false">SUM(N107:R107)</f>
        <v>100000</v>
      </c>
      <c r="N107" s="41" t="n">
        <v>100000</v>
      </c>
      <c r="O107" s="41"/>
      <c r="P107" s="39"/>
      <c r="Q107" s="39"/>
      <c r="R107" s="39"/>
      <c r="S107" s="39" t="n">
        <f aca="false">SUM(T107:X107)</f>
        <v>200000</v>
      </c>
      <c r="T107" s="39" t="n">
        <v>200000</v>
      </c>
      <c r="U107" s="39"/>
      <c r="V107" s="39"/>
      <c r="W107" s="39"/>
      <c r="X107" s="39"/>
      <c r="Y107" s="39" t="n">
        <f aca="false">SUM(Z107:AC107)</f>
        <v>0</v>
      </c>
      <c r="Z107" s="39"/>
      <c r="AA107" s="39"/>
      <c r="AB107" s="40"/>
      <c r="AC107" s="40"/>
      <c r="AD107" s="39" t="n">
        <f aca="false">SUM(AE107:AH107)</f>
        <v>0</v>
      </c>
      <c r="AE107" s="39"/>
      <c r="AF107" s="39"/>
      <c r="AG107" s="39"/>
      <c r="AH107" s="39"/>
      <c r="AI107" s="35"/>
      <c r="AJ107" s="35" t="s">
        <v>24</v>
      </c>
      <c r="AK107" s="35"/>
      <c r="AL107" s="35" t="s">
        <v>39</v>
      </c>
      <c r="AM107" s="35" t="s">
        <v>519</v>
      </c>
      <c r="AN107" s="35" t="s">
        <v>418</v>
      </c>
      <c r="AO107" s="35" t="s">
        <v>505</v>
      </c>
      <c r="AP107" s="35" t="s">
        <v>418</v>
      </c>
      <c r="AQ107" s="35" t="s">
        <v>418</v>
      </c>
      <c r="AR107" s="35" t="s">
        <v>520</v>
      </c>
      <c r="AS107" s="35" t="s">
        <v>44</v>
      </c>
      <c r="AT107" s="35" t="s">
        <v>45</v>
      </c>
      <c r="AU107" s="35" t="s">
        <v>521</v>
      </c>
    </row>
    <row r="108" customFormat="false" ht="99.75" hidden="false" customHeight="true" outlineLevel="0" collapsed="false">
      <c r="A108" s="37" t="s">
        <v>522</v>
      </c>
      <c r="B108" s="38" t="s">
        <v>504</v>
      </c>
      <c r="C108" s="38" t="s">
        <v>505</v>
      </c>
      <c r="D108" s="38" t="s">
        <v>523</v>
      </c>
      <c r="E108" s="35" t="s">
        <v>75</v>
      </c>
      <c r="F108" s="39" t="n">
        <f aca="false">SUM(G108+M108+S108+Y108+AD108)</f>
        <v>426652.93123</v>
      </c>
      <c r="G108" s="39" t="n">
        <f aca="false">SUM(H108:L108)</f>
        <v>85000</v>
      </c>
      <c r="H108" s="39"/>
      <c r="I108" s="39" t="n">
        <f aca="false">2020.20202+2979.79798</f>
        <v>5000</v>
      </c>
      <c r="J108" s="39" t="n">
        <v>80000</v>
      </c>
      <c r="K108" s="39"/>
      <c r="L108" s="39"/>
      <c r="M108" s="39" t="n">
        <f aca="false">SUM(N108:R108)</f>
        <v>327477.93123</v>
      </c>
      <c r="N108" s="39"/>
      <c r="O108" s="39" t="n">
        <v>6290.83033</v>
      </c>
      <c r="P108" s="39" t="n">
        <v>120593.55045</v>
      </c>
      <c r="Q108" s="39"/>
      <c r="R108" s="39" t="n">
        <v>200593.55045</v>
      </c>
      <c r="S108" s="39" t="n">
        <f aca="false">SUM(T108:X108)</f>
        <v>14175</v>
      </c>
      <c r="T108" s="39"/>
      <c r="U108" s="39" t="n">
        <v>14175</v>
      </c>
      <c r="V108" s="39"/>
      <c r="W108" s="39"/>
      <c r="X108" s="39"/>
      <c r="Y108" s="39" t="n">
        <f aca="false">SUM(Z108:AC108)</f>
        <v>0</v>
      </c>
      <c r="Z108" s="39"/>
      <c r="AA108" s="39"/>
      <c r="AB108" s="40"/>
      <c r="AC108" s="40"/>
      <c r="AD108" s="39" t="n">
        <f aca="false">SUM(AE108:AH108)</f>
        <v>0</v>
      </c>
      <c r="AE108" s="39"/>
      <c r="AF108" s="39"/>
      <c r="AG108" s="39"/>
      <c r="AH108" s="39"/>
      <c r="AI108" s="35" t="s">
        <v>524</v>
      </c>
      <c r="AJ108" s="35" t="s">
        <v>23</v>
      </c>
      <c r="AK108" s="35"/>
      <c r="AL108" s="35" t="s">
        <v>138</v>
      </c>
      <c r="AM108" s="35" t="s">
        <v>130</v>
      </c>
      <c r="AN108" s="35" t="s">
        <v>205</v>
      </c>
      <c r="AO108" s="35" t="s">
        <v>505</v>
      </c>
      <c r="AP108" s="35" t="s">
        <v>525</v>
      </c>
      <c r="AQ108" s="35" t="s">
        <v>525</v>
      </c>
      <c r="AR108" s="35" t="s">
        <v>526</v>
      </c>
      <c r="AS108" s="35" t="s">
        <v>141</v>
      </c>
      <c r="AT108" s="35" t="s">
        <v>45</v>
      </c>
      <c r="AU108" s="35" t="s">
        <v>527</v>
      </c>
    </row>
    <row r="109" customFormat="false" ht="27.75" hidden="false" customHeight="true" outlineLevel="0" collapsed="false">
      <c r="A109" s="37"/>
      <c r="B109" s="38" t="s">
        <v>27</v>
      </c>
      <c r="C109" s="38"/>
      <c r="D109" s="38"/>
      <c r="E109" s="35"/>
      <c r="F109" s="40" t="n">
        <f aca="false">SUM(F9:F108)</f>
        <v>31737070.13638</v>
      </c>
      <c r="G109" s="40" t="n">
        <f aca="false">SUM(G9:G108)</f>
        <v>12941345.77719</v>
      </c>
      <c r="H109" s="40" t="n">
        <f aca="false">SUM(H9:H108)</f>
        <v>3949526.77259</v>
      </c>
      <c r="I109" s="40" t="n">
        <f aca="false">SUM(I9:I108)</f>
        <v>6391373.49804</v>
      </c>
      <c r="J109" s="40" t="n">
        <f aca="false">SUM(J9:J108)</f>
        <v>99834.31797</v>
      </c>
      <c r="K109" s="40" t="n">
        <f aca="false">SUM(K9:K108)</f>
        <v>803554.52569</v>
      </c>
      <c r="L109" s="40" t="n">
        <f aca="false">SUM(L9:L108)</f>
        <v>1697056.6629</v>
      </c>
      <c r="M109" s="40" t="n">
        <f aca="false">SUM(M9:M108)</f>
        <v>8772701.17167</v>
      </c>
      <c r="N109" s="40" t="n">
        <f aca="false">SUM(N9:N108)</f>
        <v>2303623.60615</v>
      </c>
      <c r="O109" s="40" t="n">
        <f aca="false">SUM(O9:O108)</f>
        <v>6146474.00269</v>
      </c>
      <c r="P109" s="40" t="n">
        <f aca="false">SUM(P9:P108)</f>
        <v>122010.01238</v>
      </c>
      <c r="Q109" s="40" t="n">
        <f aca="false">SUM(Q9:Q108)</f>
        <v>0</v>
      </c>
      <c r="R109" s="40" t="n">
        <f aca="false">SUM(R9:R108)</f>
        <v>200593.55045</v>
      </c>
      <c r="S109" s="40" t="n">
        <f aca="false">SUM(S9:S108)</f>
        <v>2832941.9424</v>
      </c>
      <c r="T109" s="40" t="n">
        <f aca="false">SUM(T9:T108)</f>
        <v>1040736.5</v>
      </c>
      <c r="U109" s="40" t="n">
        <f aca="false">SUM(U9:U108)</f>
        <v>1790069.2636</v>
      </c>
      <c r="V109" s="40" t="n">
        <f aca="false">SUM(V9:V108)</f>
        <v>2136.1788</v>
      </c>
      <c r="W109" s="40" t="n">
        <f aca="false">SUM(W9:W108)</f>
        <v>0</v>
      </c>
      <c r="X109" s="40" t="n">
        <f aca="false">SUM(X9:X108)</f>
        <v>0</v>
      </c>
      <c r="Y109" s="40" t="n">
        <f aca="false">SUM(Y9:Y108)</f>
        <v>7143047.24512</v>
      </c>
      <c r="Z109" s="40" t="n">
        <f aca="false">SUM(Z9:Z108)</f>
        <v>0</v>
      </c>
      <c r="AA109" s="40" t="n">
        <f aca="false">SUM(AA9:AA108)</f>
        <v>642508.50642</v>
      </c>
      <c r="AB109" s="40" t="n">
        <f aca="false">SUM(AB9:AB108)</f>
        <v>7096.01244</v>
      </c>
      <c r="AC109" s="40" t="n">
        <f aca="false">SUM(AC9:AC108)</f>
        <v>6493442.72626</v>
      </c>
      <c r="AD109" s="40" t="n">
        <f aca="false">SUM(AD9:AD108)</f>
        <v>47034</v>
      </c>
      <c r="AE109" s="40" t="n">
        <f aca="false">SUM(AE9:AE108)</f>
        <v>0</v>
      </c>
      <c r="AF109" s="40" t="n">
        <f aca="false">SUM(AF9:AF108)</f>
        <v>47034</v>
      </c>
      <c r="AG109" s="40" t="n">
        <f aca="false">SUM(AG9:AG108)</f>
        <v>0</v>
      </c>
      <c r="AH109" s="40" t="n">
        <f aca="false">SUM(AH9:AH108)</f>
        <v>0</v>
      </c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3"/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  <c r="CR109" s="63"/>
      <c r="CS109" s="63"/>
      <c r="CT109" s="63"/>
      <c r="CU109" s="63"/>
      <c r="CV109" s="63"/>
      <c r="CW109" s="63"/>
      <c r="CX109" s="63"/>
      <c r="CY109" s="63"/>
      <c r="CZ109" s="63"/>
      <c r="DA109" s="63"/>
      <c r="DB109" s="63"/>
    </row>
    <row r="110" customFormat="false" ht="42" hidden="false" customHeight="true" outlineLevel="0" collapsed="false">
      <c r="A110" s="37"/>
      <c r="B110" s="38" t="s">
        <v>34</v>
      </c>
      <c r="C110" s="38"/>
      <c r="D110" s="38"/>
      <c r="E110" s="35"/>
      <c r="F110" s="40" t="n">
        <f aca="false">F9+F10+F11+F12+F13+F14+F15+F16+F17+F18+F19+F20+F21+F22+F23+F24+F25+F26</f>
        <v>4500559.22463</v>
      </c>
      <c r="G110" s="40" t="n">
        <f aca="false">G9+G10+G11+G12+G13+G14+G15+G16+G17+G18+G19+G20+G21+G22+G23+G24+G25+G26</f>
        <v>2000223.84722</v>
      </c>
      <c r="H110" s="40" t="n">
        <f aca="false">H9+H10+H11+H12+H13+H14+H15+H16+H17+H18+H19+H20+H21+H22+H23+H24+H25+H26</f>
        <v>647120.45593</v>
      </c>
      <c r="I110" s="40" t="n">
        <f aca="false">I9+I10+I11+I12+I13+I14+I15+I16+I17+I18+I19+I20+I21+I22+I23+I24+I25+I26</f>
        <v>1353103.39129</v>
      </c>
      <c r="J110" s="40" t="n">
        <f aca="false">J9+J10+J11+J12+J13+J14+J15+J16+J17+J18+J19+J20+J21+J22+J23+J24+J25+J26</f>
        <v>0</v>
      </c>
      <c r="K110" s="40" t="n">
        <f aca="false">K9+K10+K11+K12+K13+K14+K15+K16+K17+K18+K19+K20+K21+K22+K23+K24+K25+K26</f>
        <v>0</v>
      </c>
      <c r="L110" s="40" t="n">
        <f aca="false">L9+L10+L11+L12+L13+L14+L15+L16+L17+L18+L19+L20+L21+L22+L23+L24+L25+L26</f>
        <v>0</v>
      </c>
      <c r="M110" s="40" t="n">
        <f aca="false">M9+M10+M11+M12+M13+M14+M15+M16+M17+M18+M19+M20+M21+M22+M23+M24+M25+M26</f>
        <v>2500335.37741</v>
      </c>
      <c r="N110" s="40" t="n">
        <f aca="false">N9+N10+N11+N12+N13+N14+N15+N16+N17+N18+N19+N20+N21+N22+N23+N24+N25+N26</f>
        <v>1081694.30615</v>
      </c>
      <c r="O110" s="40" t="n">
        <f aca="false">O9+O10+O11+O12+O13+O14+O15+O16+O17+O18+O19+O20+O21+O22+O23+O24+O25+O26</f>
        <v>1418641.07126</v>
      </c>
      <c r="P110" s="40" t="n">
        <f aca="false">P9+P10+P11+P12+P13+P14+P15+P16+P17+P18+P19+P20+P21+P22+P23+P24+P25+P26</f>
        <v>0</v>
      </c>
      <c r="Q110" s="40" t="n">
        <f aca="false">Q9+Q10+Q11+Q12+Q13+Q14+Q15+Q16+Q17+Q18+Q19+Q20+Q21+Q22+Q23+Q24+Q25+Q26</f>
        <v>0</v>
      </c>
      <c r="R110" s="40" t="n">
        <f aca="false">R9+R10+R11+R12+R13+R14+R15+R16+R17+R18+R19+R20+R21+R22+R23+R24+R25+R26</f>
        <v>0</v>
      </c>
      <c r="S110" s="40" t="n">
        <f aca="false">S9+S10+S11+S12+S13+S14+S15+S16+S17+S18+S19+S20+S21+S22+S23+S24+S25+S26</f>
        <v>0</v>
      </c>
      <c r="T110" s="40" t="n">
        <f aca="false">T9+T10+T11+T12+T13+T14+T15+T16+T17+T18+T19+T20+T21+T22+T23+T24+T25+T26</f>
        <v>0</v>
      </c>
      <c r="U110" s="40" t="n">
        <f aca="false">U9+U10+U11+U12+U13+U14+U15+U16+U17+U18+U19+U20+U21+U22+U23+U24+U25+U26</f>
        <v>0</v>
      </c>
      <c r="V110" s="40" t="n">
        <f aca="false">V9+V10+V11+V12+V13+V14+V15+V16+V17+V18+V19+V20+V21+V22+V23+V24+V25+V26</f>
        <v>0</v>
      </c>
      <c r="W110" s="40" t="n">
        <f aca="false">W9+W10+W11+W12+W13+W14+W15+W16+W17+W18+W19+W20+W21+W22+W23+W24+W25+W26</f>
        <v>0</v>
      </c>
      <c r="X110" s="40" t="n">
        <f aca="false">X9+X10+X11+X12+X13+X14+X15+X16+X17+X18+X19+X20+X21+X22+X23+X24+X25+X26</f>
        <v>0</v>
      </c>
      <c r="Y110" s="40" t="n">
        <f aca="false">Y9+Y10+Y11+Y12+Y13+Y14+Y15+Y16+Y17+Y18+Y19+Y20+Y21+Y22+Y23+Y24+Y25+Y26</f>
        <v>0</v>
      </c>
      <c r="Z110" s="40" t="n">
        <f aca="false">Z9+Z10+Z11+Z12+Z13+Z14+Z15+Z16+Z17+Z18+Z19+Z20+Z21+Z22+Z23+Z24+Z25+Z26</f>
        <v>0</v>
      </c>
      <c r="AA110" s="40" t="n">
        <f aca="false">AA9+AA10+AA11+AA12+AA13+AA14+AA15+AA16+AA17+AA18+AA19+AA20+AA21+AA22+AA23+AA24+AA25+AA26</f>
        <v>0</v>
      </c>
      <c r="AB110" s="40" t="n">
        <f aca="false">AB9+AB10+AB11+AB12+AB13+AB14+AB15+AB16+AB17+AB18+AB19+AB20+AB21+AB22+AB23+AB24+AB25+AB26</f>
        <v>0</v>
      </c>
      <c r="AC110" s="40" t="n">
        <f aca="false">AC9+AC10+AC11+AC12+AC13+AC14+AC15+AC16+AC17+AC18+AC19+AC20+AC21+AC22+AC23+AC24+AC25+AC26</f>
        <v>0</v>
      </c>
      <c r="AD110" s="40" t="n">
        <f aca="false">AD9+AD10+AD11+AD12+AD13+AD14+AD15+AD16+AD17+AD18+AD19+AD20+AD21+AD22+AD23+AD24+AD25+AD26</f>
        <v>0</v>
      </c>
      <c r="AE110" s="40" t="n">
        <f aca="false">AE9+AE10+AE11+AE12+AE13+AE14+AE15+AE16+AE17+AE18+AE19+AE20+AE21+AE22+AE23+AE24+AE25+AE26</f>
        <v>0</v>
      </c>
      <c r="AF110" s="40" t="n">
        <f aca="false">AF9+AF10+AF11+AF12+AF13+AF14+AF15+AF16+AF17+AF18+AF19+AF20+AF21+AF22+AF23+AF24+AF25+AF26</f>
        <v>0</v>
      </c>
      <c r="AG110" s="40" t="n">
        <f aca="false">AG9+AG10+AG11+AG12+AG13+AG14+AG15+AG16+AG17+AG18+AG19+AG20+AG21+AG22+AG23+AG24+AG25+AG26</f>
        <v>0</v>
      </c>
      <c r="AH110" s="40" t="n">
        <f aca="false">AH9+AH10+AH11+AH12+AH13+AH14+AH15+AH16+AH17+AH18+AH19+AH20+AH21+AH22+AH23+AH24+AH25+AH26</f>
        <v>0</v>
      </c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  <c r="BR110" s="63"/>
      <c r="BS110" s="63"/>
      <c r="BT110" s="63"/>
      <c r="BU110" s="63"/>
      <c r="BV110" s="63"/>
      <c r="BW110" s="63"/>
      <c r="BX110" s="63"/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  <c r="CR110" s="63"/>
      <c r="CS110" s="63"/>
      <c r="CT110" s="63"/>
      <c r="CU110" s="63"/>
      <c r="CV110" s="63"/>
      <c r="CW110" s="63"/>
      <c r="CX110" s="63"/>
      <c r="CY110" s="63"/>
      <c r="CZ110" s="63"/>
      <c r="DA110" s="63"/>
      <c r="DB110" s="63"/>
    </row>
    <row r="111" customFormat="false" ht="42" hidden="false" customHeight="true" outlineLevel="0" collapsed="false">
      <c r="A111" s="37"/>
      <c r="B111" s="38" t="s">
        <v>126</v>
      </c>
      <c r="C111" s="38"/>
      <c r="D111" s="38"/>
      <c r="E111" s="35"/>
      <c r="F111" s="40" t="n">
        <f aca="false">F27+F28+F29+F30+F31</f>
        <v>1295457.471</v>
      </c>
      <c r="G111" s="40" t="n">
        <f aca="false">G27+G28+G29+G30+G31</f>
        <v>1267957.471</v>
      </c>
      <c r="H111" s="40" t="n">
        <f aca="false">H27+H28+H29+H30+H31</f>
        <v>682235.7</v>
      </c>
      <c r="I111" s="40" t="n">
        <f aca="false">I27+I28+I29+I30+I31</f>
        <v>585721.771</v>
      </c>
      <c r="J111" s="40" t="n">
        <f aca="false">J27+J28+J29+J30+J31</f>
        <v>0</v>
      </c>
      <c r="K111" s="40" t="n">
        <f aca="false">K27+K28+K29+K30+K31</f>
        <v>0</v>
      </c>
      <c r="L111" s="40" t="n">
        <f aca="false">L27+L28+L29+L30+L31</f>
        <v>0</v>
      </c>
      <c r="M111" s="40" t="n">
        <f aca="false">M27+M28+M29+M30+M31</f>
        <v>27500</v>
      </c>
      <c r="N111" s="40" t="n">
        <f aca="false">N27+N28+N29+N30+N31</f>
        <v>0</v>
      </c>
      <c r="O111" s="40" t="n">
        <f aca="false">O27+O28+O29+O30+O31</f>
        <v>27500</v>
      </c>
      <c r="P111" s="40" t="n">
        <f aca="false">P27+P28+P29+P30+P31</f>
        <v>0</v>
      </c>
      <c r="Q111" s="40" t="n">
        <f aca="false">Q27+Q28+Q29+Q30+Q31</f>
        <v>0</v>
      </c>
      <c r="R111" s="40" t="n">
        <f aca="false">R27+R28+R29+R30+R31</f>
        <v>0</v>
      </c>
      <c r="S111" s="40" t="n">
        <f aca="false">S27+S28+S29+S30+S31</f>
        <v>0</v>
      </c>
      <c r="T111" s="40" t="n">
        <f aca="false">T27+T28+T29+T30+T31</f>
        <v>0</v>
      </c>
      <c r="U111" s="40" t="n">
        <f aca="false">U27+U28+U29+U30+U31</f>
        <v>0</v>
      </c>
      <c r="V111" s="40" t="n">
        <f aca="false">V27+V28+V29+V30+V31</f>
        <v>0</v>
      </c>
      <c r="W111" s="40" t="n">
        <f aca="false">W27+W28+W29+W30+W31</f>
        <v>0</v>
      </c>
      <c r="X111" s="40" t="n">
        <f aca="false">X27+X28+X29+X30+X31</f>
        <v>0</v>
      </c>
      <c r="Y111" s="40" t="n">
        <f aca="false">Y27+Y28+Y29+Y30+Y31</f>
        <v>0</v>
      </c>
      <c r="Z111" s="40" t="n">
        <f aca="false">Z27+Z28+Z29+Z30+Z31</f>
        <v>0</v>
      </c>
      <c r="AA111" s="40" t="n">
        <f aca="false">AA27+AA28+AA29+AA30+AA31</f>
        <v>0</v>
      </c>
      <c r="AB111" s="40" t="n">
        <f aca="false">AB27+AB28+AB29+AB30+AB31</f>
        <v>0</v>
      </c>
      <c r="AC111" s="40" t="n">
        <f aca="false">AC27+AC28+AC29+AC30+AC31</f>
        <v>0</v>
      </c>
      <c r="AD111" s="40" t="n">
        <f aca="false">AD27+AD28+AD29+AD30+AD31</f>
        <v>0</v>
      </c>
      <c r="AE111" s="40" t="n">
        <f aca="false">AE27+AE28+AE29+AE30+AE31</f>
        <v>0</v>
      </c>
      <c r="AF111" s="40" t="n">
        <f aca="false">AF27+AF28+AF29+AF30+AF31</f>
        <v>0</v>
      </c>
      <c r="AG111" s="40" t="n">
        <f aca="false">AG27+AG28+AG29+AG30+AG31</f>
        <v>0</v>
      </c>
      <c r="AH111" s="40" t="n">
        <f aca="false">AH27+AH28+AH29+AH30+AH31</f>
        <v>0</v>
      </c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  <c r="BR111" s="63"/>
      <c r="BS111" s="63"/>
      <c r="BT111" s="63"/>
      <c r="BU111" s="63"/>
      <c r="BV111" s="63"/>
      <c r="BW111" s="63"/>
      <c r="BX111" s="63"/>
      <c r="BY111" s="63"/>
      <c r="BZ111" s="63"/>
      <c r="CA111" s="63"/>
      <c r="CB111" s="63"/>
      <c r="CC111" s="63"/>
      <c r="CD111" s="63"/>
      <c r="CE111" s="63"/>
      <c r="CF111" s="63"/>
      <c r="CG111" s="63"/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  <c r="CR111" s="63"/>
      <c r="CS111" s="63"/>
      <c r="CT111" s="63"/>
      <c r="CU111" s="63"/>
      <c r="CV111" s="63"/>
      <c r="CW111" s="63"/>
      <c r="CX111" s="63"/>
      <c r="CY111" s="63"/>
      <c r="CZ111" s="63"/>
      <c r="DA111" s="63"/>
      <c r="DB111" s="63"/>
    </row>
    <row r="112" customFormat="false" ht="42" hidden="false" customHeight="true" outlineLevel="0" collapsed="false">
      <c r="A112" s="37"/>
      <c r="B112" s="38" t="s">
        <v>153</v>
      </c>
      <c r="C112" s="38"/>
      <c r="D112" s="38"/>
      <c r="E112" s="35"/>
      <c r="F112" s="40" t="n">
        <f aca="false">F32+F33+F34</f>
        <v>972861.95283</v>
      </c>
      <c r="G112" s="40" t="n">
        <f aca="false">G32+G33+G34</f>
        <v>972861.95283</v>
      </c>
      <c r="H112" s="40" t="n">
        <f aca="false">H32+H33+H34</f>
        <v>529656.12</v>
      </c>
      <c r="I112" s="40" t="n">
        <f aca="false">I32+I33+I34</f>
        <v>442367.27</v>
      </c>
      <c r="J112" s="40" t="n">
        <f aca="false">J32+J33+J34</f>
        <v>838.56283</v>
      </c>
      <c r="K112" s="40" t="n">
        <f aca="false">K32+K33+K34</f>
        <v>0</v>
      </c>
      <c r="L112" s="40" t="n">
        <f aca="false">L32+L33+L34</f>
        <v>0</v>
      </c>
      <c r="M112" s="40" t="n">
        <f aca="false">M32+M33+M34</f>
        <v>0</v>
      </c>
      <c r="N112" s="40" t="n">
        <f aca="false">N32+N33+N34</f>
        <v>0</v>
      </c>
      <c r="O112" s="40" t="n">
        <f aca="false">O32+O33+O34</f>
        <v>0</v>
      </c>
      <c r="P112" s="40" t="n">
        <f aca="false">P32+P33+P34</f>
        <v>0</v>
      </c>
      <c r="Q112" s="40" t="n">
        <f aca="false">Q32+Q33+Q34</f>
        <v>0</v>
      </c>
      <c r="R112" s="40" t="n">
        <f aca="false">R32+R33+R34</f>
        <v>0</v>
      </c>
      <c r="S112" s="40" t="n">
        <f aca="false">S32+S33+S34</f>
        <v>0</v>
      </c>
      <c r="T112" s="40" t="n">
        <f aca="false">T32+T33+T34</f>
        <v>0</v>
      </c>
      <c r="U112" s="40" t="n">
        <f aca="false">U32+U33+U34</f>
        <v>0</v>
      </c>
      <c r="V112" s="40" t="n">
        <f aca="false">V32+V33+V34</f>
        <v>0</v>
      </c>
      <c r="W112" s="40" t="n">
        <f aca="false">W32+W33+W34</f>
        <v>0</v>
      </c>
      <c r="X112" s="40" t="n">
        <f aca="false">X32+X33+X34</f>
        <v>0</v>
      </c>
      <c r="Y112" s="40" t="n">
        <f aca="false">Y32+Y33+Y34</f>
        <v>0</v>
      </c>
      <c r="Z112" s="40" t="n">
        <f aca="false">Z32+Z33+Z34</f>
        <v>0</v>
      </c>
      <c r="AA112" s="40" t="n">
        <f aca="false">AA32+AA33+AA34</f>
        <v>0</v>
      </c>
      <c r="AB112" s="40" t="n">
        <f aca="false">AB32+AB33+AB34</f>
        <v>0</v>
      </c>
      <c r="AC112" s="40" t="n">
        <f aca="false">AC32+AC33+AC34</f>
        <v>0</v>
      </c>
      <c r="AD112" s="40" t="n">
        <f aca="false">AD32+AD33+AD34</f>
        <v>0</v>
      </c>
      <c r="AE112" s="40" t="n">
        <f aca="false">AE32+AE33+AE34</f>
        <v>0</v>
      </c>
      <c r="AF112" s="40" t="n">
        <f aca="false">AF32+AF33+AF34</f>
        <v>0</v>
      </c>
      <c r="AG112" s="40" t="n">
        <f aca="false">AG32+AG33+AG34</f>
        <v>0</v>
      </c>
      <c r="AH112" s="40" t="n">
        <f aca="false">AH32+AH33+AH34</f>
        <v>0</v>
      </c>
      <c r="AI112" s="64"/>
      <c r="AJ112" s="64"/>
      <c r="AK112" s="64"/>
      <c r="AL112" s="64"/>
      <c r="AM112" s="64"/>
      <c r="AN112" s="64"/>
      <c r="AO112" s="64"/>
      <c r="AP112" s="64"/>
      <c r="AQ112" s="64"/>
      <c r="AR112" s="64"/>
      <c r="AS112" s="64"/>
      <c r="AT112" s="64"/>
      <c r="AU112" s="64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  <c r="BR112" s="63"/>
      <c r="BS112" s="63"/>
      <c r="BT112" s="63"/>
      <c r="BU112" s="63"/>
      <c r="BV112" s="63"/>
      <c r="BW112" s="63"/>
      <c r="BX112" s="63"/>
      <c r="BY112" s="63"/>
      <c r="BZ112" s="63"/>
      <c r="CA112" s="63"/>
      <c r="CB112" s="63"/>
      <c r="CC112" s="63"/>
      <c r="CD112" s="63"/>
      <c r="CE112" s="63"/>
      <c r="CF112" s="63"/>
      <c r="CG112" s="63"/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  <c r="CR112" s="63"/>
      <c r="CS112" s="63"/>
      <c r="CT112" s="63"/>
      <c r="CU112" s="63"/>
      <c r="CV112" s="63"/>
      <c r="CW112" s="63"/>
      <c r="CX112" s="63"/>
      <c r="CY112" s="63"/>
      <c r="CZ112" s="63"/>
      <c r="DA112" s="63"/>
      <c r="DB112" s="63"/>
    </row>
    <row r="113" customFormat="false" ht="42" hidden="false" customHeight="true" outlineLevel="0" collapsed="false">
      <c r="A113" s="37"/>
      <c r="B113" s="38" t="s">
        <v>173</v>
      </c>
      <c r="C113" s="38"/>
      <c r="D113" s="38"/>
      <c r="E113" s="35"/>
      <c r="F113" s="40" t="n">
        <f aca="false">F36+F35</f>
        <v>660718.79</v>
      </c>
      <c r="G113" s="40" t="n">
        <f aca="false">G36+G35</f>
        <v>9988.99</v>
      </c>
      <c r="H113" s="40" t="n">
        <f aca="false">H36+H35</f>
        <v>0</v>
      </c>
      <c r="I113" s="40" t="n">
        <f aca="false">I36+I35</f>
        <v>9988.99</v>
      </c>
      <c r="J113" s="40" t="n">
        <f aca="false">J36+J35</f>
        <v>0</v>
      </c>
      <c r="K113" s="40" t="n">
        <f aca="false">K36+K35</f>
        <v>0</v>
      </c>
      <c r="L113" s="40" t="n">
        <f aca="false">L36+L35</f>
        <v>0</v>
      </c>
      <c r="M113" s="40" t="n">
        <f aca="false">M36+M35</f>
        <v>60000</v>
      </c>
      <c r="N113" s="40" t="n">
        <f aca="false">N36+N35</f>
        <v>0</v>
      </c>
      <c r="O113" s="40" t="n">
        <f aca="false">O36+O35</f>
        <v>60000</v>
      </c>
      <c r="P113" s="40" t="n">
        <f aca="false">P36+P35</f>
        <v>0</v>
      </c>
      <c r="Q113" s="40" t="n">
        <f aca="false">Q36+Q35</f>
        <v>0</v>
      </c>
      <c r="R113" s="40" t="n">
        <f aca="false">R36+R35</f>
        <v>0</v>
      </c>
      <c r="S113" s="40" t="n">
        <f aca="false">S36+S35</f>
        <v>590729.8</v>
      </c>
      <c r="T113" s="40" t="n">
        <f aca="false">T36+T35</f>
        <v>565729.8</v>
      </c>
      <c r="U113" s="40" t="n">
        <f aca="false">U36+U35</f>
        <v>25000</v>
      </c>
      <c r="V113" s="40" t="n">
        <f aca="false">V36+V35</f>
        <v>0</v>
      </c>
      <c r="W113" s="40" t="n">
        <f aca="false">W36+W35</f>
        <v>0</v>
      </c>
      <c r="X113" s="40" t="n">
        <f aca="false">X36+X35</f>
        <v>0</v>
      </c>
      <c r="Y113" s="40" t="n">
        <f aca="false">Y36+Y35</f>
        <v>0</v>
      </c>
      <c r="Z113" s="40" t="n">
        <f aca="false">Z36+Z35</f>
        <v>0</v>
      </c>
      <c r="AA113" s="40" t="n">
        <f aca="false">AA36+AA35</f>
        <v>0</v>
      </c>
      <c r="AB113" s="40" t="n">
        <f aca="false">AB36+AB35</f>
        <v>0</v>
      </c>
      <c r="AC113" s="40" t="n">
        <f aca="false">AC36+AC35</f>
        <v>0</v>
      </c>
      <c r="AD113" s="40" t="n">
        <f aca="false">AD36+AD35</f>
        <v>0</v>
      </c>
      <c r="AE113" s="40" t="n">
        <f aca="false">AE36+AE35</f>
        <v>0</v>
      </c>
      <c r="AF113" s="40" t="n">
        <f aca="false">AF36+AF35</f>
        <v>0</v>
      </c>
      <c r="AG113" s="40" t="n">
        <f aca="false">AG36+AG35</f>
        <v>0</v>
      </c>
      <c r="AH113" s="40" t="n">
        <f aca="false">AH36+AH35</f>
        <v>0</v>
      </c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S113" s="64"/>
      <c r="AT113" s="64"/>
      <c r="AU113" s="64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</row>
    <row r="114" customFormat="false" ht="42" hidden="false" customHeight="true" outlineLevel="0" collapsed="false">
      <c r="A114" s="37"/>
      <c r="B114" s="48" t="s">
        <v>186</v>
      </c>
      <c r="C114" s="48"/>
      <c r="D114" s="48"/>
      <c r="E114" s="51"/>
      <c r="F114" s="40" t="n">
        <f aca="false">F37</f>
        <v>122322.3</v>
      </c>
      <c r="G114" s="40" t="n">
        <f aca="false">G37</f>
        <v>122322.3</v>
      </c>
      <c r="H114" s="40" t="n">
        <f aca="false">H37</f>
        <v>122322.3</v>
      </c>
      <c r="I114" s="40" t="n">
        <f aca="false">I37</f>
        <v>0</v>
      </c>
      <c r="J114" s="40" t="n">
        <f aca="false">J37</f>
        <v>0</v>
      </c>
      <c r="K114" s="40" t="n">
        <f aca="false">K37</f>
        <v>0</v>
      </c>
      <c r="L114" s="40" t="n">
        <f aca="false">L37</f>
        <v>0</v>
      </c>
      <c r="M114" s="40" t="n">
        <f aca="false">M37</f>
        <v>0</v>
      </c>
      <c r="N114" s="40" t="n">
        <f aca="false">N37</f>
        <v>0</v>
      </c>
      <c r="O114" s="40" t="n">
        <f aca="false">O37</f>
        <v>0</v>
      </c>
      <c r="P114" s="40" t="n">
        <f aca="false">P37</f>
        <v>0</v>
      </c>
      <c r="Q114" s="40" t="n">
        <f aca="false">Q37</f>
        <v>0</v>
      </c>
      <c r="R114" s="40" t="n">
        <f aca="false">R37</f>
        <v>0</v>
      </c>
      <c r="S114" s="40" t="n">
        <f aca="false">S37</f>
        <v>0</v>
      </c>
      <c r="T114" s="40" t="n">
        <f aca="false">T37</f>
        <v>0</v>
      </c>
      <c r="U114" s="40" t="n">
        <f aca="false">U37</f>
        <v>0</v>
      </c>
      <c r="V114" s="40" t="n">
        <f aca="false">V37</f>
        <v>0</v>
      </c>
      <c r="W114" s="40" t="n">
        <f aca="false">W37</f>
        <v>0</v>
      </c>
      <c r="X114" s="40" t="n">
        <f aca="false">X37</f>
        <v>0</v>
      </c>
      <c r="Y114" s="40" t="n">
        <f aca="false">Y37</f>
        <v>0</v>
      </c>
      <c r="Z114" s="40" t="n">
        <f aca="false">Z37</f>
        <v>0</v>
      </c>
      <c r="AA114" s="40" t="n">
        <f aca="false">AA37</f>
        <v>0</v>
      </c>
      <c r="AB114" s="40" t="n">
        <f aca="false">AB37</f>
        <v>0</v>
      </c>
      <c r="AC114" s="40" t="n">
        <f aca="false">AC37</f>
        <v>0</v>
      </c>
      <c r="AD114" s="40" t="n">
        <f aca="false">AD37</f>
        <v>0</v>
      </c>
      <c r="AE114" s="40" t="n">
        <f aca="false">AE37</f>
        <v>0</v>
      </c>
      <c r="AF114" s="40" t="n">
        <f aca="false">AF37</f>
        <v>0</v>
      </c>
      <c r="AG114" s="40" t="n">
        <f aca="false">AG37</f>
        <v>0</v>
      </c>
      <c r="AH114" s="40" t="n">
        <f aca="false">AH37</f>
        <v>0</v>
      </c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</row>
    <row r="115" customFormat="false" ht="42" hidden="false" customHeight="true" outlineLevel="0" collapsed="false">
      <c r="A115" s="37"/>
      <c r="B115" s="38" t="s">
        <v>194</v>
      </c>
      <c r="C115" s="38"/>
      <c r="D115" s="38"/>
      <c r="E115" s="35"/>
      <c r="F115" s="40" t="n">
        <f aca="false">F39+F40+F41+F42+F43+F44+F45+F46+F47+F48+F49+F50+F51+F52+F53+F38</f>
        <v>10538084.00237</v>
      </c>
      <c r="G115" s="40" t="n">
        <f aca="false">G39+G40+G41+G42+G43+G44+G45+G46+G47+G48+G49+G50+G51+G52+G53+G38</f>
        <v>2309840.69185</v>
      </c>
      <c r="H115" s="40" t="n">
        <f aca="false">H39+H40+H41+H42+H43+H44+H45+H46+H47+H48+H49+H50+H51+H52+H53+H38</f>
        <v>150000</v>
      </c>
      <c r="I115" s="40" t="n">
        <f aca="false">I39+I40+I41+I42+I43+I44+I45+I46+I47+I48+I49+I50+I51+I52+I53+I38</f>
        <v>1351370.97129</v>
      </c>
      <c r="J115" s="40" t="n">
        <f aca="false">J39+J40+J41+J42+J43+J44+J45+J46+J47+J48+J49+J50+J51+J52+J53+J38</f>
        <v>4915.19487</v>
      </c>
      <c r="K115" s="40" t="n">
        <f aca="false">K39+K40+K41+K42+K43+K44+K45+K46+K47+K48+K49+K50+K51+K52+K53+K38</f>
        <v>803554.52569</v>
      </c>
      <c r="L115" s="40" t="n">
        <f aca="false">L39+L40+L41+L42+L43+L44+L45+L46+L47+L48+L49+L50+L51+L52+L53+L38</f>
        <v>0</v>
      </c>
      <c r="M115" s="40" t="n">
        <f aca="false">M39+M40+M41+M42+M43+M44+M45+M46+M47+M48+M49+M50+M51+M52+M53+M38</f>
        <v>398831.833</v>
      </c>
      <c r="N115" s="40" t="n">
        <f aca="false">N39+N40+N41+N42+N43+N44+N45+N46+N47+N48+N49+N50+N51+N52+N53+N38</f>
        <v>0</v>
      </c>
      <c r="O115" s="40" t="n">
        <f aca="false">O39+O40+O41+O42+O43+O44+O45+O46+O47+O48+O49+O50+O51+O52+O53+O38</f>
        <v>397541.62</v>
      </c>
      <c r="P115" s="40" t="n">
        <f aca="false">P39+P40+P41+P42+P43+P44+P45+P46+P47+P48+P49+P50+P51+P52+P53+P38</f>
        <v>1290.213</v>
      </c>
      <c r="Q115" s="40" t="n">
        <f aca="false">Q39+Q40+Q41+Q42+Q43+Q44+Q45+Q46+Q47+Q48+Q49+Q50+Q51+Q52+Q53+Q38</f>
        <v>0</v>
      </c>
      <c r="R115" s="40" t="n">
        <f aca="false">R39+R40+R41+R42+R43+R44+R45+R46+R47+R48+R49+R50+R51+R52+R53+R38</f>
        <v>0</v>
      </c>
      <c r="S115" s="40" t="n">
        <f aca="false">S39+S40+S41+S42+S43+S44+S45+S46+S47+S48+S49+S50+S51+S52+S53+S38</f>
        <v>639330.2324</v>
      </c>
      <c r="T115" s="40" t="n">
        <f aca="false">T39+T40+T41+T42+T43+T44+T45+T46+T47+T48+T49+T50+T51+T52+T53+T38</f>
        <v>0</v>
      </c>
      <c r="U115" s="40" t="n">
        <f aca="false">U39+U40+U41+U42+U43+U44+U45+U46+U47+U48+U49+U50+U51+U52+U53+U38</f>
        <v>637194.0536</v>
      </c>
      <c r="V115" s="40" t="n">
        <f aca="false">V39+V40+V41+V42+V43+V44+V45+V46+V47+V48+V49+V50+V51+V52+V53+V38</f>
        <v>2136.1788</v>
      </c>
      <c r="W115" s="40" t="n">
        <f aca="false">W39+W40+W41+W42+W43+W44+W45+W46+W47+W48+W49+W50+W51+W52+W53+W38</f>
        <v>0</v>
      </c>
      <c r="X115" s="40" t="n">
        <f aca="false">X39+X40+X41+X42+X43+X44+X45+X46+X47+X48+X49+X50+X51+X52+X53+X38</f>
        <v>0</v>
      </c>
      <c r="Y115" s="40" t="n">
        <f aca="false">Y39+Y40+Y41+Y42+Y43+Y44+Y45+Y46+Y47+Y48+Y49+Y50+Y51+Y52+Y53+Y38</f>
        <v>7143047.24512</v>
      </c>
      <c r="Z115" s="40" t="n">
        <f aca="false">Z39+Z40+Z41+Z42+Z43+Z44+Z45+Z46+Z47+Z48+Z49+Z50+Z51+Z52+Z53+Z38</f>
        <v>0</v>
      </c>
      <c r="AA115" s="40" t="n">
        <f aca="false">AA39+AA40+AA41+AA42+AA43+AA44+AA45+AA46+AA47+AA48+AA49+AA50+AA51+AA52+AA53+AA38</f>
        <v>642508.50642</v>
      </c>
      <c r="AB115" s="40" t="n">
        <f aca="false">AB39+AB40+AB41+AB42+AB43+AB44+AB45+AB46+AB47+AB48+AB49+AB50+AB51+AB52+AB53+AB38</f>
        <v>7096.01244</v>
      </c>
      <c r="AC115" s="40" t="n">
        <f aca="false">AC39+AC40+AC41+AC42+AC43+AC44+AC45+AC46+AC47+AC48+AC49+AC50+AC51+AC52+AC53+AC38</f>
        <v>6493442.72626</v>
      </c>
      <c r="AD115" s="40" t="n">
        <f aca="false">AD39+AD40+AD41+AD42+AD43+AD44+AD45+AD46+AD47+AD48+AD49+AD50+AD51+AD52+AD53+AD38</f>
        <v>47034</v>
      </c>
      <c r="AE115" s="40" t="n">
        <f aca="false">AE39+AE40+AE41+AE42+AE43+AE44+AE45+AE46+AE47+AE48+AE49+AE50+AE51+AE52+AE53+AE38</f>
        <v>0</v>
      </c>
      <c r="AF115" s="40" t="n">
        <f aca="false">AF39+AF40+AF41+AF42+AF43+AF44+AF45+AF46+AF47+AF48+AF49+AF50+AF51+AF52+AF53+AF38</f>
        <v>47034</v>
      </c>
      <c r="AG115" s="40" t="n">
        <f aca="false">AG39+AG40+AG41+AG42+AG43+AG44+AG45+AG46+AG47+AG48+AG49+AG50+AG51+AG52+AG53+AG38</f>
        <v>0</v>
      </c>
      <c r="AH115" s="40" t="n">
        <f aca="false">AH39+AH40+AH41+AH42+AH43+AH44+AH45+AH46+AH47+AH48+AH49+AH50+AH51+AH52+AH53+AH38</f>
        <v>0</v>
      </c>
      <c r="AI115" s="64"/>
      <c r="AJ115" s="64"/>
      <c r="AK115" s="64"/>
      <c r="AL115" s="64"/>
      <c r="AM115" s="64"/>
      <c r="AN115" s="64"/>
      <c r="AO115" s="64"/>
      <c r="AP115" s="64"/>
      <c r="AQ115" s="64"/>
      <c r="AR115" s="64"/>
      <c r="AS115" s="64"/>
      <c r="AT115" s="64"/>
      <c r="AU115" s="64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</row>
    <row r="116" s="63" customFormat="true" ht="42" hidden="false" customHeight="true" outlineLevel="0" collapsed="false">
      <c r="A116" s="37"/>
      <c r="B116" s="38" t="s">
        <v>258</v>
      </c>
      <c r="C116" s="38"/>
      <c r="D116" s="38"/>
      <c r="E116" s="35"/>
      <c r="F116" s="40" t="n">
        <f aca="false">F54+F55+F56+F57+F58+F59+F60+F61+F62+F63+F64+F65+F66+F67+F68+F69+F70+F71+F72+F73+F74+F76+F77+F78+F79+F80+F81+F82</f>
        <v>4579240.29658</v>
      </c>
      <c r="G116" s="40" t="n">
        <f aca="false">G54+G55+G56+G57+G58+G59+G60+G61+G62+G63+G64+G65+G66+G67+G68+G69+G70+G71+G72+G73+G74+G76+G77+G78+G79+G80+G81+G82</f>
        <v>2930089.7202</v>
      </c>
      <c r="H116" s="40" t="n">
        <f aca="false">H54+H55+H56+H57+H58+H59+H60+H61+H62+H63+H64+H65+H66+H67+H68+H69+H70+H71+H72+H73+H74+H76+H77+H78+H79+H80+H81+H82</f>
        <v>1131262.83166</v>
      </c>
      <c r="I116" s="40" t="n">
        <f aca="false">I54+I55+I56+I57+I58+I59+I60+I61+I62+I63+I64+I65+I66+I67+I68+I69+I70+I71+I72+I73+I74+I76+I77+I78+I79+I80+I81+I82</f>
        <v>1790539.03668</v>
      </c>
      <c r="J116" s="40" t="n">
        <f aca="false">J54+J55+J56+J57+J58+J59+J60+J61+J62+J63+J64+J65+J66+J67+J68+J69+J70+J71+J72+J73+J74+J76+J77+J78+J79+J80+J81+J82</f>
        <v>8287.85186</v>
      </c>
      <c r="K116" s="40" t="n">
        <f aca="false">K54+K55+K56+K57+K58+K59+K60+K61+K62+K63+K64+K65+K66+K67+K68+K69+K70+K71+K72+K73+K74+K76+K77+K78+K79+K80+K81+K82</f>
        <v>0</v>
      </c>
      <c r="L116" s="40" t="n">
        <f aca="false">L54+L55+L56+L57+L58+L59+L60+L61+L62+L63+L64+L65+L66+L67+L68+L69+L70+L71+L72+L73+L74+L76+L77+L78+L79+L80+L81+L82</f>
        <v>0</v>
      </c>
      <c r="M116" s="40" t="n">
        <f aca="false">M54+M55+M56+M57+M58+M59+M60+M61+M62+M63+M64+M65+M66+M67+M68+M69+M70+M71+M72+M73+M74+M76+M77+M78+M79+M80+M81+M82</f>
        <v>1159150.36638</v>
      </c>
      <c r="N116" s="40" t="n">
        <f aca="false">N54+N55+N56+N57+N58+N59+N60+N61+N62+N63+N64+N65+N66+N67+N68+N69+N70+N71+N72+N73+N74+N76+N77+N78+N79+N80+N81+N82</f>
        <v>616671</v>
      </c>
      <c r="O116" s="40" t="n">
        <f aca="false">O54+O55+O56+O57+O58+O59+O60+O61+O62+O63+O64+O65+O66+O67+O68+O69+O70+O71+O72+O73+O74+O76+O77+O78+O79+O80+O81+O82</f>
        <v>542353.11745</v>
      </c>
      <c r="P116" s="40" t="n">
        <f aca="false">P54+P55+P56+P57+P58+P59+P60+P61+P62+P63+P64+P65+P66+P67+P68+P69+P70+P71+P72+P73+P74+P76+P77+P78+P79+P80+P81+P82</f>
        <v>126.24893</v>
      </c>
      <c r="Q116" s="40" t="n">
        <f aca="false">Q54+Q55+Q56+Q57+Q58+Q59+Q60+Q61+Q62+Q63+Q64+Q65+Q66+Q67+Q68+Q69+Q70+Q71+Q72+Q73+Q74+Q76+Q77+Q78+Q79+Q80+Q81+Q82</f>
        <v>0</v>
      </c>
      <c r="R116" s="40" t="n">
        <f aca="false">R54+R55+R56+R57+R58+R59+R60+R61+R62+R63+R64+R65+R66+R67+R68+R69+R70+R71+R72+R73+R74+R76+R77+R78+R79+R80+R81+R82</f>
        <v>0</v>
      </c>
      <c r="S116" s="40" t="n">
        <f aca="false">S54+S55+S56+S57+S58+S59+S60+S61+S62+S63+S64+S65+S66+S67+S68+S69+S70+S71+S72+S73+S74+S76+S77+S78+S79+S80+S81+S82</f>
        <v>490000.21</v>
      </c>
      <c r="T116" s="40" t="n">
        <f aca="false">T54+T55+T56+T57+T58+T59+T60+T61+T62+T63+T64+T65+T66+T67+T68+T69+T70+T71+T72+T73+T74+T76+T77+T78+T79+T80+T81+T82</f>
        <v>0</v>
      </c>
      <c r="U116" s="40" t="n">
        <f aca="false">U54+U55+U56+U57+U58+U59+U60+U61+U62+U63+U64+U65+U66+U67+U68+U69+U70+U71+U72+U73+U74+U76+U77+U78+U79+U80+U81+U82</f>
        <v>490000.21</v>
      </c>
      <c r="V116" s="40" t="n">
        <f aca="false">V54+V55+V56+V57+V58+V59+V60+V61+V62+V63+V64+V65+V66+V67+V68+V69+V70+V71+V72+V73+V74+V76+V77+V78+V79+V80+V81+V82</f>
        <v>0</v>
      </c>
      <c r="W116" s="40" t="n">
        <f aca="false">W54+W55+W56+W57+W58+W59+W60+W61+W62+W63+W64+W65+W66+W67+W68+W69+W70+W71+W72+W73+W74+W76+W77+W78+W79+W80+W81+W82</f>
        <v>0</v>
      </c>
      <c r="X116" s="40" t="n">
        <f aca="false">X54+X55+X56+X57+X58+X59+X60+X61+X62+X63+X64+X65+X66+X67+X68+X69+X70+X71+X72+X73+X74+X76+X77+X78+X79+X80+X81+X82</f>
        <v>0</v>
      </c>
      <c r="Y116" s="40" t="n">
        <f aca="false">Y54+Y55+Y56+Y57+Y58+Y59+Y60+Y61+Y62+Y63+Y64+Y65+Y66+Y67+Y68+Y69+Y70+Y71+Y72+Y73+Y74+Y76+Y77+Y78+Y79+Y80+Y81+Y82</f>
        <v>0</v>
      </c>
      <c r="Z116" s="40" t="n">
        <f aca="false">Z54+Z55+Z56+Z57+Z58+Z59+Z60+Z61+Z62+Z63+Z64+Z65+Z66+Z67+Z68+Z69+Z70+Z71+Z72+Z73+Z74+Z76+Z77+Z78+Z79+Z80+Z81+Z82</f>
        <v>0</v>
      </c>
      <c r="AA116" s="40" t="n">
        <f aca="false">AA54+AA55+AA56+AA57+AA58+AA59+AA60+AA61+AA62+AA63+AA64+AA65+AA66+AA67+AA68+AA69+AA70+AA71+AA72+AA73+AA74+AA76+AA77+AA78+AA79+AA80+AA81+AA82</f>
        <v>0</v>
      </c>
      <c r="AB116" s="40" t="n">
        <f aca="false">AB54+AB55+AB56+AB57+AB58+AB59+AB60+AB61+AB62+AB63+AB64+AB65+AB66+AB67+AB68+AB69+AB70+AB71+AB72+AB73+AB74+AB76+AB77+AB78+AB79+AB80+AB81+AB82</f>
        <v>0</v>
      </c>
      <c r="AC116" s="40" t="n">
        <f aca="false">AC54+AC55+AC56+AC57+AC58+AC59+AC60+AC61+AC62+AC63+AC64+AC65+AC66+AC67+AC68+AC69+AC70+AC71+AC72+AC73+AC74+AC76+AC77+AC78+AC79+AC80+AC81+AC82</f>
        <v>0</v>
      </c>
      <c r="AD116" s="40" t="n">
        <f aca="false">AD54+AD55+AD56+AD57+AD58+AD59+AD60+AD61+AD62+AD63+AD64+AD65+AD66+AD67+AD68+AD69+AD70+AD71+AD72+AD73+AD74+AD76+AD77+AD78+AD79+AD80+AD81+AD82</f>
        <v>0</v>
      </c>
      <c r="AE116" s="40" t="n">
        <f aca="false">AE54+AE55+AE56+AE57+AE58+AE59+AE60+AE61+AE62+AE63+AE64+AE65+AE66+AE67+AE68+AE69+AE70+AE71+AE72+AE73+AE74+AE76+AE77+AE78+AE79+AE80+AE81+AE82</f>
        <v>0</v>
      </c>
      <c r="AF116" s="40" t="n">
        <f aca="false">AF54+AF55+AF56+AF57+AF58+AF59+AF60+AF61+AF62+AF63+AF64+AF65+AF66+AF67+AF68+AF69+AF70+AF71+AF72+AF73+AF74+AF76+AF77+AF78+AF79+AF80+AF81+AF82</f>
        <v>0</v>
      </c>
      <c r="AG116" s="40" t="n">
        <f aca="false">AG54+AG55+AG56+AG57+AG58+AG59+AG60+AG61+AG62+AG63+AG64+AG65+AG66+AG67+AG68+AG69+AG70+AG71+AG72+AG73+AG74+AG76+AG77+AG78+AG79+AG80+AG81+AG82</f>
        <v>0</v>
      </c>
      <c r="AH116" s="40" t="n">
        <f aca="false">AH54+AH55+AH56+AH57+AH58+AH59+AH60+AH61+AH62+AH63+AH64+AH65+AH66+AH67+AH68+AH69+AH70+AH71+AH72+AH73+AH74+AH76+AH77+AH78+AH79+AH80+AH81+AH82</f>
        <v>0</v>
      </c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DC116" s="7"/>
      <c r="DD116" s="7"/>
    </row>
    <row r="117" s="63" customFormat="true" ht="42" hidden="false" customHeight="true" outlineLevel="0" collapsed="false">
      <c r="A117" s="37"/>
      <c r="B117" s="38" t="s">
        <v>400</v>
      </c>
      <c r="C117" s="38"/>
      <c r="D117" s="38"/>
      <c r="E117" s="35"/>
      <c r="F117" s="40" t="n">
        <f aca="false">F84+F85+F86+F87+F88+F89+F90+F91+F92+F93+F94+F95+F96+F97+F83</f>
        <v>5818862.70616</v>
      </c>
      <c r="G117" s="40" t="n">
        <f aca="false">G84+G85+G86+G87+G88+G89+G90+G91+G92+G93+G94+G95+G96+G97+G83</f>
        <v>1162601.24751</v>
      </c>
      <c r="H117" s="40" t="n">
        <f aca="false">H84+H85+H86+H87+H88+H89+H90+H91+H92+H93+H94+H95+H96+H97+H83</f>
        <v>686929.365</v>
      </c>
      <c r="I117" s="40" t="n">
        <f aca="false">I84+I85+I86+I87+I88+I89+I90+I91+I92+I93+I94+I95+I96+I97+I83</f>
        <v>469895.41382</v>
      </c>
      <c r="J117" s="40" t="n">
        <f aca="false">J84+J85+J86+J87+J88+J89+J90+J91+J92+J93+J94+J95+J96+J97+J83</f>
        <v>5776.46869</v>
      </c>
      <c r="K117" s="40" t="n">
        <f aca="false">K84+K85+K86+K87+K88+K89+K90+K91+K92+K93+K94+K95+K96+K97+K83</f>
        <v>0</v>
      </c>
      <c r="L117" s="40" t="n">
        <f aca="false">L84+L85+L86+L87+L88+L89+L90+L91+L92+L93+L94+L95+L96+L97+L83</f>
        <v>0</v>
      </c>
      <c r="M117" s="40" t="n">
        <f aca="false">M84+M85+M86+M87+M88+M89+M90+M91+M92+M93+M94+M95+M96+M97+M83</f>
        <v>4032561.45865</v>
      </c>
      <c r="N117" s="40" t="n">
        <f aca="false">N84+N85+N86+N87+N88+N89+N90+N91+N92+N93+N94+N95+N96+N97+N83</f>
        <v>402735</v>
      </c>
      <c r="O117" s="40" t="n">
        <f aca="false">O84+O85+O86+O87+O88+O89+O90+O91+O92+O93+O94+O95+O96+O97+O83</f>
        <v>3629826.45865</v>
      </c>
      <c r="P117" s="40" t="n">
        <f aca="false">P84+P85+P86+P87+P88+P89+P90+P91+P92+P93+P94+P95+P96+P97+P83</f>
        <v>0</v>
      </c>
      <c r="Q117" s="40" t="n">
        <f aca="false">Q84+Q85+Q86+Q87+Q88+Q89+Q90+Q91+Q92+Q93+Q94+Q95+Q96+Q97+Q83</f>
        <v>0</v>
      </c>
      <c r="R117" s="40" t="n">
        <f aca="false">R84+R85+R86+R87+R88+R89+R90+R91+R92+R93+R94+R95+R96+R97+R83</f>
        <v>0</v>
      </c>
      <c r="S117" s="40" t="n">
        <f aca="false">S84+S85+S86+S87+S88+S89+S90+S91+S92+S93+S94+S95+S96+S97+S83</f>
        <v>623700</v>
      </c>
      <c r="T117" s="40" t="n">
        <f aca="false">T84+T85+T86+T87+T88+T89+T90+T91+T92+T93+T94+T95+T96+T97+T83</f>
        <v>0</v>
      </c>
      <c r="U117" s="40" t="n">
        <f aca="false">U84+U85+U86+U87+U88+U89+U90+U91+U92+U93+U94+U95+U96+U97+U83</f>
        <v>623700</v>
      </c>
      <c r="V117" s="40" t="n">
        <f aca="false">V84+V85+V86+V87+V88+V89+V90+V91+V92+V93+V94+V95+V96+V97+V83</f>
        <v>0</v>
      </c>
      <c r="W117" s="40" t="n">
        <f aca="false">W84+W85+W86+W87+W88+W89+W90+W91+W92+W93+W94+W95+W96+W97+W83</f>
        <v>0</v>
      </c>
      <c r="X117" s="40" t="n">
        <f aca="false">X84+X85+X86+X87+X88+X89+X90+X91+X92+X93+X94+X95+X96+X97+X83</f>
        <v>0</v>
      </c>
      <c r="Y117" s="40" t="n">
        <f aca="false">Y84+Y85+Y86+Y87+Y88+Y89+Y90+Y91+Y92+Y93+Y94+Y95+Y96+Y97+Y83</f>
        <v>0</v>
      </c>
      <c r="Z117" s="40" t="n">
        <f aca="false">Z84+Z85+Z86+Z87+Z88+Z89+Z90+Z91+Z92+Z93+Z94+Z95+Z96+Z97+Z83</f>
        <v>0</v>
      </c>
      <c r="AA117" s="40" t="n">
        <f aca="false">AA84+AA85+AA86+AA87+AA88+AA89+AA90+AA91+AA92+AA93+AA94+AA95+AA96+AA97+AA83</f>
        <v>0</v>
      </c>
      <c r="AB117" s="40" t="n">
        <f aca="false">AB84+AB85+AB86+AB87+AB88+AB89+AB90+AB91+AB92+AB93+AB94+AB95+AB96+AB97+AB83</f>
        <v>0</v>
      </c>
      <c r="AC117" s="40" t="n">
        <f aca="false">AC84+AC85+AC86+AC87+AC88+AC89+AC90+AC91+AC92+AC93+AC94+AC95+AC96+AC97+AC83</f>
        <v>0</v>
      </c>
      <c r="AD117" s="40" t="n">
        <f aca="false">AD84+AD85+AD86+AD87+AD88+AD89+AD90+AD91+AD92+AD93+AD94+AD95+AD96+AD97+AD83</f>
        <v>0</v>
      </c>
      <c r="AE117" s="40" t="n">
        <f aca="false">AE84+AE85+AE86+AE87+AE88+AE89+AE90+AE91+AE92+AE93+AE94+AE95+AE96+AE97+AE83</f>
        <v>0</v>
      </c>
      <c r="AF117" s="40" t="n">
        <f aca="false">AF84+AF85+AF86+AF87+AF88+AF89+AF90+AF91+AF92+AF93+AF94+AF95+AF96+AF97+AF83</f>
        <v>0</v>
      </c>
      <c r="AG117" s="40" t="n">
        <f aca="false">AG84+AG85+AG86+AG87+AG88+AG89+AG90+AG91+AG92+AG93+AG94+AG95+AG96+AG97+AG83</f>
        <v>0</v>
      </c>
      <c r="AH117" s="40" t="n">
        <f aca="false">AH84+AH85+AH86+AH87+AH88+AH89+AH90+AH91+AH92+AH93+AH94+AH95+AH96+AH97+AH83</f>
        <v>0</v>
      </c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DC117" s="7"/>
      <c r="DD117" s="7"/>
    </row>
    <row r="118" s="63" customFormat="true" ht="42" hidden="false" customHeight="true" outlineLevel="0" collapsed="false">
      <c r="A118" s="37"/>
      <c r="B118" s="38" t="s">
        <v>471</v>
      </c>
      <c r="C118" s="38"/>
      <c r="D118" s="38"/>
      <c r="E118" s="35"/>
      <c r="F118" s="40" t="n">
        <f aca="false">F98+F99+F100</f>
        <v>100362.32179</v>
      </c>
      <c r="G118" s="40" t="n">
        <f aca="false">G98+G99+G100</f>
        <v>36041.41679</v>
      </c>
      <c r="H118" s="40" t="n">
        <f aca="false">H98+H99+H100</f>
        <v>0</v>
      </c>
      <c r="I118" s="40" t="n">
        <f aca="false">I98+I99+I100</f>
        <v>36041.41679</v>
      </c>
      <c r="J118" s="40" t="n">
        <f aca="false">J98+J99+J100</f>
        <v>0</v>
      </c>
      <c r="K118" s="40" t="n">
        <f aca="false">K98+K99+K100</f>
        <v>0</v>
      </c>
      <c r="L118" s="40" t="n">
        <f aca="false">L98+L99+L100</f>
        <v>0</v>
      </c>
      <c r="M118" s="40" t="n">
        <f aca="false">M98+M99+M100</f>
        <v>64320.905</v>
      </c>
      <c r="N118" s="40" t="n">
        <f aca="false">N98+N99+N100</f>
        <v>0</v>
      </c>
      <c r="O118" s="40" t="n">
        <f aca="false">O98+O99+O100</f>
        <v>64320.905</v>
      </c>
      <c r="P118" s="40" t="n">
        <f aca="false">P98+P99+P100</f>
        <v>0</v>
      </c>
      <c r="Q118" s="40" t="n">
        <f aca="false">Q98+Q99+Q100</f>
        <v>0</v>
      </c>
      <c r="R118" s="40" t="n">
        <f aca="false">R98+R99+R100</f>
        <v>0</v>
      </c>
      <c r="S118" s="40" t="n">
        <f aca="false">S98+S99+S100</f>
        <v>0</v>
      </c>
      <c r="T118" s="40" t="n">
        <f aca="false">T98+T99+T100</f>
        <v>0</v>
      </c>
      <c r="U118" s="40" t="n">
        <f aca="false">U98+U99+U100</f>
        <v>0</v>
      </c>
      <c r="V118" s="40" t="n">
        <f aca="false">V98+V99+V100</f>
        <v>0</v>
      </c>
      <c r="W118" s="40" t="n">
        <f aca="false">W98+W99+W100</f>
        <v>0</v>
      </c>
      <c r="X118" s="40" t="n">
        <f aca="false">X98+X99+X100</f>
        <v>0</v>
      </c>
      <c r="Y118" s="40" t="n">
        <f aca="false">Y98+Y99+Y100</f>
        <v>0</v>
      </c>
      <c r="Z118" s="40" t="n">
        <f aca="false">Z98+Z99+Z100</f>
        <v>0</v>
      </c>
      <c r="AA118" s="40" t="n">
        <f aca="false">AA98+AA99+AA100</f>
        <v>0</v>
      </c>
      <c r="AB118" s="40" t="n">
        <f aca="false">AB98+AB99+AB100</f>
        <v>0</v>
      </c>
      <c r="AC118" s="40" t="n">
        <f aca="false">AC98+AC99+AC100</f>
        <v>0</v>
      </c>
      <c r="AD118" s="40" t="n">
        <f aca="false">AD98+AD99+AD100</f>
        <v>0</v>
      </c>
      <c r="AE118" s="40" t="n">
        <f aca="false">AE98+AE99+AE100</f>
        <v>0</v>
      </c>
      <c r="AF118" s="40" t="n">
        <f aca="false">AF98+AF99+AF100</f>
        <v>0</v>
      </c>
      <c r="AG118" s="40" t="n">
        <f aca="false">AG98+AG99+AG100</f>
        <v>0</v>
      </c>
      <c r="AH118" s="40" t="n">
        <f aca="false">AH98+AH99+AH100</f>
        <v>0</v>
      </c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DC118" s="7"/>
      <c r="DD118" s="7"/>
    </row>
    <row r="119" s="63" customFormat="true" ht="42" hidden="false" customHeight="true" outlineLevel="0" collapsed="false">
      <c r="A119" s="37"/>
      <c r="B119" s="38" t="s">
        <v>488</v>
      </c>
      <c r="C119" s="38"/>
      <c r="D119" s="38"/>
      <c r="E119" s="35"/>
      <c r="F119" s="40" t="n">
        <f aca="false">F101+F102+F103</f>
        <v>1979296.37877</v>
      </c>
      <c r="G119" s="40" t="n">
        <f aca="false">G101+G102+G103</f>
        <v>1979296.37877</v>
      </c>
      <c r="H119" s="40" t="n">
        <f aca="false">H101+H102+H103</f>
        <v>0</v>
      </c>
      <c r="I119" s="40" t="n">
        <f aca="false">I101+I102+I103</f>
        <v>282223.47615</v>
      </c>
      <c r="J119" s="40" t="n">
        <f aca="false">J101+J102+J103</f>
        <v>16.23972</v>
      </c>
      <c r="K119" s="40" t="n">
        <f aca="false">K101+K102+K103</f>
        <v>0</v>
      </c>
      <c r="L119" s="40" t="n">
        <f aca="false">L101+L102+L103</f>
        <v>1697056.6629</v>
      </c>
      <c r="M119" s="40" t="n">
        <f aca="false">M101+M102+M103</f>
        <v>0</v>
      </c>
      <c r="N119" s="40" t="n">
        <f aca="false">N101+N102+N103</f>
        <v>0</v>
      </c>
      <c r="O119" s="40" t="n">
        <f aca="false">O101+O102+O103</f>
        <v>0</v>
      </c>
      <c r="P119" s="40" t="n">
        <f aca="false">P101+P102+P103</f>
        <v>0</v>
      </c>
      <c r="Q119" s="40" t="n">
        <f aca="false">Q101+Q102+Q103</f>
        <v>0</v>
      </c>
      <c r="R119" s="40" t="n">
        <f aca="false">R101+R102+R103</f>
        <v>0</v>
      </c>
      <c r="S119" s="40" t="n">
        <f aca="false">S101+S102+S103</f>
        <v>0</v>
      </c>
      <c r="T119" s="40" t="n">
        <f aca="false">T101+T102+T103</f>
        <v>0</v>
      </c>
      <c r="U119" s="40" t="n">
        <f aca="false">U101+U102+U103</f>
        <v>0</v>
      </c>
      <c r="V119" s="40" t="n">
        <f aca="false">V101+V102+V103</f>
        <v>0</v>
      </c>
      <c r="W119" s="40" t="n">
        <f aca="false">W101+W102+W103</f>
        <v>0</v>
      </c>
      <c r="X119" s="40" t="n">
        <f aca="false">X101+X102+X103</f>
        <v>0</v>
      </c>
      <c r="Y119" s="40" t="n">
        <f aca="false">Y101+Y102+Y103</f>
        <v>0</v>
      </c>
      <c r="Z119" s="40" t="n">
        <f aca="false">Z101+Z102+Z103</f>
        <v>0</v>
      </c>
      <c r="AA119" s="40" t="n">
        <f aca="false">AA101+AA102+AA103</f>
        <v>0</v>
      </c>
      <c r="AB119" s="40" t="n">
        <f aca="false">AB101+AB102+AB103</f>
        <v>0</v>
      </c>
      <c r="AC119" s="40" t="n">
        <f aca="false">AC101+AC102+AC103</f>
        <v>0</v>
      </c>
      <c r="AD119" s="40" t="n">
        <f aca="false">AD101+AD102+AD103</f>
        <v>0</v>
      </c>
      <c r="AE119" s="40" t="n">
        <f aca="false">AE101+AE102+AE103</f>
        <v>0</v>
      </c>
      <c r="AF119" s="40" t="n">
        <f aca="false">AF101+AF102+AF103</f>
        <v>0</v>
      </c>
      <c r="AG119" s="40" t="n">
        <f aca="false">AG101+AG102+AG103</f>
        <v>0</v>
      </c>
      <c r="AH119" s="40" t="n">
        <f aca="false">AH101+AH102+AH103</f>
        <v>0</v>
      </c>
      <c r="AI119" s="64"/>
      <c r="AJ119" s="64"/>
      <c r="AK119" s="64"/>
      <c r="AL119" s="64"/>
      <c r="AM119" s="64"/>
      <c r="AN119" s="64"/>
      <c r="AO119" s="64"/>
      <c r="AP119" s="64"/>
      <c r="AQ119" s="64"/>
      <c r="AR119" s="64"/>
      <c r="AS119" s="64"/>
      <c r="AT119" s="64"/>
      <c r="AU119" s="64"/>
      <c r="DC119" s="7"/>
      <c r="DD119" s="7"/>
    </row>
    <row r="120" s="63" customFormat="true" ht="42" hidden="false" customHeight="true" outlineLevel="0" collapsed="false">
      <c r="A120" s="37"/>
      <c r="B120" s="38" t="s">
        <v>501</v>
      </c>
      <c r="C120" s="38"/>
      <c r="D120" s="38"/>
      <c r="E120" s="35"/>
      <c r="F120" s="40" t="n">
        <f aca="false">F104</f>
        <v>49144</v>
      </c>
      <c r="G120" s="40" t="n">
        <f aca="false">G104</f>
        <v>49144</v>
      </c>
      <c r="H120" s="40" t="n">
        <f aca="false">H104</f>
        <v>0</v>
      </c>
      <c r="I120" s="40" t="n">
        <f aca="false">I104</f>
        <v>49144</v>
      </c>
      <c r="J120" s="40" t="n">
        <f aca="false">J104</f>
        <v>0</v>
      </c>
      <c r="K120" s="40" t="n">
        <f aca="false">K104</f>
        <v>0</v>
      </c>
      <c r="L120" s="40" t="n">
        <f aca="false">L104</f>
        <v>0</v>
      </c>
      <c r="M120" s="40" t="n">
        <f aca="false">M104</f>
        <v>0</v>
      </c>
      <c r="N120" s="40" t="n">
        <f aca="false">N104</f>
        <v>0</v>
      </c>
      <c r="O120" s="40" t="n">
        <f aca="false">O104</f>
        <v>0</v>
      </c>
      <c r="P120" s="40" t="n">
        <f aca="false">P104</f>
        <v>0</v>
      </c>
      <c r="Q120" s="40" t="n">
        <f aca="false">Q104</f>
        <v>0</v>
      </c>
      <c r="R120" s="40" t="n">
        <f aca="false">R104</f>
        <v>0</v>
      </c>
      <c r="S120" s="40" t="n">
        <f aca="false">S104</f>
        <v>0</v>
      </c>
      <c r="T120" s="40" t="n">
        <f aca="false">T104</f>
        <v>0</v>
      </c>
      <c r="U120" s="40" t="n">
        <f aca="false">U104</f>
        <v>0</v>
      </c>
      <c r="V120" s="40" t="n">
        <f aca="false">V104</f>
        <v>0</v>
      </c>
      <c r="W120" s="40" t="n">
        <f aca="false">W104</f>
        <v>0</v>
      </c>
      <c r="X120" s="40" t="n">
        <f aca="false">X104</f>
        <v>0</v>
      </c>
      <c r="Y120" s="40" t="n">
        <f aca="false">Y104</f>
        <v>0</v>
      </c>
      <c r="Z120" s="40" t="n">
        <f aca="false">Z104</f>
        <v>0</v>
      </c>
      <c r="AA120" s="40" t="n">
        <f aca="false">AA104</f>
        <v>0</v>
      </c>
      <c r="AB120" s="40" t="n">
        <f aca="false">AB104</f>
        <v>0</v>
      </c>
      <c r="AC120" s="40" t="n">
        <f aca="false">AC104</f>
        <v>0</v>
      </c>
      <c r="AD120" s="40" t="n">
        <f aca="false">AD104</f>
        <v>0</v>
      </c>
      <c r="AE120" s="40" t="n">
        <f aca="false">AE104</f>
        <v>0</v>
      </c>
      <c r="AF120" s="40" t="n">
        <f aca="false">AF104</f>
        <v>0</v>
      </c>
      <c r="AG120" s="40" t="n">
        <f aca="false">AG104</f>
        <v>0</v>
      </c>
      <c r="AH120" s="40" t="n">
        <f aca="false">AH104</f>
        <v>0</v>
      </c>
      <c r="AI120" s="64"/>
      <c r="AJ120" s="64"/>
      <c r="AK120" s="64"/>
      <c r="AL120" s="64"/>
      <c r="AM120" s="64"/>
      <c r="AN120" s="64"/>
      <c r="AO120" s="64"/>
      <c r="AP120" s="64"/>
      <c r="AQ120" s="64"/>
      <c r="AR120" s="64"/>
      <c r="AS120" s="64"/>
      <c r="AT120" s="64"/>
      <c r="AU120" s="64"/>
      <c r="DC120" s="7"/>
      <c r="DD120" s="7"/>
    </row>
    <row r="121" s="63" customFormat="true" ht="42" hidden="false" customHeight="true" outlineLevel="0" collapsed="false">
      <c r="A121" s="37"/>
      <c r="B121" s="38" t="s">
        <v>504</v>
      </c>
      <c r="C121" s="38"/>
      <c r="D121" s="38"/>
      <c r="E121" s="35"/>
      <c r="F121" s="40" t="n">
        <f aca="false">F105+F106+F107+F108</f>
        <v>1120160.69225</v>
      </c>
      <c r="G121" s="40" t="n">
        <f aca="false">G105+G106+G107+G108</f>
        <v>100977.76102</v>
      </c>
      <c r="H121" s="40" t="n">
        <f aca="false">H105+H106+H107+H108</f>
        <v>0</v>
      </c>
      <c r="I121" s="40" t="n">
        <f aca="false">I105+I106+I107+I108</f>
        <v>20977.76102</v>
      </c>
      <c r="J121" s="40" t="n">
        <f aca="false">J105+J106+J107+J108</f>
        <v>80000</v>
      </c>
      <c r="K121" s="40" t="n">
        <f aca="false">K105+K106+K107+K108</f>
        <v>0</v>
      </c>
      <c r="L121" s="40" t="n">
        <f aca="false">L105+L106+L107+L108</f>
        <v>0</v>
      </c>
      <c r="M121" s="40" t="n">
        <f aca="false">M105+M106+M107+M108</f>
        <v>530001.23123</v>
      </c>
      <c r="N121" s="40" t="n">
        <f aca="false">N105+N106+N107+N108</f>
        <v>202523.3</v>
      </c>
      <c r="O121" s="40" t="n">
        <f aca="false">O105+O106+O107+O108</f>
        <v>6290.83033</v>
      </c>
      <c r="P121" s="40" t="n">
        <f aca="false">P105+P106+P107+P108</f>
        <v>120593.55045</v>
      </c>
      <c r="Q121" s="40" t="n">
        <f aca="false">Q105+Q106+Q107+Q108</f>
        <v>0</v>
      </c>
      <c r="R121" s="40" t="n">
        <f aca="false">R105+R106+R107+R108</f>
        <v>200593.55045</v>
      </c>
      <c r="S121" s="40" t="n">
        <f aca="false">S105+S106+S107+S108</f>
        <v>489181.7</v>
      </c>
      <c r="T121" s="40" t="n">
        <f aca="false">T105+T106+T107+T108</f>
        <v>475006.7</v>
      </c>
      <c r="U121" s="40" t="n">
        <f aca="false">U105+U106+U107+U108</f>
        <v>14175</v>
      </c>
      <c r="V121" s="40" t="n">
        <f aca="false">V105+V106+V107+V108</f>
        <v>0</v>
      </c>
      <c r="W121" s="40" t="n">
        <f aca="false">W105+W106+W107+W108</f>
        <v>0</v>
      </c>
      <c r="X121" s="40" t="n">
        <f aca="false">X105+X106+X107+X108</f>
        <v>0</v>
      </c>
      <c r="Y121" s="40" t="n">
        <f aca="false">Y105+Y106+Y107+Y108</f>
        <v>0</v>
      </c>
      <c r="Z121" s="40" t="n">
        <f aca="false">Z105+Z106+Z107+Z108</f>
        <v>0</v>
      </c>
      <c r="AA121" s="40" t="n">
        <f aca="false">AA105+AA106+AA107+AA108</f>
        <v>0</v>
      </c>
      <c r="AB121" s="40" t="n">
        <f aca="false">AB105+AB106+AB107+AB108</f>
        <v>0</v>
      </c>
      <c r="AC121" s="40" t="n">
        <f aca="false">AC105+AC106+AC107+AC108</f>
        <v>0</v>
      </c>
      <c r="AD121" s="40" t="n">
        <f aca="false">AD105+AD106+AD107+AD108</f>
        <v>0</v>
      </c>
      <c r="AE121" s="40" t="n">
        <f aca="false">AE105+AE106+AE107+AE108</f>
        <v>0</v>
      </c>
      <c r="AF121" s="40" t="n">
        <f aca="false">AF105+AF106+AF107+AF108</f>
        <v>0</v>
      </c>
      <c r="AG121" s="40" t="n">
        <f aca="false">AG105+AG106+AG107+AG108</f>
        <v>0</v>
      </c>
      <c r="AH121" s="40" t="n">
        <f aca="false">AH105+AH106+AH107+AH108</f>
        <v>0</v>
      </c>
      <c r="AI121" s="64"/>
      <c r="AJ121" s="64"/>
      <c r="AK121" s="64"/>
      <c r="AL121" s="64"/>
      <c r="AM121" s="64"/>
      <c r="AN121" s="64"/>
      <c r="AO121" s="64"/>
      <c r="AP121" s="64"/>
      <c r="AQ121" s="64"/>
      <c r="AR121" s="64"/>
      <c r="AS121" s="64"/>
      <c r="AT121" s="64"/>
      <c r="AU121" s="64"/>
      <c r="DC121" s="7"/>
      <c r="DD121" s="7"/>
    </row>
    <row r="122" s="63" customFormat="true" ht="15" hidden="false" customHeight="false" outlineLevel="0" collapsed="false">
      <c r="A122" s="65"/>
      <c r="B122" s="66"/>
      <c r="C122" s="66"/>
      <c r="D122" s="66"/>
      <c r="E122" s="67"/>
      <c r="F122" s="68"/>
      <c r="G122" s="68"/>
      <c r="H122" s="69"/>
      <c r="I122" s="70"/>
      <c r="J122" s="70"/>
      <c r="K122" s="70"/>
      <c r="L122" s="68"/>
      <c r="M122" s="68"/>
      <c r="N122" s="69"/>
      <c r="O122" s="71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72"/>
      <c r="AC122" s="72"/>
      <c r="AD122" s="68"/>
      <c r="AE122" s="68"/>
      <c r="AF122" s="68"/>
      <c r="AG122" s="68"/>
      <c r="AH122" s="68"/>
      <c r="AI122" s="73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  <c r="AT122" s="73"/>
      <c r="AU122" s="73"/>
      <c r="DC122" s="7"/>
      <c r="DD122" s="7"/>
    </row>
    <row r="123" s="63" customFormat="true" ht="15" hidden="false" customHeight="false" outlineLevel="0" collapsed="false">
      <c r="A123" s="65"/>
      <c r="B123" s="66"/>
      <c r="C123" s="66"/>
      <c r="D123" s="66"/>
      <c r="E123" s="67"/>
      <c r="F123" s="68"/>
      <c r="G123" s="68"/>
      <c r="H123" s="69"/>
      <c r="I123" s="70"/>
      <c r="J123" s="70"/>
      <c r="K123" s="70"/>
      <c r="L123" s="68"/>
      <c r="M123" s="68"/>
      <c r="N123" s="69"/>
      <c r="O123" s="71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72"/>
      <c r="AC123" s="72"/>
      <c r="AD123" s="68"/>
      <c r="AE123" s="68"/>
      <c r="AF123" s="68"/>
      <c r="AG123" s="68"/>
      <c r="AH123" s="68"/>
      <c r="AI123" s="73"/>
      <c r="AJ123" s="73"/>
      <c r="AK123" s="73"/>
      <c r="AL123" s="73"/>
      <c r="AM123" s="73"/>
      <c r="AN123" s="73"/>
      <c r="AO123" s="73"/>
      <c r="AP123" s="73"/>
      <c r="AQ123" s="73"/>
      <c r="AR123" s="73"/>
      <c r="AS123" s="73"/>
      <c r="AT123" s="73"/>
      <c r="AU123" s="73"/>
      <c r="DC123" s="7"/>
      <c r="DD123" s="7"/>
    </row>
    <row r="124" s="63" customFormat="true" ht="15" hidden="false" customHeight="false" outlineLevel="0" collapsed="false">
      <c r="A124" s="65"/>
      <c r="B124" s="66"/>
      <c r="C124" s="66"/>
      <c r="D124" s="66"/>
      <c r="E124" s="67"/>
      <c r="F124" s="68"/>
      <c r="G124" s="68"/>
      <c r="H124" s="69"/>
      <c r="I124" s="70"/>
      <c r="J124" s="70"/>
      <c r="K124" s="70"/>
      <c r="L124" s="68"/>
      <c r="M124" s="68"/>
      <c r="N124" s="69"/>
      <c r="O124" s="71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72"/>
      <c r="AC124" s="72"/>
      <c r="AD124" s="68"/>
      <c r="AE124" s="68"/>
      <c r="AF124" s="68"/>
      <c r="AG124" s="68"/>
      <c r="AH124" s="68"/>
      <c r="AI124" s="73"/>
      <c r="AJ124" s="73"/>
      <c r="AK124" s="73"/>
      <c r="AL124" s="73"/>
      <c r="AM124" s="73"/>
      <c r="AN124" s="73"/>
      <c r="AO124" s="73"/>
      <c r="AP124" s="73"/>
      <c r="AQ124" s="73"/>
      <c r="AR124" s="73"/>
      <c r="AS124" s="73"/>
      <c r="AT124" s="73"/>
      <c r="AU124" s="73"/>
      <c r="DC124" s="7"/>
      <c r="DD124" s="7"/>
    </row>
    <row r="125" s="63" customFormat="true" ht="15" hidden="false" customHeight="false" outlineLevel="0" collapsed="false">
      <c r="A125" s="65"/>
      <c r="B125" s="66"/>
      <c r="C125" s="66"/>
      <c r="D125" s="66"/>
      <c r="E125" s="67"/>
      <c r="F125" s="68"/>
      <c r="G125" s="68"/>
      <c r="H125" s="69"/>
      <c r="I125" s="70"/>
      <c r="J125" s="70"/>
      <c r="K125" s="70"/>
      <c r="L125" s="68"/>
      <c r="M125" s="68"/>
      <c r="N125" s="69"/>
      <c r="O125" s="71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72"/>
      <c r="AC125" s="72"/>
      <c r="AD125" s="68"/>
      <c r="AE125" s="68"/>
      <c r="AF125" s="68"/>
      <c r="AG125" s="68"/>
      <c r="AH125" s="68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DC125" s="7"/>
      <c r="DD125" s="7"/>
    </row>
    <row r="126" s="63" customFormat="true" ht="15" hidden="false" customHeight="false" outlineLevel="0" collapsed="false">
      <c r="A126" s="65"/>
      <c r="B126" s="66"/>
      <c r="C126" s="66"/>
      <c r="D126" s="66"/>
      <c r="E126" s="67"/>
      <c r="F126" s="68"/>
      <c r="G126" s="68"/>
      <c r="H126" s="69"/>
      <c r="I126" s="70"/>
      <c r="J126" s="70"/>
      <c r="K126" s="70"/>
      <c r="L126" s="68"/>
      <c r="M126" s="68"/>
      <c r="N126" s="69"/>
      <c r="O126" s="71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72"/>
      <c r="AC126" s="72"/>
      <c r="AD126" s="68"/>
      <c r="AE126" s="68"/>
      <c r="AF126" s="68"/>
      <c r="AG126" s="68"/>
      <c r="AH126" s="68"/>
      <c r="AI126" s="73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/>
      <c r="DC126" s="7"/>
      <c r="DD126" s="7"/>
    </row>
    <row r="127" s="63" customFormat="true" ht="15" hidden="false" customHeight="false" outlineLevel="0" collapsed="false">
      <c r="A127" s="65"/>
      <c r="B127" s="74"/>
      <c r="C127" s="75"/>
      <c r="D127" s="76"/>
      <c r="E127" s="77"/>
      <c r="F127" s="68"/>
      <c r="G127" s="68"/>
      <c r="H127" s="69"/>
      <c r="I127" s="70"/>
      <c r="J127" s="70"/>
      <c r="K127" s="70"/>
      <c r="L127" s="68"/>
      <c r="M127" s="68"/>
      <c r="N127" s="69"/>
      <c r="O127" s="71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72"/>
      <c r="AC127" s="72"/>
      <c r="AD127" s="68"/>
      <c r="AE127" s="68"/>
      <c r="AF127" s="68"/>
      <c r="AG127" s="68"/>
      <c r="AH127" s="68"/>
      <c r="AI127" s="73"/>
      <c r="AJ127" s="73"/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/>
      <c r="DC127" s="7"/>
      <c r="DD127" s="7"/>
    </row>
    <row r="128" s="63" customFormat="true" ht="15" hidden="false" customHeight="false" outlineLevel="0" collapsed="false">
      <c r="A128" s="65"/>
      <c r="B128" s="74"/>
      <c r="C128" s="75"/>
      <c r="D128" s="76"/>
      <c r="E128" s="77"/>
      <c r="F128" s="68"/>
      <c r="G128" s="68"/>
      <c r="H128" s="69"/>
      <c r="I128" s="70"/>
      <c r="J128" s="70"/>
      <c r="K128" s="70"/>
      <c r="L128" s="68"/>
      <c r="M128" s="68"/>
      <c r="N128" s="69"/>
      <c r="O128" s="71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72"/>
      <c r="AC128" s="72"/>
      <c r="AD128" s="68"/>
      <c r="AE128" s="68"/>
      <c r="AF128" s="68"/>
      <c r="AG128" s="68"/>
      <c r="AH128" s="68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DC128" s="7"/>
      <c r="DD128" s="7"/>
    </row>
    <row r="129" s="63" customFormat="true" ht="15" hidden="false" customHeight="false" outlineLevel="0" collapsed="false">
      <c r="A129" s="65"/>
      <c r="B129" s="74"/>
      <c r="C129" s="75"/>
      <c r="D129" s="76"/>
      <c r="E129" s="77"/>
      <c r="F129" s="68"/>
      <c r="G129" s="68"/>
      <c r="H129" s="69"/>
      <c r="I129" s="70"/>
      <c r="J129" s="70"/>
      <c r="K129" s="70"/>
      <c r="L129" s="68"/>
      <c r="M129" s="68"/>
      <c r="N129" s="69"/>
      <c r="O129" s="71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72"/>
      <c r="AC129" s="72"/>
      <c r="AD129" s="68"/>
      <c r="AE129" s="68"/>
      <c r="AF129" s="68"/>
      <c r="AG129" s="68"/>
      <c r="AH129" s="68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DC129" s="7"/>
      <c r="DD129" s="7"/>
    </row>
    <row r="130" s="63" customFormat="true" ht="15" hidden="false" customHeight="false" outlineLevel="0" collapsed="false">
      <c r="A130" s="65"/>
      <c r="B130" s="74"/>
      <c r="C130" s="75"/>
      <c r="D130" s="76"/>
      <c r="E130" s="77"/>
      <c r="F130" s="68"/>
      <c r="G130" s="68"/>
      <c r="H130" s="69"/>
      <c r="I130" s="70"/>
      <c r="J130" s="70"/>
      <c r="K130" s="70"/>
      <c r="L130" s="68"/>
      <c r="M130" s="68"/>
      <c r="N130" s="69"/>
      <c r="O130" s="71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72"/>
      <c r="AC130" s="72"/>
      <c r="AD130" s="68"/>
      <c r="AE130" s="68"/>
      <c r="AF130" s="68"/>
      <c r="AG130" s="68"/>
      <c r="AH130" s="68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DC130" s="7"/>
      <c r="DD130" s="7"/>
    </row>
    <row r="131" s="63" customFormat="true" ht="15" hidden="false" customHeight="false" outlineLevel="0" collapsed="false">
      <c r="A131" s="65"/>
      <c r="B131" s="74"/>
      <c r="C131" s="75"/>
      <c r="D131" s="76"/>
      <c r="E131" s="77"/>
      <c r="F131" s="68"/>
      <c r="G131" s="68"/>
      <c r="H131" s="69"/>
      <c r="I131" s="70"/>
      <c r="J131" s="70"/>
      <c r="K131" s="70"/>
      <c r="L131" s="68"/>
      <c r="M131" s="68"/>
      <c r="N131" s="69"/>
      <c r="O131" s="71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72"/>
      <c r="AC131" s="72"/>
      <c r="AD131" s="68"/>
      <c r="AE131" s="68"/>
      <c r="AF131" s="68"/>
      <c r="AG131" s="68"/>
      <c r="AH131" s="68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DC131" s="7"/>
      <c r="DD131" s="7"/>
    </row>
    <row r="132" s="63" customFormat="true" ht="15" hidden="false" customHeight="false" outlineLevel="0" collapsed="false">
      <c r="A132" s="65"/>
      <c r="B132" s="74"/>
      <c r="C132" s="75"/>
      <c r="D132" s="76"/>
      <c r="E132" s="77"/>
      <c r="F132" s="68"/>
      <c r="G132" s="68"/>
      <c r="H132" s="69"/>
      <c r="I132" s="70"/>
      <c r="J132" s="70"/>
      <c r="K132" s="70"/>
      <c r="L132" s="68"/>
      <c r="M132" s="68"/>
      <c r="N132" s="69"/>
      <c r="O132" s="71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72"/>
      <c r="AC132" s="72"/>
      <c r="AD132" s="68"/>
      <c r="AE132" s="68"/>
      <c r="AF132" s="68"/>
      <c r="AG132" s="68"/>
      <c r="AH132" s="68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DC132" s="7"/>
      <c r="DD132" s="7"/>
    </row>
    <row r="133" s="63" customFormat="true" ht="15" hidden="false" customHeight="false" outlineLevel="0" collapsed="false">
      <c r="A133" s="65"/>
      <c r="B133" s="74"/>
      <c r="C133" s="75"/>
      <c r="D133" s="76"/>
      <c r="E133" s="77"/>
      <c r="F133" s="68"/>
      <c r="G133" s="68"/>
      <c r="H133" s="69"/>
      <c r="I133" s="70"/>
      <c r="J133" s="70"/>
      <c r="K133" s="70"/>
      <c r="L133" s="68"/>
      <c r="M133" s="68"/>
      <c r="N133" s="69"/>
      <c r="O133" s="71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72"/>
      <c r="AC133" s="72"/>
      <c r="AD133" s="68"/>
      <c r="AE133" s="68"/>
      <c r="AF133" s="68"/>
      <c r="AG133" s="68"/>
      <c r="AH133" s="68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DC133" s="7"/>
      <c r="DD133" s="7"/>
    </row>
    <row r="134" s="63" customFormat="true" ht="15" hidden="false" customHeight="false" outlineLevel="0" collapsed="false">
      <c r="A134" s="65"/>
      <c r="B134" s="74"/>
      <c r="C134" s="75"/>
      <c r="D134" s="76"/>
      <c r="E134" s="77"/>
      <c r="F134" s="68"/>
      <c r="G134" s="68"/>
      <c r="H134" s="69"/>
      <c r="I134" s="70"/>
      <c r="J134" s="70"/>
      <c r="K134" s="70"/>
      <c r="L134" s="68"/>
      <c r="M134" s="68"/>
      <c r="N134" s="69"/>
      <c r="O134" s="71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72"/>
      <c r="AC134" s="72"/>
      <c r="AD134" s="68"/>
      <c r="AE134" s="68"/>
      <c r="AF134" s="68"/>
      <c r="AG134" s="68"/>
      <c r="AH134" s="68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DC134" s="7"/>
      <c r="DD134" s="7"/>
    </row>
    <row r="135" s="63" customFormat="true" ht="15" hidden="false" customHeight="false" outlineLevel="0" collapsed="false">
      <c r="A135" s="65"/>
      <c r="B135" s="74"/>
      <c r="C135" s="75"/>
      <c r="D135" s="74"/>
      <c r="E135" s="73"/>
      <c r="F135" s="68"/>
      <c r="G135" s="68"/>
      <c r="H135" s="69"/>
      <c r="L135" s="68"/>
      <c r="M135" s="68"/>
      <c r="N135" s="69"/>
      <c r="O135" s="78"/>
      <c r="P135" s="69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72"/>
      <c r="AC135" s="72"/>
      <c r="AD135" s="68"/>
      <c r="AE135" s="68"/>
      <c r="AF135" s="68"/>
      <c r="AG135" s="68"/>
      <c r="AH135" s="68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</row>
    <row r="136" s="63" customFormat="true" ht="15" hidden="false" customHeight="false" outlineLevel="0" collapsed="false">
      <c r="A136" s="65"/>
      <c r="B136" s="74"/>
      <c r="C136" s="76"/>
      <c r="D136" s="76"/>
      <c r="E136" s="79"/>
      <c r="F136" s="68"/>
      <c r="G136" s="78"/>
      <c r="H136" s="78"/>
      <c r="I136" s="78"/>
      <c r="L136" s="68"/>
      <c r="M136" s="68"/>
      <c r="N136" s="69"/>
      <c r="O136" s="80"/>
      <c r="P136" s="81"/>
      <c r="Q136" s="78"/>
      <c r="R136" s="78"/>
      <c r="S136" s="78"/>
      <c r="T136" s="78"/>
      <c r="U136" s="78"/>
      <c r="V136" s="78"/>
      <c r="W136" s="68"/>
      <c r="X136" s="68"/>
      <c r="Y136" s="68"/>
      <c r="Z136" s="68"/>
      <c r="AA136" s="68"/>
      <c r="AB136" s="72"/>
      <c r="AC136" s="72"/>
      <c r="AD136" s="68"/>
      <c r="AE136" s="68"/>
      <c r="AF136" s="68"/>
      <c r="AG136" s="68"/>
      <c r="AH136" s="68"/>
      <c r="AI136" s="73"/>
      <c r="AJ136" s="73"/>
      <c r="AK136" s="73"/>
      <c r="AL136" s="73"/>
      <c r="AM136" s="73"/>
      <c r="AN136" s="73"/>
      <c r="AO136" s="73"/>
      <c r="AP136" s="73"/>
      <c r="AQ136" s="73"/>
      <c r="AR136" s="73"/>
      <c r="AS136" s="73"/>
      <c r="AT136" s="73"/>
      <c r="AU136" s="73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</row>
    <row r="137" s="63" customFormat="true" ht="40.5" hidden="false" customHeight="true" outlineLevel="0" collapsed="false">
      <c r="A137" s="65"/>
      <c r="B137" s="74"/>
      <c r="C137" s="74"/>
      <c r="D137" s="74"/>
      <c r="E137" s="73"/>
      <c r="F137" s="68"/>
      <c r="G137" s="82"/>
      <c r="H137" s="82"/>
      <c r="I137" s="82"/>
      <c r="L137" s="68"/>
      <c r="M137" s="68"/>
      <c r="N137" s="69"/>
      <c r="O137" s="80"/>
      <c r="P137" s="82"/>
      <c r="Q137" s="82"/>
      <c r="R137" s="82"/>
      <c r="S137" s="82"/>
      <c r="T137" s="82"/>
      <c r="U137" s="82"/>
      <c r="V137" s="82"/>
      <c r="W137" s="68"/>
      <c r="X137" s="68"/>
      <c r="Y137" s="68"/>
      <c r="Z137" s="68"/>
      <c r="AA137" s="68"/>
      <c r="AB137" s="72"/>
      <c r="AC137" s="72"/>
      <c r="AD137" s="68"/>
      <c r="AE137" s="68"/>
      <c r="AF137" s="68"/>
      <c r="AG137" s="68"/>
      <c r="AH137" s="68"/>
      <c r="AI137" s="73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</row>
    <row r="138" s="63" customFormat="true" ht="15" hidden="false" customHeight="false" outlineLevel="0" collapsed="false">
      <c r="A138" s="83"/>
      <c r="B138" s="74"/>
      <c r="C138" s="76"/>
      <c r="D138" s="76"/>
      <c r="E138" s="77"/>
      <c r="F138" s="84"/>
      <c r="G138" s="85"/>
      <c r="H138" s="86"/>
      <c r="I138" s="85"/>
      <c r="L138" s="84"/>
      <c r="M138" s="84"/>
      <c r="N138" s="84"/>
      <c r="O138" s="87"/>
      <c r="P138" s="88"/>
      <c r="Q138" s="89"/>
      <c r="R138" s="89"/>
      <c r="S138" s="89"/>
      <c r="T138" s="89"/>
      <c r="U138" s="89"/>
      <c r="V138" s="89"/>
      <c r="W138" s="68"/>
      <c r="X138" s="68"/>
      <c r="Y138" s="68"/>
      <c r="Z138" s="68"/>
      <c r="AA138" s="68"/>
      <c r="AB138" s="72"/>
      <c r="AC138" s="72"/>
      <c r="AD138" s="68"/>
      <c r="AE138" s="68"/>
      <c r="AF138" s="68"/>
      <c r="AG138" s="68"/>
      <c r="AH138" s="68"/>
      <c r="AI138" s="73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</row>
    <row r="139" s="63" customFormat="true" ht="15" hidden="false" customHeight="false" outlineLevel="0" collapsed="false">
      <c r="A139" s="83"/>
      <c r="B139" s="74"/>
      <c r="C139" s="76"/>
      <c r="D139" s="76"/>
      <c r="E139" s="77"/>
      <c r="F139" s="84"/>
      <c r="G139" s="85"/>
      <c r="H139" s="86"/>
      <c r="I139" s="85"/>
      <c r="J139" s="69"/>
      <c r="K139" s="69"/>
      <c r="L139" s="84"/>
      <c r="M139" s="84"/>
      <c r="N139" s="84"/>
      <c r="O139" s="87"/>
      <c r="P139" s="90"/>
      <c r="Q139" s="89"/>
      <c r="R139" s="89"/>
      <c r="S139" s="89"/>
      <c r="T139" s="89"/>
      <c r="U139" s="89"/>
      <c r="V139" s="89"/>
      <c r="W139" s="68"/>
      <c r="X139" s="68"/>
      <c r="Y139" s="68"/>
      <c r="Z139" s="68"/>
      <c r="AA139" s="68"/>
      <c r="AB139" s="72"/>
      <c r="AC139" s="72"/>
      <c r="AD139" s="68"/>
      <c r="AE139" s="68"/>
      <c r="AF139" s="68"/>
      <c r="AG139" s="68"/>
      <c r="AH139" s="68"/>
      <c r="AI139" s="73"/>
      <c r="AJ139" s="73"/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</row>
    <row r="140" s="63" customFormat="true" ht="15" hidden="false" customHeight="false" outlineLevel="0" collapsed="false">
      <c r="A140" s="83"/>
      <c r="B140" s="74"/>
      <c r="C140" s="76"/>
      <c r="D140" s="76"/>
      <c r="E140" s="77"/>
      <c r="F140" s="84"/>
      <c r="G140" s="85"/>
      <c r="H140" s="86"/>
      <c r="I140" s="85"/>
      <c r="J140" s="69"/>
      <c r="K140" s="69"/>
      <c r="L140" s="84"/>
      <c r="M140" s="84"/>
      <c r="N140" s="84"/>
      <c r="O140" s="87"/>
      <c r="P140" s="90"/>
      <c r="Q140" s="89"/>
      <c r="R140" s="89"/>
      <c r="S140" s="89"/>
      <c r="T140" s="89"/>
      <c r="U140" s="89"/>
      <c r="V140" s="89"/>
      <c r="W140" s="68"/>
      <c r="X140" s="68"/>
      <c r="Y140" s="68"/>
      <c r="Z140" s="68"/>
      <c r="AA140" s="68"/>
      <c r="AB140" s="72"/>
      <c r="AC140" s="72"/>
      <c r="AD140" s="68"/>
      <c r="AE140" s="68"/>
      <c r="AF140" s="68"/>
      <c r="AG140" s="68"/>
      <c r="AH140" s="68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</row>
    <row r="141" s="63" customFormat="true" ht="15" hidden="false" customHeight="false" outlineLevel="0" collapsed="false">
      <c r="A141" s="83"/>
      <c r="B141" s="74"/>
      <c r="C141" s="76"/>
      <c r="D141" s="76"/>
      <c r="E141" s="77"/>
      <c r="F141" s="84"/>
      <c r="G141" s="85"/>
      <c r="H141" s="86"/>
      <c r="I141" s="85"/>
      <c r="J141" s="69"/>
      <c r="K141" s="69"/>
      <c r="L141" s="84"/>
      <c r="M141" s="84"/>
      <c r="N141" s="84"/>
      <c r="O141" s="87"/>
      <c r="P141" s="90"/>
      <c r="Q141" s="89"/>
      <c r="R141" s="89"/>
      <c r="S141" s="89"/>
      <c r="T141" s="89"/>
      <c r="U141" s="89"/>
      <c r="V141" s="89"/>
      <c r="W141" s="68"/>
      <c r="X141" s="68"/>
      <c r="Y141" s="68"/>
      <c r="Z141" s="68"/>
      <c r="AA141" s="68"/>
      <c r="AB141" s="72"/>
      <c r="AC141" s="72"/>
      <c r="AD141" s="68"/>
      <c r="AE141" s="68"/>
      <c r="AF141" s="68"/>
      <c r="AG141" s="68"/>
      <c r="AH141" s="68"/>
      <c r="AI141" s="73"/>
      <c r="AJ141" s="73"/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</row>
    <row r="142" customFormat="false" ht="15.75" hidden="false" customHeight="false" outlineLevel="0" collapsed="false">
      <c r="A142" s="83"/>
      <c r="B142" s="74"/>
      <c r="C142" s="76"/>
      <c r="D142" s="76"/>
      <c r="E142" s="77"/>
      <c r="F142" s="84"/>
      <c r="G142" s="85"/>
      <c r="H142" s="86"/>
      <c r="I142" s="85"/>
      <c r="J142" s="69"/>
      <c r="K142" s="69"/>
      <c r="L142" s="84"/>
      <c r="M142" s="84"/>
      <c r="N142" s="84"/>
      <c r="O142" s="87"/>
      <c r="P142" s="90"/>
      <c r="Q142" s="89"/>
      <c r="R142" s="89"/>
      <c r="S142" s="89"/>
      <c r="T142" s="89"/>
      <c r="U142" s="89"/>
      <c r="V142" s="89"/>
      <c r="W142" s="68"/>
      <c r="X142" s="68"/>
      <c r="Y142" s="68"/>
      <c r="Z142" s="68"/>
      <c r="AA142" s="68"/>
      <c r="AB142" s="72"/>
      <c r="AC142" s="72"/>
      <c r="AD142" s="68"/>
      <c r="AE142" s="68"/>
      <c r="AF142" s="68"/>
      <c r="AG142" s="68"/>
      <c r="AH142" s="68"/>
      <c r="AI142" s="73"/>
      <c r="AJ142" s="73"/>
      <c r="AK142" s="73"/>
      <c r="AL142" s="73"/>
      <c r="AM142" s="73"/>
      <c r="AN142" s="73"/>
      <c r="AO142" s="73"/>
      <c r="AP142" s="73"/>
      <c r="AQ142" s="73"/>
      <c r="AR142" s="73"/>
      <c r="AS142" s="73"/>
      <c r="AT142" s="73"/>
      <c r="AU142" s="73"/>
    </row>
    <row r="143" customFormat="false" ht="15.75" hidden="false" customHeight="false" outlineLevel="0" collapsed="false">
      <c r="A143" s="83"/>
      <c r="B143" s="74"/>
      <c r="C143" s="76"/>
      <c r="D143" s="76"/>
      <c r="E143" s="77"/>
      <c r="F143" s="84"/>
      <c r="G143" s="85"/>
      <c r="H143" s="86"/>
      <c r="I143" s="85"/>
      <c r="J143" s="69"/>
      <c r="K143" s="69"/>
      <c r="L143" s="84"/>
      <c r="M143" s="84"/>
      <c r="N143" s="84"/>
      <c r="O143" s="87"/>
      <c r="P143" s="90"/>
      <c r="Q143" s="89"/>
      <c r="R143" s="89"/>
      <c r="S143" s="89"/>
      <c r="T143" s="89"/>
      <c r="U143" s="89"/>
      <c r="V143" s="89"/>
      <c r="W143" s="68"/>
      <c r="X143" s="68"/>
      <c r="Y143" s="68"/>
      <c r="Z143" s="68"/>
      <c r="AA143" s="68"/>
      <c r="AB143" s="72"/>
      <c r="AC143" s="72"/>
      <c r="AD143" s="68"/>
      <c r="AE143" s="68"/>
      <c r="AF143" s="68"/>
      <c r="AG143" s="68"/>
      <c r="AH143" s="68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</row>
    <row r="144" customFormat="false" ht="15.75" hidden="false" customHeight="false" outlineLevel="0" collapsed="false">
      <c r="A144" s="83"/>
      <c r="B144" s="74"/>
      <c r="C144" s="76"/>
      <c r="D144" s="76"/>
      <c r="E144" s="77"/>
      <c r="F144" s="84"/>
      <c r="G144" s="85"/>
      <c r="H144" s="86"/>
      <c r="I144" s="85"/>
      <c r="J144" s="69"/>
      <c r="K144" s="69"/>
      <c r="L144" s="84"/>
      <c r="M144" s="84"/>
      <c r="N144" s="84"/>
      <c r="O144" s="87"/>
      <c r="P144" s="90"/>
      <c r="Q144" s="89"/>
      <c r="R144" s="89"/>
      <c r="S144" s="89"/>
      <c r="T144" s="89"/>
      <c r="U144" s="89"/>
      <c r="V144" s="89"/>
      <c r="W144" s="68"/>
      <c r="X144" s="68"/>
      <c r="Y144" s="68"/>
      <c r="Z144" s="68"/>
      <c r="AA144" s="68"/>
      <c r="AB144" s="72"/>
      <c r="AC144" s="72"/>
      <c r="AD144" s="68"/>
      <c r="AE144" s="68"/>
      <c r="AF144" s="68"/>
      <c r="AG144" s="68"/>
      <c r="AH144" s="68"/>
      <c r="AI144" s="73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/>
    </row>
    <row r="145" customFormat="false" ht="15.75" hidden="false" customHeight="false" outlineLevel="0" collapsed="false">
      <c r="A145" s="83"/>
      <c r="B145" s="74"/>
      <c r="C145" s="76"/>
      <c r="D145" s="76"/>
      <c r="E145" s="77"/>
      <c r="F145" s="84"/>
      <c r="G145" s="85"/>
      <c r="H145" s="86"/>
      <c r="I145" s="85"/>
      <c r="J145" s="69"/>
      <c r="K145" s="69"/>
      <c r="L145" s="84"/>
      <c r="M145" s="84"/>
      <c r="N145" s="84"/>
      <c r="O145" s="87"/>
      <c r="P145" s="90"/>
      <c r="Q145" s="89"/>
      <c r="R145" s="89"/>
      <c r="S145" s="89"/>
      <c r="T145" s="89"/>
      <c r="U145" s="89"/>
      <c r="V145" s="89"/>
      <c r="W145" s="68"/>
      <c r="X145" s="68"/>
      <c r="Y145" s="68"/>
      <c r="Z145" s="68"/>
      <c r="AA145" s="68"/>
      <c r="AB145" s="72"/>
      <c r="AC145" s="72"/>
      <c r="AD145" s="68"/>
      <c r="AE145" s="68"/>
      <c r="AF145" s="68"/>
      <c r="AG145" s="68"/>
      <c r="AH145" s="68"/>
      <c r="AI145" s="73"/>
      <c r="AJ145" s="73"/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/>
    </row>
    <row r="146" customFormat="false" ht="15.75" hidden="false" customHeight="false" outlineLevel="0" collapsed="false">
      <c r="A146" s="83"/>
      <c r="B146" s="74"/>
      <c r="C146" s="76"/>
      <c r="D146" s="76"/>
      <c r="E146" s="77"/>
      <c r="F146" s="84"/>
      <c r="G146" s="85"/>
      <c r="H146" s="86"/>
      <c r="I146" s="85"/>
      <c r="J146" s="69"/>
      <c r="K146" s="69"/>
      <c r="L146" s="84"/>
      <c r="M146" s="84"/>
      <c r="N146" s="84"/>
      <c r="O146" s="87"/>
      <c r="P146" s="90"/>
      <c r="Q146" s="89"/>
      <c r="R146" s="89"/>
      <c r="S146" s="89"/>
      <c r="T146" s="89"/>
      <c r="U146" s="89"/>
      <c r="V146" s="89"/>
      <c r="W146" s="68"/>
      <c r="X146" s="68"/>
      <c r="Y146" s="68"/>
      <c r="Z146" s="68"/>
      <c r="AA146" s="68"/>
      <c r="AB146" s="72"/>
      <c r="AC146" s="72"/>
      <c r="AD146" s="68"/>
      <c r="AE146" s="68"/>
      <c r="AF146" s="68"/>
      <c r="AG146" s="68"/>
      <c r="AH146" s="68"/>
      <c r="AI146" s="73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</row>
    <row r="147" customFormat="false" ht="15.75" hidden="false" customHeight="false" outlineLevel="0" collapsed="false">
      <c r="A147" s="83"/>
      <c r="B147" s="74"/>
      <c r="C147" s="91"/>
      <c r="D147" s="92"/>
      <c r="E147" s="72"/>
      <c r="F147" s="93"/>
      <c r="G147" s="94"/>
      <c r="H147" s="94"/>
      <c r="I147" s="94"/>
      <c r="J147" s="69"/>
      <c r="K147" s="69"/>
      <c r="L147" s="93"/>
      <c r="M147" s="93"/>
      <c r="N147" s="93"/>
      <c r="O147" s="95"/>
      <c r="P147" s="96"/>
      <c r="Q147" s="97"/>
      <c r="R147" s="97"/>
      <c r="S147" s="97"/>
      <c r="T147" s="97"/>
      <c r="U147" s="97"/>
      <c r="V147" s="97"/>
      <c r="W147" s="68"/>
      <c r="X147" s="68"/>
      <c r="Y147" s="68"/>
      <c r="Z147" s="68"/>
      <c r="AA147" s="68"/>
      <c r="AB147" s="72"/>
      <c r="AC147" s="72"/>
      <c r="AD147" s="68"/>
      <c r="AE147" s="68"/>
      <c r="AF147" s="68"/>
      <c r="AG147" s="68"/>
      <c r="AH147" s="68"/>
      <c r="AI147" s="73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</row>
    <row r="148" customFormat="false" ht="15.75" hidden="false" customHeight="false" outlineLevel="0" collapsed="false">
      <c r="A148" s="65"/>
      <c r="B148" s="74"/>
      <c r="C148" s="74"/>
      <c r="D148" s="74"/>
      <c r="E148" s="73"/>
      <c r="F148" s="68"/>
      <c r="G148" s="68"/>
      <c r="H148" s="69"/>
      <c r="I148" s="69"/>
      <c r="J148" s="69"/>
      <c r="K148" s="69"/>
      <c r="L148" s="68"/>
      <c r="M148" s="68"/>
      <c r="N148" s="69"/>
      <c r="O148" s="69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72"/>
      <c r="AC148" s="72"/>
      <c r="AD148" s="68"/>
      <c r="AE148" s="68"/>
      <c r="AF148" s="68"/>
      <c r="AG148" s="68"/>
      <c r="AH148" s="68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</row>
    <row r="149" customFormat="false" ht="15.75" hidden="false" customHeight="false" outlineLevel="0" collapsed="false">
      <c r="A149" s="65"/>
      <c r="B149" s="74"/>
      <c r="C149" s="74"/>
      <c r="D149" s="74"/>
      <c r="E149" s="73"/>
      <c r="F149" s="68"/>
      <c r="G149" s="68"/>
      <c r="H149" s="69"/>
      <c r="I149" s="69"/>
      <c r="J149" s="69"/>
      <c r="K149" s="69"/>
      <c r="L149" s="68"/>
      <c r="M149" s="68"/>
      <c r="N149" s="69"/>
      <c r="O149" s="69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72"/>
      <c r="AC149" s="72"/>
      <c r="AD149" s="68"/>
      <c r="AE149" s="68"/>
      <c r="AF149" s="68"/>
      <c r="AG149" s="68"/>
      <c r="AH149" s="68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</row>
    <row r="150" customFormat="false" ht="15.75" hidden="false" customHeight="false" outlineLevel="0" collapsed="false">
      <c r="A150" s="65"/>
      <c r="B150" s="74"/>
      <c r="C150" s="74"/>
      <c r="D150" s="74"/>
      <c r="E150" s="73"/>
      <c r="F150" s="68"/>
      <c r="G150" s="68"/>
      <c r="H150" s="69"/>
      <c r="I150" s="69"/>
      <c r="J150" s="69"/>
      <c r="K150" s="69"/>
      <c r="L150" s="68"/>
      <c r="M150" s="68"/>
      <c r="N150" s="69"/>
      <c r="O150" s="69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72"/>
      <c r="AC150" s="72"/>
      <c r="AD150" s="68"/>
      <c r="AE150" s="68"/>
      <c r="AF150" s="68"/>
      <c r="AG150" s="68"/>
      <c r="AH150" s="68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</row>
    <row r="151" customFormat="false" ht="15.75" hidden="false" customHeight="false" outlineLevel="0" collapsed="false">
      <c r="A151" s="65"/>
      <c r="B151" s="74"/>
      <c r="C151" s="74"/>
      <c r="D151" s="74"/>
      <c r="E151" s="73"/>
      <c r="F151" s="68"/>
      <c r="G151" s="68"/>
      <c r="H151" s="69"/>
      <c r="I151" s="69"/>
      <c r="J151" s="69"/>
      <c r="K151" s="69"/>
      <c r="L151" s="68"/>
      <c r="M151" s="68"/>
      <c r="N151" s="69"/>
      <c r="O151" s="69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72"/>
      <c r="AC151" s="72"/>
      <c r="AD151" s="68"/>
      <c r="AE151" s="68"/>
      <c r="AF151" s="68"/>
      <c r="AG151" s="68"/>
      <c r="AH151" s="68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</row>
    <row r="152" customFormat="false" ht="15.75" hidden="false" customHeight="false" outlineLevel="0" collapsed="false">
      <c r="A152" s="65"/>
      <c r="B152" s="74"/>
      <c r="C152" s="74"/>
      <c r="D152" s="74"/>
      <c r="E152" s="73"/>
      <c r="F152" s="68"/>
      <c r="G152" s="68"/>
      <c r="H152" s="69"/>
      <c r="I152" s="69"/>
      <c r="J152" s="69"/>
      <c r="K152" s="69"/>
      <c r="L152" s="68"/>
      <c r="M152" s="68"/>
      <c r="N152" s="69"/>
      <c r="O152" s="69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72"/>
      <c r="AC152" s="72"/>
      <c r="AD152" s="68"/>
      <c r="AE152" s="68"/>
      <c r="AF152" s="68"/>
      <c r="AG152" s="68"/>
      <c r="AH152" s="68"/>
      <c r="AI152" s="73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/>
    </row>
    <row r="153" customFormat="false" ht="15.75" hidden="false" customHeight="false" outlineLevel="0" collapsed="false">
      <c r="A153" s="65"/>
      <c r="B153" s="74"/>
      <c r="C153" s="74"/>
      <c r="D153" s="74"/>
      <c r="E153" s="73"/>
      <c r="F153" s="68"/>
      <c r="G153" s="68"/>
      <c r="H153" s="69"/>
      <c r="I153" s="69"/>
      <c r="J153" s="69"/>
      <c r="K153" s="69"/>
      <c r="L153" s="68"/>
      <c r="M153" s="68"/>
      <c r="N153" s="69"/>
      <c r="O153" s="69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72"/>
      <c r="AC153" s="72"/>
      <c r="AD153" s="68"/>
      <c r="AE153" s="68"/>
      <c r="AF153" s="68"/>
      <c r="AG153" s="68"/>
      <c r="AH153" s="68"/>
      <c r="AI153" s="73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/>
    </row>
    <row r="154" customFormat="false" ht="15.75" hidden="false" customHeight="false" outlineLevel="0" collapsed="false">
      <c r="A154" s="65"/>
      <c r="B154" s="74"/>
      <c r="C154" s="74"/>
      <c r="D154" s="74"/>
      <c r="E154" s="73"/>
      <c r="F154" s="68"/>
      <c r="G154" s="68"/>
      <c r="H154" s="69"/>
      <c r="I154" s="69"/>
      <c r="J154" s="69"/>
      <c r="K154" s="69"/>
      <c r="L154" s="68"/>
      <c r="M154" s="68"/>
      <c r="N154" s="69"/>
      <c r="O154" s="69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72"/>
      <c r="AC154" s="72"/>
      <c r="AD154" s="68"/>
      <c r="AE154" s="68"/>
      <c r="AF154" s="68"/>
      <c r="AG154" s="68"/>
      <c r="AH154" s="68"/>
      <c r="AI154" s="73"/>
      <c r="AJ154" s="73"/>
      <c r="AK154" s="73"/>
      <c r="AL154" s="73"/>
      <c r="AM154" s="73"/>
      <c r="AN154" s="73"/>
      <c r="AO154" s="73"/>
      <c r="AP154" s="73"/>
      <c r="AQ154" s="73"/>
      <c r="AR154" s="73"/>
      <c r="AS154" s="73"/>
      <c r="AT154" s="73"/>
      <c r="AU154" s="73"/>
    </row>
    <row r="155" customFormat="false" ht="15.75" hidden="false" customHeight="false" outlineLevel="0" collapsed="false">
      <c r="A155" s="65"/>
      <c r="B155" s="74"/>
      <c r="C155" s="74"/>
      <c r="D155" s="74"/>
      <c r="E155" s="73"/>
      <c r="F155" s="68"/>
      <c r="G155" s="68"/>
      <c r="H155" s="69"/>
      <c r="I155" s="69"/>
      <c r="J155" s="69"/>
      <c r="K155" s="69"/>
      <c r="L155" s="68"/>
      <c r="M155" s="68"/>
      <c r="N155" s="69"/>
      <c r="O155" s="69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72"/>
      <c r="AC155" s="72"/>
      <c r="AD155" s="68"/>
      <c r="AE155" s="68"/>
      <c r="AF155" s="68"/>
      <c r="AG155" s="68"/>
      <c r="AH155" s="68"/>
      <c r="AI155" s="73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/>
    </row>
    <row r="156" customFormat="false" ht="15.75" hidden="false" customHeight="false" outlineLevel="0" collapsed="false">
      <c r="A156" s="65"/>
      <c r="B156" s="74"/>
      <c r="C156" s="74"/>
      <c r="D156" s="74"/>
      <c r="E156" s="73"/>
      <c r="F156" s="68"/>
      <c r="G156" s="68"/>
      <c r="H156" s="69"/>
      <c r="I156" s="69"/>
      <c r="J156" s="69"/>
      <c r="K156" s="69"/>
      <c r="L156" s="68"/>
      <c r="M156" s="68"/>
      <c r="N156" s="69"/>
      <c r="O156" s="69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72"/>
      <c r="AC156" s="72"/>
      <c r="AD156" s="68"/>
      <c r="AE156" s="68"/>
      <c r="AF156" s="68"/>
      <c r="AG156" s="68"/>
      <c r="AH156" s="68"/>
      <c r="AI156" s="73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</row>
    <row r="157" customFormat="false" ht="15.75" hidden="false" customHeight="false" outlineLevel="0" collapsed="false">
      <c r="A157" s="65"/>
      <c r="B157" s="74"/>
      <c r="C157" s="74"/>
      <c r="D157" s="74"/>
      <c r="E157" s="73"/>
      <c r="F157" s="68"/>
      <c r="G157" s="68"/>
      <c r="H157" s="69"/>
      <c r="I157" s="69"/>
      <c r="J157" s="69"/>
      <c r="K157" s="69"/>
      <c r="L157" s="68"/>
      <c r="M157" s="68"/>
      <c r="N157" s="69"/>
      <c r="O157" s="69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72"/>
      <c r="AC157" s="72"/>
      <c r="AD157" s="68"/>
      <c r="AE157" s="68"/>
      <c r="AF157" s="68"/>
      <c r="AG157" s="68"/>
      <c r="AH157" s="68"/>
      <c r="AI157" s="73"/>
      <c r="AJ157" s="73"/>
      <c r="AK157" s="73"/>
      <c r="AL157" s="73"/>
      <c r="AM157" s="73"/>
      <c r="AN157" s="73"/>
      <c r="AO157" s="73"/>
      <c r="AP157" s="73"/>
      <c r="AQ157" s="73"/>
      <c r="AR157" s="73"/>
      <c r="AS157" s="73"/>
      <c r="AT157" s="73"/>
      <c r="AU157" s="73"/>
    </row>
    <row r="158" customFormat="false" ht="15.75" hidden="false" customHeight="false" outlineLevel="0" collapsed="false">
      <c r="A158" s="65"/>
      <c r="B158" s="74"/>
      <c r="C158" s="74"/>
      <c r="D158" s="74"/>
      <c r="E158" s="73"/>
      <c r="F158" s="68"/>
      <c r="G158" s="68"/>
      <c r="H158" s="69"/>
      <c r="I158" s="69"/>
      <c r="J158" s="69"/>
      <c r="K158" s="69"/>
      <c r="L158" s="68"/>
      <c r="M158" s="68"/>
      <c r="N158" s="69"/>
      <c r="O158" s="69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72"/>
      <c r="AC158" s="72"/>
      <c r="AD158" s="68"/>
      <c r="AE158" s="68"/>
      <c r="AF158" s="68"/>
      <c r="AG158" s="68"/>
      <c r="AH158" s="68"/>
      <c r="AI158" s="73"/>
      <c r="AJ158" s="73"/>
      <c r="AK158" s="73"/>
      <c r="AL158" s="73"/>
      <c r="AM158" s="73"/>
      <c r="AN158" s="73"/>
      <c r="AO158" s="73"/>
      <c r="AP158" s="73"/>
      <c r="AQ158" s="73"/>
      <c r="AR158" s="73"/>
      <c r="AS158" s="73"/>
      <c r="AT158" s="73"/>
      <c r="AU158" s="73"/>
    </row>
    <row r="159" customFormat="false" ht="15.75" hidden="false" customHeight="false" outlineLevel="0" collapsed="false">
      <c r="A159" s="65"/>
      <c r="B159" s="74"/>
      <c r="C159" s="74"/>
      <c r="D159" s="74"/>
      <c r="E159" s="73"/>
      <c r="F159" s="68"/>
      <c r="G159" s="68"/>
      <c r="H159" s="69"/>
      <c r="I159" s="69"/>
      <c r="J159" s="69"/>
      <c r="K159" s="69"/>
      <c r="L159" s="68"/>
      <c r="M159" s="68"/>
      <c r="N159" s="69"/>
      <c r="O159" s="69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72"/>
      <c r="AC159" s="72"/>
      <c r="AD159" s="68"/>
      <c r="AE159" s="68"/>
      <c r="AF159" s="68"/>
      <c r="AG159" s="68"/>
      <c r="AH159" s="68"/>
      <c r="AI159" s="73"/>
      <c r="AJ159" s="73"/>
      <c r="AK159" s="73"/>
      <c r="AL159" s="73"/>
      <c r="AM159" s="73"/>
      <c r="AN159" s="73"/>
      <c r="AO159" s="73"/>
      <c r="AP159" s="73"/>
      <c r="AQ159" s="73"/>
      <c r="AR159" s="73"/>
      <c r="AS159" s="73"/>
      <c r="AT159" s="73"/>
      <c r="AU159" s="73"/>
    </row>
    <row r="160" customFormat="false" ht="15.75" hidden="false" customHeight="false" outlineLevel="0" collapsed="false">
      <c r="A160" s="65"/>
      <c r="B160" s="74"/>
      <c r="C160" s="74"/>
      <c r="D160" s="74"/>
      <c r="E160" s="73"/>
      <c r="F160" s="68"/>
      <c r="G160" s="68"/>
      <c r="H160" s="69"/>
      <c r="I160" s="69"/>
      <c r="J160" s="69"/>
      <c r="K160" s="69"/>
      <c r="L160" s="68"/>
      <c r="M160" s="68"/>
      <c r="N160" s="69"/>
      <c r="O160" s="69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72"/>
      <c r="AC160" s="72"/>
      <c r="AD160" s="68"/>
      <c r="AE160" s="68"/>
      <c r="AF160" s="68"/>
      <c r="AG160" s="68"/>
      <c r="AH160" s="68"/>
      <c r="AI160" s="73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/>
    </row>
    <row r="161" customFormat="false" ht="15.75" hidden="false" customHeight="false" outlineLevel="0" collapsed="false">
      <c r="A161" s="65"/>
      <c r="B161" s="74"/>
      <c r="C161" s="74"/>
      <c r="D161" s="74"/>
      <c r="E161" s="73"/>
      <c r="F161" s="68"/>
      <c r="G161" s="68"/>
      <c r="H161" s="69"/>
      <c r="I161" s="69"/>
      <c r="J161" s="69"/>
      <c r="K161" s="69"/>
      <c r="L161" s="68"/>
      <c r="M161" s="68"/>
      <c r="N161" s="69"/>
      <c r="O161" s="69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72"/>
      <c r="AC161" s="72"/>
      <c r="AD161" s="68"/>
      <c r="AE161" s="68"/>
      <c r="AF161" s="68"/>
      <c r="AG161" s="68"/>
      <c r="AH161" s="68"/>
      <c r="AI161" s="73"/>
      <c r="AJ161" s="73"/>
      <c r="AK161" s="73"/>
      <c r="AL161" s="73"/>
      <c r="AM161" s="73"/>
      <c r="AN161" s="73"/>
      <c r="AO161" s="73"/>
      <c r="AP161" s="73"/>
      <c r="AQ161" s="73"/>
      <c r="AR161" s="73"/>
      <c r="AS161" s="73"/>
      <c r="AT161" s="73"/>
      <c r="AU161" s="73"/>
    </row>
    <row r="162" customFormat="false" ht="15.75" hidden="false" customHeight="false" outlineLevel="0" collapsed="false">
      <c r="A162" s="65"/>
      <c r="B162" s="74"/>
      <c r="C162" s="74"/>
      <c r="D162" s="74"/>
      <c r="E162" s="73"/>
      <c r="F162" s="68"/>
      <c r="G162" s="68"/>
      <c r="H162" s="69"/>
      <c r="I162" s="69"/>
      <c r="J162" s="69"/>
      <c r="K162" s="69"/>
      <c r="L162" s="68"/>
      <c r="M162" s="68"/>
      <c r="N162" s="69"/>
      <c r="O162" s="69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72"/>
      <c r="AC162" s="72"/>
      <c r="AD162" s="68"/>
      <c r="AE162" s="68"/>
      <c r="AF162" s="68"/>
      <c r="AG162" s="68"/>
      <c r="AH162" s="68"/>
      <c r="AI162" s="73"/>
      <c r="AJ162" s="73"/>
      <c r="AK162" s="73"/>
      <c r="AL162" s="73"/>
      <c r="AM162" s="73"/>
      <c r="AN162" s="73"/>
      <c r="AO162" s="73"/>
      <c r="AP162" s="73"/>
      <c r="AQ162" s="73"/>
      <c r="AR162" s="73"/>
      <c r="AS162" s="73"/>
      <c r="AT162" s="73"/>
      <c r="AU162" s="73"/>
    </row>
    <row r="163" customFormat="false" ht="15.75" hidden="false" customHeight="false" outlineLevel="0" collapsed="false">
      <c r="A163" s="65"/>
      <c r="B163" s="74"/>
      <c r="C163" s="74"/>
      <c r="D163" s="74"/>
      <c r="E163" s="73"/>
      <c r="F163" s="68"/>
      <c r="G163" s="68"/>
      <c r="H163" s="69"/>
      <c r="I163" s="69"/>
      <c r="J163" s="69"/>
      <c r="K163" s="69"/>
      <c r="L163" s="68"/>
      <c r="M163" s="68"/>
      <c r="N163" s="69"/>
      <c r="O163" s="69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72"/>
      <c r="AC163" s="72"/>
      <c r="AD163" s="68"/>
      <c r="AE163" s="68"/>
      <c r="AF163" s="68"/>
      <c r="AG163" s="68"/>
      <c r="AH163" s="68"/>
      <c r="AI163" s="73"/>
      <c r="AJ163" s="73"/>
      <c r="AK163" s="73"/>
      <c r="AL163" s="73"/>
      <c r="AM163" s="73"/>
      <c r="AN163" s="73"/>
      <c r="AO163" s="73"/>
      <c r="AP163" s="73"/>
      <c r="AQ163" s="73"/>
      <c r="AR163" s="73"/>
      <c r="AS163" s="73"/>
      <c r="AT163" s="73"/>
      <c r="AU163" s="73"/>
    </row>
    <row r="164" customFormat="false" ht="15.75" hidden="false" customHeight="false" outlineLevel="0" collapsed="false">
      <c r="A164" s="65"/>
      <c r="B164" s="74"/>
      <c r="C164" s="74"/>
      <c r="D164" s="74"/>
      <c r="E164" s="73"/>
      <c r="F164" s="68"/>
      <c r="G164" s="68"/>
      <c r="H164" s="69"/>
      <c r="I164" s="69"/>
      <c r="J164" s="69"/>
      <c r="K164" s="69"/>
      <c r="L164" s="68"/>
      <c r="M164" s="68"/>
      <c r="N164" s="69"/>
      <c r="O164" s="69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72"/>
      <c r="AC164" s="72"/>
      <c r="AD164" s="68"/>
      <c r="AE164" s="68"/>
      <c r="AF164" s="68"/>
      <c r="AG164" s="68"/>
      <c r="AH164" s="68"/>
      <c r="AI164" s="73"/>
      <c r="AJ164" s="73"/>
      <c r="AK164" s="73"/>
      <c r="AL164" s="73"/>
      <c r="AM164" s="73"/>
      <c r="AN164" s="73"/>
      <c r="AO164" s="73"/>
      <c r="AP164" s="73"/>
      <c r="AQ164" s="73"/>
      <c r="AR164" s="73"/>
      <c r="AS164" s="73"/>
      <c r="AT164" s="73"/>
      <c r="AU164" s="73"/>
    </row>
    <row r="165" customFormat="false" ht="15.75" hidden="false" customHeight="false" outlineLevel="0" collapsed="false">
      <c r="A165" s="65"/>
      <c r="B165" s="74"/>
      <c r="C165" s="74"/>
      <c r="D165" s="74"/>
      <c r="E165" s="73"/>
      <c r="F165" s="68"/>
      <c r="G165" s="68"/>
      <c r="H165" s="69"/>
      <c r="I165" s="69"/>
      <c r="J165" s="69"/>
      <c r="K165" s="69"/>
      <c r="L165" s="68"/>
      <c r="M165" s="68"/>
      <c r="N165" s="69"/>
      <c r="O165" s="69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72"/>
      <c r="AC165" s="72"/>
      <c r="AD165" s="68"/>
      <c r="AE165" s="68"/>
      <c r="AF165" s="68"/>
      <c r="AG165" s="68"/>
      <c r="AH165" s="68"/>
      <c r="AI165" s="73"/>
      <c r="AJ165" s="73"/>
      <c r="AK165" s="73"/>
      <c r="AL165" s="73"/>
      <c r="AM165" s="73"/>
      <c r="AN165" s="73"/>
      <c r="AO165" s="73"/>
      <c r="AP165" s="73"/>
      <c r="AQ165" s="73"/>
      <c r="AR165" s="73"/>
      <c r="AS165" s="73"/>
      <c r="AT165" s="73"/>
      <c r="AU165" s="73"/>
    </row>
    <row r="166" customFormat="false" ht="15.75" hidden="false" customHeight="false" outlineLevel="0" collapsed="false">
      <c r="A166" s="65"/>
      <c r="B166" s="74"/>
      <c r="C166" s="74"/>
      <c r="D166" s="74"/>
      <c r="E166" s="73"/>
      <c r="F166" s="68"/>
      <c r="G166" s="68"/>
      <c r="H166" s="69"/>
      <c r="I166" s="69"/>
      <c r="J166" s="69"/>
      <c r="K166" s="69"/>
      <c r="L166" s="68"/>
      <c r="M166" s="68"/>
      <c r="N166" s="69"/>
      <c r="O166" s="69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72"/>
      <c r="AC166" s="72"/>
      <c r="AD166" s="68"/>
      <c r="AE166" s="68"/>
      <c r="AF166" s="68"/>
      <c r="AG166" s="68"/>
      <c r="AH166" s="68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</row>
    <row r="167" customFormat="false" ht="15.75" hidden="false" customHeight="false" outlineLevel="0" collapsed="false">
      <c r="A167" s="65"/>
      <c r="B167" s="74"/>
      <c r="C167" s="74"/>
      <c r="D167" s="74"/>
      <c r="E167" s="73"/>
      <c r="F167" s="68"/>
      <c r="G167" s="68"/>
      <c r="H167" s="69"/>
      <c r="I167" s="69"/>
      <c r="J167" s="69"/>
      <c r="K167" s="69"/>
      <c r="L167" s="68"/>
      <c r="M167" s="68"/>
      <c r="N167" s="69"/>
      <c r="O167" s="69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72"/>
      <c r="AC167" s="72"/>
      <c r="AD167" s="68"/>
      <c r="AE167" s="68"/>
      <c r="AF167" s="68"/>
      <c r="AG167" s="68"/>
      <c r="AH167" s="68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</row>
    <row r="168" customFormat="false" ht="15.75" hidden="false" customHeight="false" outlineLevel="0" collapsed="false">
      <c r="A168" s="65"/>
      <c r="B168" s="74"/>
      <c r="C168" s="74"/>
      <c r="D168" s="74"/>
      <c r="E168" s="73"/>
      <c r="F168" s="68"/>
      <c r="G168" s="68"/>
      <c r="H168" s="69"/>
      <c r="I168" s="69"/>
      <c r="J168" s="69"/>
      <c r="K168" s="69"/>
      <c r="L168" s="68"/>
      <c r="M168" s="68"/>
      <c r="N168" s="69"/>
      <c r="O168" s="69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72"/>
      <c r="AC168" s="72"/>
      <c r="AD168" s="68"/>
      <c r="AE168" s="68"/>
      <c r="AF168" s="68"/>
      <c r="AG168" s="68"/>
      <c r="AH168" s="68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</row>
    <row r="169" customFormat="false" ht="15.75" hidden="false" customHeight="false" outlineLevel="0" collapsed="false">
      <c r="A169" s="65"/>
      <c r="B169" s="74"/>
      <c r="C169" s="74"/>
      <c r="D169" s="74"/>
      <c r="E169" s="73"/>
      <c r="F169" s="68"/>
      <c r="G169" s="68"/>
      <c r="H169" s="69"/>
      <c r="I169" s="69"/>
      <c r="J169" s="69"/>
      <c r="K169" s="69"/>
      <c r="L169" s="68"/>
      <c r="M169" s="68"/>
      <c r="N169" s="69"/>
      <c r="O169" s="69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72"/>
      <c r="AC169" s="72"/>
      <c r="AD169" s="68"/>
      <c r="AE169" s="68"/>
      <c r="AF169" s="68"/>
      <c r="AG169" s="68"/>
      <c r="AH169" s="68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</row>
    <row r="170" customFormat="false" ht="15.75" hidden="false" customHeight="false" outlineLevel="0" collapsed="false">
      <c r="A170" s="65"/>
      <c r="B170" s="74"/>
      <c r="C170" s="74"/>
      <c r="D170" s="74"/>
      <c r="E170" s="73"/>
      <c r="F170" s="68"/>
      <c r="G170" s="68"/>
      <c r="H170" s="69"/>
      <c r="I170" s="69"/>
      <c r="J170" s="69"/>
      <c r="K170" s="69"/>
      <c r="L170" s="68"/>
      <c r="M170" s="68"/>
      <c r="N170" s="69"/>
      <c r="O170" s="69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72"/>
      <c r="AC170" s="72"/>
      <c r="AD170" s="68"/>
      <c r="AE170" s="68"/>
      <c r="AF170" s="68"/>
      <c r="AG170" s="68"/>
      <c r="AH170" s="68"/>
      <c r="AI170" s="73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/>
    </row>
    <row r="171" customFormat="false" ht="15.75" hidden="false" customHeight="false" outlineLevel="0" collapsed="false">
      <c r="A171" s="65"/>
      <c r="B171" s="74"/>
      <c r="C171" s="74"/>
      <c r="D171" s="74"/>
      <c r="E171" s="73"/>
      <c r="F171" s="68"/>
      <c r="G171" s="68"/>
      <c r="H171" s="69"/>
      <c r="I171" s="69"/>
      <c r="J171" s="69"/>
      <c r="K171" s="69"/>
      <c r="L171" s="68"/>
      <c r="M171" s="68"/>
      <c r="N171" s="69"/>
      <c r="O171" s="69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72"/>
      <c r="AC171" s="72"/>
      <c r="AD171" s="68"/>
      <c r="AE171" s="68"/>
      <c r="AF171" s="68"/>
      <c r="AG171" s="68"/>
      <c r="AH171" s="68"/>
      <c r="AI171" s="73"/>
      <c r="AJ171" s="73"/>
      <c r="AK171" s="73"/>
      <c r="AL171" s="73"/>
      <c r="AM171" s="73"/>
      <c r="AN171" s="73"/>
      <c r="AO171" s="73"/>
      <c r="AP171" s="73"/>
      <c r="AQ171" s="73"/>
      <c r="AR171" s="73"/>
      <c r="AS171" s="73"/>
      <c r="AT171" s="73"/>
      <c r="AU171" s="73"/>
    </row>
    <row r="172" customFormat="false" ht="15.75" hidden="false" customHeight="false" outlineLevel="0" collapsed="false">
      <c r="A172" s="65"/>
      <c r="B172" s="74"/>
      <c r="C172" s="74"/>
      <c r="D172" s="74"/>
      <c r="E172" s="73"/>
      <c r="F172" s="68"/>
      <c r="G172" s="68"/>
      <c r="H172" s="69"/>
      <c r="I172" s="69"/>
      <c r="J172" s="69"/>
      <c r="K172" s="69"/>
      <c r="L172" s="68"/>
      <c r="M172" s="68"/>
      <c r="N172" s="69"/>
      <c r="O172" s="69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72"/>
      <c r="AC172" s="72"/>
      <c r="AD172" s="68"/>
      <c r="AE172" s="68"/>
      <c r="AF172" s="68"/>
      <c r="AG172" s="68"/>
      <c r="AH172" s="68"/>
      <c r="AI172" s="73"/>
      <c r="AJ172" s="73"/>
      <c r="AK172" s="73"/>
      <c r="AL172" s="73"/>
      <c r="AM172" s="73"/>
      <c r="AN172" s="73"/>
      <c r="AO172" s="73"/>
      <c r="AP172" s="73"/>
      <c r="AQ172" s="73"/>
      <c r="AR172" s="73"/>
      <c r="AS172" s="73"/>
      <c r="AT172" s="73"/>
      <c r="AU172" s="73"/>
    </row>
    <row r="173" customFormat="false" ht="15.75" hidden="false" customHeight="false" outlineLevel="0" collapsed="false">
      <c r="A173" s="65"/>
      <c r="B173" s="74"/>
      <c r="C173" s="74"/>
      <c r="D173" s="74"/>
      <c r="E173" s="73"/>
      <c r="F173" s="68"/>
      <c r="G173" s="68"/>
      <c r="H173" s="69"/>
      <c r="I173" s="69"/>
      <c r="J173" s="69"/>
      <c r="K173" s="69"/>
      <c r="L173" s="68"/>
      <c r="M173" s="68"/>
      <c r="N173" s="69"/>
      <c r="O173" s="69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72"/>
      <c r="AC173" s="72"/>
      <c r="AD173" s="68"/>
      <c r="AE173" s="68"/>
      <c r="AF173" s="68"/>
      <c r="AG173" s="68"/>
      <c r="AH173" s="68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</row>
    <row r="174" customFormat="false" ht="15.75" hidden="false" customHeight="false" outlineLevel="0" collapsed="false">
      <c r="A174" s="65"/>
      <c r="B174" s="74"/>
      <c r="C174" s="74"/>
      <c r="D174" s="74"/>
      <c r="E174" s="73"/>
      <c r="F174" s="68"/>
      <c r="G174" s="68"/>
      <c r="H174" s="69"/>
      <c r="I174" s="69"/>
      <c r="J174" s="69"/>
      <c r="K174" s="69"/>
      <c r="L174" s="68"/>
      <c r="M174" s="68"/>
      <c r="N174" s="69"/>
      <c r="O174" s="69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72"/>
      <c r="AC174" s="72"/>
      <c r="AD174" s="68"/>
      <c r="AE174" s="68"/>
      <c r="AF174" s="68"/>
      <c r="AG174" s="68"/>
      <c r="AH174" s="68"/>
      <c r="AI174" s="73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</row>
    <row r="175" customFormat="false" ht="15.75" hidden="false" customHeight="false" outlineLevel="0" collapsed="false">
      <c r="A175" s="65"/>
      <c r="B175" s="74"/>
      <c r="C175" s="74"/>
      <c r="D175" s="74"/>
      <c r="E175" s="73"/>
      <c r="F175" s="68"/>
      <c r="G175" s="68"/>
      <c r="H175" s="69"/>
      <c r="I175" s="69"/>
      <c r="J175" s="69"/>
      <c r="K175" s="69"/>
      <c r="L175" s="68"/>
      <c r="M175" s="68"/>
      <c r="N175" s="69"/>
      <c r="O175" s="69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72"/>
      <c r="AC175" s="72"/>
      <c r="AD175" s="68"/>
      <c r="AE175" s="68"/>
      <c r="AF175" s="68"/>
      <c r="AG175" s="68"/>
      <c r="AH175" s="68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</row>
    <row r="176" customFormat="false" ht="15.75" hidden="false" customHeight="false" outlineLevel="0" collapsed="false">
      <c r="A176" s="65"/>
      <c r="B176" s="74"/>
      <c r="C176" s="74"/>
      <c r="D176" s="74"/>
      <c r="E176" s="73"/>
      <c r="F176" s="68"/>
      <c r="G176" s="68"/>
      <c r="H176" s="69"/>
      <c r="I176" s="69"/>
      <c r="J176" s="69"/>
      <c r="K176" s="69"/>
      <c r="L176" s="68"/>
      <c r="M176" s="68"/>
      <c r="N176" s="69"/>
      <c r="O176" s="69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72"/>
      <c r="AC176" s="72"/>
      <c r="AD176" s="68"/>
      <c r="AE176" s="68"/>
      <c r="AF176" s="68"/>
      <c r="AG176" s="68"/>
      <c r="AH176" s="68"/>
      <c r="AI176" s="73"/>
      <c r="AJ176" s="73"/>
      <c r="AK176" s="73"/>
      <c r="AL176" s="73"/>
      <c r="AM176" s="73"/>
      <c r="AN176" s="73"/>
      <c r="AO176" s="73"/>
      <c r="AP176" s="73"/>
      <c r="AQ176" s="73"/>
      <c r="AR176" s="73"/>
      <c r="AS176" s="73"/>
      <c r="AT176" s="73"/>
      <c r="AU176" s="73"/>
    </row>
    <row r="177" customFormat="false" ht="15.75" hidden="false" customHeight="false" outlineLevel="0" collapsed="false">
      <c r="A177" s="65"/>
      <c r="B177" s="74"/>
      <c r="C177" s="74"/>
      <c r="D177" s="74"/>
      <c r="E177" s="73"/>
      <c r="F177" s="68"/>
      <c r="G177" s="68"/>
      <c r="H177" s="69"/>
      <c r="I177" s="69"/>
      <c r="J177" s="69"/>
      <c r="K177" s="69"/>
      <c r="L177" s="68"/>
      <c r="M177" s="68"/>
      <c r="N177" s="69"/>
      <c r="O177" s="69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72"/>
      <c r="AC177" s="72"/>
      <c r="AD177" s="68"/>
      <c r="AE177" s="68"/>
      <c r="AF177" s="68"/>
      <c r="AG177" s="68"/>
      <c r="AH177" s="68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</row>
    <row r="178" customFormat="false" ht="15.75" hidden="false" customHeight="false" outlineLevel="0" collapsed="false">
      <c r="A178" s="65"/>
      <c r="B178" s="74"/>
      <c r="C178" s="74"/>
      <c r="D178" s="74"/>
      <c r="E178" s="73"/>
      <c r="F178" s="68"/>
      <c r="G178" s="68"/>
      <c r="H178" s="69"/>
      <c r="I178" s="69"/>
      <c r="J178" s="69"/>
      <c r="K178" s="69"/>
      <c r="L178" s="68"/>
      <c r="M178" s="68"/>
      <c r="N178" s="69"/>
      <c r="O178" s="69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72"/>
      <c r="AC178" s="72"/>
      <c r="AD178" s="68"/>
      <c r="AE178" s="68"/>
      <c r="AF178" s="68"/>
      <c r="AG178" s="68"/>
      <c r="AH178" s="68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</row>
    <row r="179" customFormat="false" ht="15.75" hidden="false" customHeight="false" outlineLevel="0" collapsed="false">
      <c r="A179" s="65"/>
      <c r="B179" s="74"/>
      <c r="C179" s="74"/>
      <c r="D179" s="74"/>
      <c r="E179" s="73"/>
      <c r="F179" s="68"/>
      <c r="G179" s="68"/>
      <c r="H179" s="69"/>
      <c r="I179" s="69"/>
      <c r="J179" s="69"/>
      <c r="K179" s="69"/>
      <c r="L179" s="68"/>
      <c r="M179" s="68"/>
      <c r="N179" s="69"/>
      <c r="O179" s="69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72"/>
      <c r="AC179" s="72"/>
      <c r="AD179" s="68"/>
      <c r="AE179" s="68"/>
      <c r="AF179" s="68"/>
      <c r="AG179" s="68"/>
      <c r="AH179" s="68"/>
      <c r="AI179" s="73"/>
      <c r="AJ179" s="73"/>
      <c r="AK179" s="73"/>
      <c r="AL179" s="73"/>
      <c r="AM179" s="73"/>
      <c r="AN179" s="73"/>
      <c r="AO179" s="73"/>
      <c r="AP179" s="73"/>
      <c r="AQ179" s="73"/>
      <c r="AR179" s="73"/>
      <c r="AS179" s="73"/>
      <c r="AT179" s="73"/>
      <c r="AU179" s="73"/>
    </row>
    <row r="180" customFormat="false" ht="15.75" hidden="false" customHeight="false" outlineLevel="0" collapsed="false">
      <c r="A180" s="65"/>
      <c r="B180" s="74"/>
      <c r="C180" s="74"/>
      <c r="D180" s="74"/>
      <c r="E180" s="73"/>
      <c r="F180" s="68"/>
      <c r="G180" s="68"/>
      <c r="H180" s="69"/>
      <c r="I180" s="69"/>
      <c r="J180" s="69"/>
      <c r="K180" s="69"/>
      <c r="L180" s="68"/>
      <c r="M180" s="68"/>
      <c r="N180" s="69"/>
      <c r="O180" s="69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72"/>
      <c r="AC180" s="72"/>
      <c r="AD180" s="68"/>
      <c r="AE180" s="68"/>
      <c r="AF180" s="68"/>
      <c r="AG180" s="68"/>
      <c r="AH180" s="68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</row>
    <row r="181" customFormat="false" ht="15.75" hidden="false" customHeight="false" outlineLevel="0" collapsed="false">
      <c r="A181" s="65"/>
      <c r="B181" s="74"/>
      <c r="C181" s="74"/>
      <c r="D181" s="74"/>
      <c r="E181" s="73"/>
      <c r="F181" s="68"/>
      <c r="G181" s="68"/>
      <c r="H181" s="69"/>
      <c r="I181" s="69"/>
      <c r="J181" s="69"/>
      <c r="K181" s="69"/>
      <c r="L181" s="68"/>
      <c r="M181" s="68"/>
      <c r="N181" s="69"/>
      <c r="O181" s="69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72"/>
      <c r="AC181" s="72"/>
      <c r="AD181" s="68"/>
      <c r="AE181" s="68"/>
      <c r="AF181" s="68"/>
      <c r="AG181" s="68"/>
      <c r="AH181" s="68"/>
      <c r="AI181" s="73"/>
      <c r="AJ181" s="73"/>
      <c r="AK181" s="73"/>
      <c r="AL181" s="73"/>
      <c r="AM181" s="73"/>
      <c r="AN181" s="73"/>
      <c r="AO181" s="73"/>
      <c r="AP181" s="73"/>
      <c r="AQ181" s="73"/>
      <c r="AR181" s="73"/>
      <c r="AS181" s="73"/>
      <c r="AT181" s="73"/>
      <c r="AU181" s="73"/>
    </row>
    <row r="182" customFormat="false" ht="15.75" hidden="false" customHeight="false" outlineLevel="0" collapsed="false">
      <c r="A182" s="65"/>
      <c r="B182" s="74"/>
      <c r="C182" s="74"/>
      <c r="D182" s="74"/>
      <c r="E182" s="73"/>
      <c r="F182" s="68"/>
      <c r="G182" s="68"/>
      <c r="H182" s="69"/>
      <c r="I182" s="69"/>
      <c r="J182" s="69"/>
      <c r="K182" s="69"/>
      <c r="L182" s="68"/>
      <c r="M182" s="68"/>
      <c r="N182" s="69"/>
      <c r="O182" s="69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72"/>
      <c r="AC182" s="72"/>
      <c r="AD182" s="68"/>
      <c r="AE182" s="68"/>
      <c r="AF182" s="68"/>
      <c r="AG182" s="68"/>
      <c r="AH182" s="68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</row>
    <row r="183" customFormat="false" ht="15.75" hidden="false" customHeight="false" outlineLevel="0" collapsed="false">
      <c r="A183" s="65"/>
      <c r="B183" s="74"/>
      <c r="C183" s="74"/>
      <c r="D183" s="74"/>
      <c r="E183" s="73"/>
      <c r="F183" s="68"/>
      <c r="G183" s="68"/>
      <c r="H183" s="69"/>
      <c r="I183" s="69"/>
      <c r="J183" s="69"/>
      <c r="K183" s="69"/>
      <c r="L183" s="68"/>
      <c r="M183" s="68"/>
      <c r="N183" s="69"/>
      <c r="O183" s="69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72"/>
      <c r="AC183" s="72"/>
      <c r="AD183" s="68"/>
      <c r="AE183" s="68"/>
      <c r="AF183" s="68"/>
      <c r="AG183" s="68"/>
      <c r="AH183" s="68"/>
      <c r="AI183" s="73"/>
      <c r="AJ183" s="73"/>
      <c r="AK183" s="73"/>
      <c r="AL183" s="73"/>
      <c r="AM183" s="73"/>
      <c r="AN183" s="73"/>
      <c r="AO183" s="73"/>
      <c r="AP183" s="73"/>
      <c r="AQ183" s="73"/>
      <c r="AR183" s="73"/>
      <c r="AS183" s="73"/>
      <c r="AT183" s="73"/>
      <c r="AU183" s="73"/>
    </row>
    <row r="184" customFormat="false" ht="15.75" hidden="false" customHeight="false" outlineLevel="0" collapsed="false">
      <c r="A184" s="65"/>
      <c r="B184" s="74"/>
      <c r="C184" s="74"/>
      <c r="D184" s="74"/>
      <c r="E184" s="73"/>
      <c r="F184" s="68"/>
      <c r="G184" s="68"/>
      <c r="H184" s="69"/>
      <c r="I184" s="69"/>
      <c r="J184" s="69"/>
      <c r="K184" s="69"/>
      <c r="L184" s="68"/>
      <c r="M184" s="68"/>
      <c r="N184" s="69"/>
      <c r="O184" s="69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72"/>
      <c r="AC184" s="72"/>
      <c r="AD184" s="68"/>
      <c r="AE184" s="68"/>
      <c r="AF184" s="68"/>
      <c r="AG184" s="68"/>
      <c r="AH184" s="68"/>
      <c r="AI184" s="73"/>
      <c r="AJ184" s="73"/>
      <c r="AK184" s="73"/>
      <c r="AL184" s="73"/>
      <c r="AM184" s="73"/>
      <c r="AN184" s="73"/>
      <c r="AO184" s="73"/>
      <c r="AP184" s="73"/>
      <c r="AQ184" s="73"/>
      <c r="AR184" s="73"/>
      <c r="AS184" s="73"/>
      <c r="AT184" s="73"/>
      <c r="AU184" s="73"/>
    </row>
    <row r="185" customFormat="false" ht="15.75" hidden="false" customHeight="false" outlineLevel="0" collapsed="false">
      <c r="A185" s="65"/>
      <c r="B185" s="74"/>
      <c r="C185" s="74"/>
      <c r="D185" s="74"/>
      <c r="E185" s="73"/>
      <c r="F185" s="68"/>
      <c r="G185" s="68"/>
      <c r="H185" s="69"/>
      <c r="I185" s="69"/>
      <c r="J185" s="69"/>
      <c r="K185" s="69"/>
      <c r="L185" s="68"/>
      <c r="M185" s="68"/>
      <c r="N185" s="69"/>
      <c r="O185" s="69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72"/>
      <c r="AC185" s="72"/>
      <c r="AD185" s="68"/>
      <c r="AE185" s="68"/>
      <c r="AF185" s="68"/>
      <c r="AG185" s="68"/>
      <c r="AH185" s="68"/>
      <c r="AI185" s="73"/>
      <c r="AJ185" s="73"/>
      <c r="AK185" s="73"/>
      <c r="AL185" s="73"/>
      <c r="AM185" s="73"/>
      <c r="AN185" s="73"/>
      <c r="AO185" s="73"/>
      <c r="AP185" s="73"/>
      <c r="AQ185" s="73"/>
      <c r="AR185" s="73"/>
      <c r="AS185" s="73"/>
      <c r="AT185" s="73"/>
      <c r="AU185" s="73"/>
    </row>
    <row r="186" customFormat="false" ht="15.75" hidden="false" customHeight="false" outlineLevel="0" collapsed="false">
      <c r="A186" s="65"/>
      <c r="B186" s="74"/>
      <c r="C186" s="74"/>
      <c r="D186" s="74"/>
      <c r="E186" s="73"/>
      <c r="F186" s="68"/>
      <c r="G186" s="68"/>
      <c r="H186" s="69"/>
      <c r="I186" s="69"/>
      <c r="J186" s="69"/>
      <c r="K186" s="69"/>
      <c r="L186" s="68"/>
      <c r="M186" s="68"/>
      <c r="N186" s="69"/>
      <c r="O186" s="69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72"/>
      <c r="AC186" s="72"/>
      <c r="AD186" s="68"/>
      <c r="AE186" s="68"/>
      <c r="AF186" s="68"/>
      <c r="AG186" s="68"/>
      <c r="AH186" s="68"/>
      <c r="AI186" s="73"/>
      <c r="AJ186" s="73"/>
      <c r="AK186" s="73"/>
      <c r="AL186" s="73"/>
      <c r="AM186" s="73"/>
      <c r="AN186" s="73"/>
      <c r="AO186" s="73"/>
      <c r="AP186" s="73"/>
      <c r="AQ186" s="73"/>
      <c r="AR186" s="73"/>
      <c r="AS186" s="73"/>
      <c r="AT186" s="73"/>
      <c r="AU186" s="73"/>
    </row>
    <row r="187" customFormat="false" ht="15.75" hidden="false" customHeight="false" outlineLevel="0" collapsed="false">
      <c r="A187" s="65"/>
      <c r="B187" s="74"/>
      <c r="C187" s="74"/>
      <c r="D187" s="74"/>
      <c r="E187" s="73"/>
      <c r="F187" s="68"/>
      <c r="G187" s="68"/>
      <c r="H187" s="69"/>
      <c r="I187" s="69"/>
      <c r="J187" s="69"/>
      <c r="K187" s="69"/>
      <c r="L187" s="68"/>
      <c r="M187" s="68"/>
      <c r="N187" s="69"/>
      <c r="O187" s="69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72"/>
      <c r="AC187" s="72"/>
      <c r="AD187" s="68"/>
      <c r="AE187" s="68"/>
      <c r="AF187" s="68"/>
      <c r="AG187" s="68"/>
      <c r="AH187" s="68"/>
      <c r="AI187" s="73"/>
      <c r="AJ187" s="73"/>
      <c r="AK187" s="73"/>
      <c r="AL187" s="73"/>
      <c r="AM187" s="73"/>
      <c r="AN187" s="73"/>
      <c r="AO187" s="73"/>
      <c r="AP187" s="73"/>
      <c r="AQ187" s="73"/>
      <c r="AR187" s="73"/>
      <c r="AS187" s="73"/>
      <c r="AT187" s="73"/>
      <c r="AU187" s="73"/>
    </row>
    <row r="188" customFormat="false" ht="15.75" hidden="false" customHeight="false" outlineLevel="0" collapsed="false">
      <c r="A188" s="65"/>
      <c r="B188" s="74"/>
      <c r="C188" s="74"/>
      <c r="D188" s="74"/>
      <c r="E188" s="73"/>
      <c r="F188" s="68"/>
      <c r="G188" s="68"/>
      <c r="H188" s="69"/>
      <c r="I188" s="69"/>
      <c r="J188" s="69"/>
      <c r="K188" s="69"/>
      <c r="L188" s="68"/>
      <c r="M188" s="68"/>
      <c r="N188" s="69"/>
      <c r="O188" s="69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72"/>
      <c r="AC188" s="72"/>
      <c r="AD188" s="68"/>
      <c r="AE188" s="68"/>
      <c r="AF188" s="68"/>
      <c r="AG188" s="68"/>
      <c r="AH188" s="68"/>
      <c r="AI188" s="73"/>
      <c r="AJ188" s="73"/>
      <c r="AK188" s="73"/>
      <c r="AL188" s="73"/>
      <c r="AM188" s="73"/>
      <c r="AN188" s="73"/>
      <c r="AO188" s="73"/>
      <c r="AP188" s="73"/>
      <c r="AQ188" s="73"/>
      <c r="AR188" s="73"/>
      <c r="AS188" s="73"/>
      <c r="AT188" s="73"/>
      <c r="AU188" s="73"/>
    </row>
    <row r="189" customFormat="false" ht="15.75" hidden="false" customHeight="false" outlineLevel="0" collapsed="false">
      <c r="A189" s="65"/>
      <c r="B189" s="74"/>
      <c r="C189" s="74"/>
      <c r="D189" s="74"/>
      <c r="E189" s="73"/>
      <c r="F189" s="68"/>
      <c r="G189" s="68"/>
      <c r="H189" s="69"/>
      <c r="I189" s="69"/>
      <c r="J189" s="69"/>
      <c r="K189" s="69"/>
      <c r="L189" s="68"/>
      <c r="M189" s="68"/>
      <c r="N189" s="69"/>
      <c r="O189" s="69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72"/>
      <c r="AC189" s="72"/>
      <c r="AD189" s="68"/>
      <c r="AE189" s="68"/>
      <c r="AF189" s="68"/>
      <c r="AG189" s="68"/>
      <c r="AH189" s="68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</row>
    <row r="190" customFormat="false" ht="15.75" hidden="false" customHeight="false" outlineLevel="0" collapsed="false">
      <c r="A190" s="65"/>
      <c r="B190" s="74"/>
      <c r="C190" s="74"/>
      <c r="D190" s="74"/>
      <c r="E190" s="73"/>
      <c r="F190" s="68"/>
      <c r="G190" s="68"/>
      <c r="H190" s="69"/>
      <c r="I190" s="69"/>
      <c r="J190" s="69"/>
      <c r="K190" s="69"/>
      <c r="L190" s="68"/>
      <c r="M190" s="68"/>
      <c r="N190" s="69"/>
      <c r="O190" s="69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72"/>
      <c r="AC190" s="72"/>
      <c r="AD190" s="68"/>
      <c r="AE190" s="68"/>
      <c r="AF190" s="68"/>
      <c r="AG190" s="68"/>
      <c r="AH190" s="68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</row>
    <row r="191" customFormat="false" ht="15.75" hidden="false" customHeight="false" outlineLevel="0" collapsed="false">
      <c r="A191" s="65"/>
      <c r="B191" s="74"/>
      <c r="C191" s="74"/>
      <c r="D191" s="74"/>
      <c r="E191" s="73"/>
      <c r="F191" s="68"/>
      <c r="G191" s="68"/>
      <c r="H191" s="69"/>
      <c r="I191" s="69"/>
      <c r="J191" s="69"/>
      <c r="K191" s="69"/>
      <c r="L191" s="68"/>
      <c r="M191" s="68"/>
      <c r="N191" s="69"/>
      <c r="O191" s="69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72"/>
      <c r="AC191" s="72"/>
      <c r="AD191" s="68"/>
      <c r="AE191" s="68"/>
      <c r="AF191" s="68"/>
      <c r="AG191" s="68"/>
      <c r="AH191" s="68"/>
      <c r="AI191" s="73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/>
    </row>
    <row r="192" customFormat="false" ht="15.75" hidden="false" customHeight="false" outlineLevel="0" collapsed="false">
      <c r="A192" s="65"/>
      <c r="B192" s="74"/>
      <c r="C192" s="74"/>
      <c r="D192" s="74"/>
      <c r="E192" s="73"/>
      <c r="F192" s="68"/>
      <c r="G192" s="68"/>
      <c r="H192" s="69"/>
      <c r="I192" s="69"/>
      <c r="J192" s="69"/>
      <c r="K192" s="69"/>
      <c r="L192" s="68"/>
      <c r="M192" s="68"/>
      <c r="N192" s="69"/>
      <c r="O192" s="69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72"/>
      <c r="AC192" s="72"/>
      <c r="AD192" s="68"/>
      <c r="AE192" s="68"/>
      <c r="AF192" s="68"/>
      <c r="AG192" s="68"/>
      <c r="AH192" s="68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</row>
    <row r="193" customFormat="false" ht="15.75" hidden="false" customHeight="false" outlineLevel="0" collapsed="false">
      <c r="A193" s="65"/>
      <c r="B193" s="74"/>
      <c r="C193" s="74"/>
      <c r="D193" s="74"/>
      <c r="E193" s="73"/>
      <c r="F193" s="68"/>
      <c r="G193" s="68"/>
      <c r="H193" s="69"/>
      <c r="I193" s="69"/>
      <c r="J193" s="69"/>
      <c r="K193" s="69"/>
      <c r="L193" s="68"/>
      <c r="M193" s="68"/>
      <c r="N193" s="69"/>
      <c r="O193" s="69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72"/>
      <c r="AC193" s="72"/>
      <c r="AD193" s="68"/>
      <c r="AE193" s="68"/>
      <c r="AF193" s="68"/>
      <c r="AG193" s="68"/>
      <c r="AH193" s="68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</row>
    <row r="194" customFormat="false" ht="15.75" hidden="false" customHeight="false" outlineLevel="0" collapsed="false">
      <c r="A194" s="65"/>
      <c r="B194" s="74"/>
      <c r="C194" s="74"/>
      <c r="D194" s="74"/>
      <c r="E194" s="73"/>
      <c r="F194" s="68"/>
      <c r="G194" s="68"/>
      <c r="H194" s="69"/>
      <c r="I194" s="69"/>
      <c r="J194" s="69"/>
      <c r="K194" s="69"/>
      <c r="L194" s="68"/>
      <c r="M194" s="68"/>
      <c r="N194" s="69"/>
      <c r="O194" s="69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72"/>
      <c r="AC194" s="72"/>
      <c r="AD194" s="68"/>
      <c r="AE194" s="68"/>
      <c r="AF194" s="68"/>
      <c r="AG194" s="68"/>
      <c r="AH194" s="68"/>
      <c r="AI194" s="73"/>
      <c r="AJ194" s="73"/>
      <c r="AK194" s="73"/>
      <c r="AL194" s="73"/>
      <c r="AM194" s="73"/>
      <c r="AN194" s="73"/>
      <c r="AO194" s="73"/>
      <c r="AP194" s="73"/>
      <c r="AQ194" s="73"/>
      <c r="AR194" s="73"/>
      <c r="AS194" s="73"/>
      <c r="AT194" s="73"/>
      <c r="AU194" s="73"/>
    </row>
    <row r="195" customFormat="false" ht="15.75" hidden="false" customHeight="false" outlineLevel="0" collapsed="false">
      <c r="A195" s="65"/>
      <c r="B195" s="74"/>
      <c r="C195" s="74"/>
      <c r="D195" s="74"/>
      <c r="E195" s="73"/>
      <c r="F195" s="68"/>
      <c r="G195" s="68"/>
      <c r="H195" s="69"/>
      <c r="I195" s="69"/>
      <c r="J195" s="69"/>
      <c r="K195" s="69"/>
      <c r="L195" s="68"/>
      <c r="M195" s="68"/>
      <c r="N195" s="69"/>
      <c r="O195" s="69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72"/>
      <c r="AC195" s="72"/>
      <c r="AD195" s="68"/>
      <c r="AE195" s="68"/>
      <c r="AF195" s="68"/>
      <c r="AG195" s="68"/>
      <c r="AH195" s="68"/>
      <c r="AI195" s="73"/>
      <c r="AJ195" s="73"/>
      <c r="AK195" s="73"/>
      <c r="AL195" s="73"/>
      <c r="AM195" s="73"/>
      <c r="AN195" s="73"/>
      <c r="AO195" s="73"/>
      <c r="AP195" s="73"/>
      <c r="AQ195" s="73"/>
      <c r="AR195" s="73"/>
      <c r="AS195" s="73"/>
      <c r="AT195" s="73"/>
      <c r="AU195" s="73"/>
    </row>
    <row r="196" customFormat="false" ht="15.75" hidden="false" customHeight="false" outlineLevel="0" collapsed="false">
      <c r="A196" s="65"/>
      <c r="B196" s="74"/>
      <c r="C196" s="74"/>
      <c r="D196" s="74"/>
      <c r="E196" s="73"/>
      <c r="F196" s="68"/>
      <c r="G196" s="68"/>
      <c r="H196" s="69"/>
      <c r="I196" s="69"/>
      <c r="J196" s="69"/>
      <c r="K196" s="69"/>
      <c r="L196" s="68"/>
      <c r="M196" s="68"/>
      <c r="N196" s="69"/>
      <c r="O196" s="69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72"/>
      <c r="AC196" s="72"/>
      <c r="AD196" s="68"/>
      <c r="AE196" s="68"/>
      <c r="AF196" s="68"/>
      <c r="AG196" s="68"/>
      <c r="AH196" s="68"/>
      <c r="AI196" s="73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</row>
    <row r="197" customFormat="false" ht="15.75" hidden="false" customHeight="false" outlineLevel="0" collapsed="false">
      <c r="A197" s="65"/>
      <c r="B197" s="74"/>
      <c r="C197" s="74"/>
      <c r="D197" s="74"/>
      <c r="E197" s="73"/>
      <c r="F197" s="68"/>
      <c r="G197" s="68"/>
      <c r="H197" s="69"/>
      <c r="I197" s="69"/>
      <c r="J197" s="69"/>
      <c r="K197" s="69"/>
      <c r="L197" s="68"/>
      <c r="M197" s="68"/>
      <c r="N197" s="69"/>
      <c r="O197" s="69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72"/>
      <c r="AC197" s="72"/>
      <c r="AD197" s="68"/>
      <c r="AE197" s="68"/>
      <c r="AF197" s="68"/>
      <c r="AG197" s="68"/>
      <c r="AH197" s="68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/>
    </row>
    <row r="198" customFormat="false" ht="15.75" hidden="false" customHeight="false" outlineLevel="0" collapsed="false">
      <c r="A198" s="65"/>
      <c r="B198" s="74"/>
      <c r="C198" s="74"/>
      <c r="D198" s="74"/>
      <c r="E198" s="73"/>
      <c r="F198" s="68"/>
      <c r="G198" s="68"/>
      <c r="H198" s="69"/>
      <c r="I198" s="69"/>
      <c r="J198" s="69"/>
      <c r="K198" s="69"/>
      <c r="L198" s="68"/>
      <c r="M198" s="68"/>
      <c r="N198" s="69"/>
      <c r="O198" s="69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72"/>
      <c r="AC198" s="72"/>
      <c r="AD198" s="68"/>
      <c r="AE198" s="68"/>
      <c r="AF198" s="68"/>
      <c r="AG198" s="68"/>
      <c r="AH198" s="68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</row>
    <row r="199" customFormat="false" ht="15.75" hidden="false" customHeight="false" outlineLevel="0" collapsed="false">
      <c r="A199" s="65"/>
      <c r="B199" s="74"/>
      <c r="C199" s="74"/>
      <c r="D199" s="74"/>
      <c r="E199" s="73"/>
      <c r="F199" s="68"/>
      <c r="G199" s="68"/>
      <c r="H199" s="69"/>
      <c r="I199" s="69"/>
      <c r="J199" s="69"/>
      <c r="K199" s="69"/>
      <c r="L199" s="68"/>
      <c r="M199" s="68"/>
      <c r="N199" s="69"/>
      <c r="O199" s="69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72"/>
      <c r="AC199" s="72"/>
      <c r="AD199" s="68"/>
      <c r="AE199" s="68"/>
      <c r="AF199" s="68"/>
      <c r="AG199" s="68"/>
      <c r="AH199" s="68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</row>
    <row r="200" customFormat="false" ht="15.75" hidden="false" customHeight="false" outlineLevel="0" collapsed="false">
      <c r="A200" s="65"/>
      <c r="B200" s="74"/>
      <c r="C200" s="74"/>
      <c r="D200" s="74"/>
      <c r="E200" s="73"/>
      <c r="F200" s="68"/>
      <c r="G200" s="68"/>
      <c r="H200" s="69"/>
      <c r="I200" s="69"/>
      <c r="J200" s="69"/>
      <c r="K200" s="69"/>
      <c r="L200" s="68"/>
      <c r="M200" s="68"/>
      <c r="N200" s="69"/>
      <c r="O200" s="69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72"/>
      <c r="AC200" s="72"/>
      <c r="AD200" s="68"/>
      <c r="AE200" s="68"/>
      <c r="AF200" s="68"/>
      <c r="AG200" s="68"/>
      <c r="AH200" s="68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</row>
    <row r="201" customFormat="false" ht="15.75" hidden="false" customHeight="false" outlineLevel="0" collapsed="false">
      <c r="A201" s="65"/>
      <c r="B201" s="74"/>
      <c r="C201" s="74"/>
      <c r="D201" s="74"/>
      <c r="E201" s="73"/>
      <c r="F201" s="68"/>
      <c r="G201" s="68"/>
      <c r="H201" s="69"/>
      <c r="I201" s="69"/>
      <c r="J201" s="69"/>
      <c r="K201" s="69"/>
      <c r="L201" s="68"/>
      <c r="M201" s="68"/>
      <c r="N201" s="69"/>
      <c r="O201" s="69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72"/>
      <c r="AC201" s="72"/>
      <c r="AD201" s="68"/>
      <c r="AE201" s="68"/>
      <c r="AF201" s="68"/>
      <c r="AG201" s="68"/>
      <c r="AH201" s="68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</row>
    <row r="202" customFormat="false" ht="15.75" hidden="false" customHeight="false" outlineLevel="0" collapsed="false">
      <c r="A202" s="65"/>
      <c r="B202" s="74"/>
      <c r="C202" s="74"/>
      <c r="D202" s="74"/>
      <c r="E202" s="73"/>
      <c r="F202" s="68"/>
      <c r="G202" s="68"/>
      <c r="H202" s="69"/>
      <c r="I202" s="69"/>
      <c r="J202" s="69"/>
      <c r="K202" s="69"/>
      <c r="L202" s="68"/>
      <c r="M202" s="68"/>
      <c r="N202" s="69"/>
      <c r="O202" s="69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72"/>
      <c r="AC202" s="72"/>
      <c r="AD202" s="68"/>
      <c r="AE202" s="68"/>
      <c r="AF202" s="68"/>
      <c r="AG202" s="68"/>
      <c r="AH202" s="68"/>
      <c r="AI202" s="73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/>
    </row>
    <row r="203" customFormat="false" ht="15.75" hidden="false" customHeight="false" outlineLevel="0" collapsed="false">
      <c r="A203" s="65"/>
      <c r="B203" s="74"/>
      <c r="C203" s="74"/>
      <c r="D203" s="74"/>
      <c r="E203" s="73"/>
      <c r="F203" s="68"/>
      <c r="G203" s="68"/>
      <c r="H203" s="69"/>
      <c r="I203" s="69"/>
      <c r="J203" s="69"/>
      <c r="K203" s="69"/>
      <c r="L203" s="68"/>
      <c r="M203" s="68"/>
      <c r="N203" s="69"/>
      <c r="O203" s="69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72"/>
      <c r="AC203" s="72"/>
      <c r="AD203" s="68"/>
      <c r="AE203" s="68"/>
      <c r="AF203" s="68"/>
      <c r="AG203" s="68"/>
      <c r="AH203" s="68"/>
      <c r="AI203" s="73"/>
      <c r="AJ203" s="73"/>
      <c r="AK203" s="73"/>
      <c r="AL203" s="73"/>
      <c r="AM203" s="73"/>
      <c r="AN203" s="73"/>
      <c r="AO203" s="73"/>
      <c r="AP203" s="73"/>
      <c r="AQ203" s="73"/>
      <c r="AR203" s="73"/>
      <c r="AS203" s="73"/>
      <c r="AT203" s="73"/>
      <c r="AU203" s="73"/>
    </row>
    <row r="204" customFormat="false" ht="15.75" hidden="false" customHeight="false" outlineLevel="0" collapsed="false">
      <c r="A204" s="65"/>
      <c r="B204" s="74"/>
      <c r="C204" s="74"/>
      <c r="D204" s="74"/>
      <c r="E204" s="73"/>
      <c r="F204" s="68"/>
      <c r="G204" s="68"/>
      <c r="H204" s="69"/>
      <c r="I204" s="69"/>
      <c r="J204" s="69"/>
      <c r="K204" s="69"/>
      <c r="L204" s="68"/>
      <c r="M204" s="68"/>
      <c r="N204" s="69"/>
      <c r="O204" s="69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72"/>
      <c r="AC204" s="72"/>
      <c r="AD204" s="68"/>
      <c r="AE204" s="68"/>
      <c r="AF204" s="68"/>
      <c r="AG204" s="68"/>
      <c r="AH204" s="68"/>
      <c r="AI204" s="73"/>
      <c r="AJ204" s="73"/>
      <c r="AK204" s="73"/>
      <c r="AL204" s="73"/>
      <c r="AM204" s="73"/>
      <c r="AN204" s="73"/>
      <c r="AO204" s="73"/>
      <c r="AP204" s="73"/>
      <c r="AQ204" s="73"/>
      <c r="AR204" s="73"/>
      <c r="AS204" s="73"/>
      <c r="AT204" s="73"/>
      <c r="AU204" s="73"/>
    </row>
    <row r="205" customFormat="false" ht="15.75" hidden="false" customHeight="false" outlineLevel="0" collapsed="false">
      <c r="A205" s="65"/>
      <c r="B205" s="74"/>
      <c r="C205" s="74"/>
      <c r="D205" s="74"/>
      <c r="E205" s="73"/>
      <c r="F205" s="68"/>
      <c r="G205" s="68"/>
      <c r="H205" s="69"/>
      <c r="I205" s="69"/>
      <c r="J205" s="69"/>
      <c r="K205" s="69"/>
      <c r="L205" s="68"/>
      <c r="M205" s="68"/>
      <c r="N205" s="69"/>
      <c r="O205" s="69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72"/>
      <c r="AC205" s="72"/>
      <c r="AD205" s="68"/>
      <c r="AE205" s="68"/>
      <c r="AF205" s="68"/>
      <c r="AG205" s="68"/>
      <c r="AH205" s="68"/>
      <c r="AI205" s="73"/>
      <c r="AJ205" s="73"/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/>
    </row>
    <row r="206" customFormat="false" ht="15.75" hidden="false" customHeight="false" outlineLevel="0" collapsed="false">
      <c r="A206" s="65"/>
      <c r="B206" s="74"/>
      <c r="C206" s="74"/>
      <c r="D206" s="74"/>
      <c r="E206" s="73"/>
      <c r="F206" s="68"/>
      <c r="G206" s="68"/>
      <c r="H206" s="69"/>
      <c r="I206" s="69"/>
      <c r="J206" s="69"/>
      <c r="K206" s="69"/>
      <c r="L206" s="68"/>
      <c r="M206" s="68"/>
      <c r="N206" s="69"/>
      <c r="O206" s="69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72"/>
      <c r="AC206" s="72"/>
      <c r="AD206" s="68"/>
      <c r="AE206" s="68"/>
      <c r="AF206" s="68"/>
      <c r="AG206" s="68"/>
      <c r="AH206" s="68"/>
      <c r="AI206" s="73"/>
      <c r="AJ206" s="73"/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/>
    </row>
    <row r="207" customFormat="false" ht="15.75" hidden="false" customHeight="false" outlineLevel="0" collapsed="false">
      <c r="A207" s="65"/>
      <c r="B207" s="74"/>
      <c r="C207" s="74"/>
      <c r="D207" s="74"/>
      <c r="E207" s="73"/>
      <c r="F207" s="68"/>
      <c r="G207" s="68"/>
      <c r="H207" s="69"/>
      <c r="I207" s="69"/>
      <c r="J207" s="69"/>
      <c r="K207" s="69"/>
      <c r="L207" s="68"/>
      <c r="M207" s="68"/>
      <c r="N207" s="69"/>
      <c r="O207" s="69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72"/>
      <c r="AC207" s="72"/>
      <c r="AD207" s="68"/>
      <c r="AE207" s="68"/>
      <c r="AF207" s="68"/>
      <c r="AG207" s="68"/>
      <c r="AH207" s="68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</row>
    <row r="208" customFormat="false" ht="15.75" hidden="false" customHeight="false" outlineLevel="0" collapsed="false">
      <c r="A208" s="65"/>
      <c r="B208" s="74"/>
      <c r="C208" s="74"/>
      <c r="D208" s="74"/>
      <c r="E208" s="73"/>
      <c r="F208" s="68"/>
      <c r="G208" s="68"/>
      <c r="H208" s="69"/>
      <c r="I208" s="69"/>
      <c r="J208" s="69"/>
      <c r="K208" s="69"/>
      <c r="L208" s="68"/>
      <c r="M208" s="68"/>
      <c r="N208" s="69"/>
      <c r="O208" s="69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72"/>
      <c r="AC208" s="72"/>
      <c r="AD208" s="68"/>
      <c r="AE208" s="68"/>
      <c r="AF208" s="68"/>
      <c r="AG208" s="68"/>
      <c r="AH208" s="68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</row>
    <row r="209" customFormat="false" ht="15.75" hidden="false" customHeight="false" outlineLevel="0" collapsed="false">
      <c r="A209" s="65"/>
      <c r="B209" s="74"/>
      <c r="C209" s="74"/>
      <c r="D209" s="74"/>
      <c r="E209" s="73"/>
      <c r="F209" s="68"/>
      <c r="G209" s="68"/>
      <c r="H209" s="69"/>
      <c r="I209" s="69"/>
      <c r="J209" s="69"/>
      <c r="K209" s="69"/>
      <c r="L209" s="68"/>
      <c r="M209" s="68"/>
      <c r="N209" s="69"/>
      <c r="O209" s="69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72"/>
      <c r="AC209" s="72"/>
      <c r="AD209" s="68"/>
      <c r="AE209" s="68"/>
      <c r="AF209" s="68"/>
      <c r="AG209" s="68"/>
      <c r="AH209" s="68"/>
      <c r="AI209" s="73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</row>
    <row r="210" customFormat="false" ht="15.75" hidden="false" customHeight="false" outlineLevel="0" collapsed="false">
      <c r="A210" s="65"/>
      <c r="B210" s="74"/>
      <c r="C210" s="74"/>
      <c r="D210" s="74"/>
      <c r="E210" s="73"/>
      <c r="F210" s="68"/>
      <c r="G210" s="68"/>
      <c r="H210" s="69"/>
      <c r="I210" s="69"/>
      <c r="J210" s="69"/>
      <c r="K210" s="69"/>
      <c r="L210" s="68"/>
      <c r="M210" s="68"/>
      <c r="N210" s="69"/>
      <c r="O210" s="69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72"/>
      <c r="AC210" s="72"/>
      <c r="AD210" s="68"/>
      <c r="AE210" s="68"/>
      <c r="AF210" s="68"/>
      <c r="AG210" s="68"/>
      <c r="AH210" s="68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</row>
    <row r="211" customFormat="false" ht="15.75" hidden="false" customHeight="false" outlineLevel="0" collapsed="false">
      <c r="A211" s="65"/>
      <c r="B211" s="74"/>
      <c r="C211" s="74"/>
      <c r="D211" s="74"/>
      <c r="E211" s="73"/>
      <c r="F211" s="68"/>
      <c r="G211" s="68"/>
      <c r="H211" s="69"/>
      <c r="I211" s="69"/>
      <c r="J211" s="69"/>
      <c r="K211" s="69"/>
      <c r="L211" s="68"/>
      <c r="M211" s="68"/>
      <c r="N211" s="69"/>
      <c r="O211" s="69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72"/>
      <c r="AC211" s="72"/>
      <c r="AD211" s="68"/>
      <c r="AE211" s="68"/>
      <c r="AF211" s="68"/>
      <c r="AG211" s="68"/>
      <c r="AH211" s="68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</row>
    <row r="212" customFormat="false" ht="15.75" hidden="false" customHeight="false" outlineLevel="0" collapsed="false">
      <c r="A212" s="65"/>
      <c r="B212" s="74"/>
      <c r="C212" s="74"/>
      <c r="D212" s="74"/>
      <c r="E212" s="73"/>
      <c r="F212" s="68"/>
      <c r="G212" s="68"/>
      <c r="H212" s="69"/>
      <c r="I212" s="69"/>
      <c r="J212" s="69"/>
      <c r="K212" s="69"/>
      <c r="L212" s="68"/>
      <c r="M212" s="68"/>
      <c r="N212" s="69"/>
      <c r="O212" s="69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72"/>
      <c r="AC212" s="72"/>
      <c r="AD212" s="68"/>
      <c r="AE212" s="68"/>
      <c r="AF212" s="68"/>
      <c r="AG212" s="68"/>
      <c r="AH212" s="68"/>
      <c r="AI212" s="73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/>
    </row>
    <row r="213" customFormat="false" ht="15.75" hidden="false" customHeight="false" outlineLevel="0" collapsed="false">
      <c r="A213" s="65"/>
      <c r="B213" s="74"/>
      <c r="C213" s="74"/>
      <c r="D213" s="74"/>
      <c r="E213" s="73"/>
      <c r="F213" s="68"/>
      <c r="G213" s="68"/>
      <c r="H213" s="69"/>
      <c r="I213" s="69"/>
      <c r="J213" s="69"/>
      <c r="K213" s="69"/>
      <c r="L213" s="68"/>
      <c r="M213" s="68"/>
      <c r="N213" s="69"/>
      <c r="O213" s="69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72"/>
      <c r="AC213" s="72"/>
      <c r="AD213" s="68"/>
      <c r="AE213" s="68"/>
      <c r="AF213" s="68"/>
      <c r="AG213" s="68"/>
      <c r="AH213" s="68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</row>
    <row r="214" customFormat="false" ht="15.75" hidden="false" customHeight="false" outlineLevel="0" collapsed="false">
      <c r="A214" s="65"/>
      <c r="B214" s="74"/>
      <c r="C214" s="74"/>
      <c r="D214" s="74"/>
      <c r="E214" s="73"/>
      <c r="F214" s="68"/>
      <c r="G214" s="68"/>
      <c r="H214" s="69"/>
      <c r="I214" s="69"/>
      <c r="J214" s="69"/>
      <c r="K214" s="69"/>
      <c r="L214" s="68"/>
      <c r="M214" s="68"/>
      <c r="N214" s="69"/>
      <c r="O214" s="69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72"/>
      <c r="AC214" s="72"/>
      <c r="AD214" s="68"/>
      <c r="AE214" s="68"/>
      <c r="AF214" s="68"/>
      <c r="AG214" s="68"/>
      <c r="AH214" s="68"/>
      <c r="AI214" s="73"/>
      <c r="AJ214" s="73"/>
      <c r="AK214" s="73"/>
      <c r="AL214" s="73"/>
      <c r="AM214" s="73"/>
      <c r="AN214" s="73"/>
      <c r="AO214" s="73"/>
      <c r="AP214" s="73"/>
      <c r="AQ214" s="73"/>
      <c r="AR214" s="73"/>
      <c r="AS214" s="73"/>
      <c r="AT214" s="73"/>
      <c r="AU214" s="73"/>
    </row>
    <row r="215" customFormat="false" ht="15.75" hidden="false" customHeight="false" outlineLevel="0" collapsed="false">
      <c r="A215" s="65"/>
      <c r="B215" s="74"/>
      <c r="C215" s="74"/>
      <c r="D215" s="74"/>
      <c r="E215" s="73"/>
      <c r="F215" s="68"/>
      <c r="G215" s="68"/>
      <c r="H215" s="69"/>
      <c r="I215" s="69"/>
      <c r="J215" s="69"/>
      <c r="K215" s="69"/>
      <c r="L215" s="68"/>
      <c r="M215" s="68"/>
      <c r="N215" s="69"/>
      <c r="O215" s="69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72"/>
      <c r="AC215" s="72"/>
      <c r="AD215" s="68"/>
      <c r="AE215" s="68"/>
      <c r="AF215" s="68"/>
      <c r="AG215" s="68"/>
      <c r="AH215" s="68"/>
      <c r="AI215" s="73"/>
      <c r="AJ215" s="73"/>
      <c r="AK215" s="73"/>
      <c r="AL215" s="73"/>
      <c r="AM215" s="73"/>
      <c r="AN215" s="73"/>
      <c r="AO215" s="73"/>
      <c r="AP215" s="73"/>
      <c r="AQ215" s="73"/>
      <c r="AR215" s="73"/>
      <c r="AS215" s="73"/>
      <c r="AT215" s="73"/>
      <c r="AU215" s="73"/>
    </row>
    <row r="216" customFormat="false" ht="15.75" hidden="false" customHeight="false" outlineLevel="0" collapsed="false">
      <c r="A216" s="65"/>
      <c r="B216" s="74"/>
      <c r="C216" s="74"/>
      <c r="D216" s="74"/>
      <c r="E216" s="73"/>
      <c r="F216" s="68"/>
      <c r="G216" s="68"/>
      <c r="H216" s="69"/>
      <c r="I216" s="69"/>
      <c r="J216" s="69"/>
      <c r="K216" s="69"/>
      <c r="L216" s="68"/>
      <c r="M216" s="68"/>
      <c r="N216" s="69"/>
      <c r="O216" s="69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72"/>
      <c r="AC216" s="72"/>
      <c r="AD216" s="68"/>
      <c r="AE216" s="68"/>
      <c r="AF216" s="68"/>
      <c r="AG216" s="68"/>
      <c r="AH216" s="68"/>
      <c r="AI216" s="73"/>
      <c r="AJ216" s="73"/>
      <c r="AK216" s="73"/>
      <c r="AL216" s="73"/>
      <c r="AM216" s="73"/>
      <c r="AN216" s="73"/>
      <c r="AO216" s="73"/>
      <c r="AP216" s="73"/>
      <c r="AQ216" s="73"/>
      <c r="AR216" s="73"/>
      <c r="AS216" s="73"/>
      <c r="AT216" s="73"/>
      <c r="AU216" s="73"/>
    </row>
    <row r="217" customFormat="false" ht="15.75" hidden="false" customHeight="false" outlineLevel="0" collapsed="false">
      <c r="A217" s="65"/>
      <c r="B217" s="74"/>
      <c r="C217" s="74"/>
      <c r="D217" s="74"/>
      <c r="E217" s="73"/>
      <c r="F217" s="68"/>
      <c r="G217" s="68"/>
      <c r="H217" s="69"/>
      <c r="I217" s="69"/>
      <c r="J217" s="69"/>
      <c r="K217" s="69"/>
      <c r="L217" s="68"/>
      <c r="M217" s="68"/>
      <c r="N217" s="69"/>
      <c r="O217" s="69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72"/>
      <c r="AC217" s="72"/>
      <c r="AD217" s="68"/>
      <c r="AE217" s="68"/>
      <c r="AF217" s="68"/>
      <c r="AG217" s="68"/>
      <c r="AH217" s="68"/>
      <c r="AI217" s="73"/>
      <c r="AJ217" s="73"/>
      <c r="AK217" s="73"/>
      <c r="AL217" s="73"/>
      <c r="AM217" s="73"/>
      <c r="AN217" s="73"/>
      <c r="AO217" s="73"/>
      <c r="AP217" s="73"/>
      <c r="AQ217" s="73"/>
      <c r="AR217" s="73"/>
      <c r="AS217" s="73"/>
      <c r="AT217" s="73"/>
      <c r="AU217" s="73"/>
    </row>
    <row r="218" customFormat="false" ht="15.75" hidden="false" customHeight="false" outlineLevel="0" collapsed="false">
      <c r="A218" s="65"/>
      <c r="B218" s="74"/>
      <c r="C218" s="74"/>
      <c r="D218" s="74"/>
      <c r="E218" s="73"/>
      <c r="F218" s="68"/>
      <c r="G218" s="68"/>
      <c r="H218" s="69"/>
      <c r="I218" s="69"/>
      <c r="J218" s="69"/>
      <c r="K218" s="69"/>
      <c r="L218" s="68"/>
      <c r="M218" s="68"/>
      <c r="N218" s="69"/>
      <c r="O218" s="69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72"/>
      <c r="AC218" s="72"/>
      <c r="AD218" s="68"/>
      <c r="AE218" s="68"/>
      <c r="AF218" s="68"/>
      <c r="AG218" s="68"/>
      <c r="AH218" s="68"/>
      <c r="AI218" s="73"/>
      <c r="AJ218" s="73"/>
      <c r="AK218" s="73"/>
      <c r="AL218" s="73"/>
      <c r="AM218" s="73"/>
      <c r="AN218" s="73"/>
      <c r="AO218" s="73"/>
      <c r="AP218" s="73"/>
      <c r="AQ218" s="73"/>
      <c r="AR218" s="73"/>
      <c r="AS218" s="73"/>
      <c r="AT218" s="73"/>
      <c r="AU218" s="73"/>
    </row>
    <row r="219" customFormat="false" ht="15.75" hidden="false" customHeight="false" outlineLevel="0" collapsed="false">
      <c r="A219" s="65"/>
      <c r="B219" s="74"/>
      <c r="C219" s="74"/>
      <c r="D219" s="74"/>
      <c r="E219" s="73"/>
      <c r="F219" s="68"/>
      <c r="G219" s="68"/>
      <c r="H219" s="69"/>
      <c r="I219" s="69"/>
      <c r="J219" s="69"/>
      <c r="K219" s="69"/>
      <c r="L219" s="68"/>
      <c r="M219" s="68"/>
      <c r="N219" s="69"/>
      <c r="O219" s="69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72"/>
      <c r="AC219" s="72"/>
      <c r="AD219" s="68"/>
      <c r="AE219" s="68"/>
      <c r="AF219" s="68"/>
      <c r="AG219" s="68"/>
      <c r="AH219" s="68"/>
      <c r="AI219" s="73"/>
      <c r="AJ219" s="73"/>
      <c r="AK219" s="73"/>
      <c r="AL219" s="73"/>
      <c r="AM219" s="73"/>
      <c r="AN219" s="73"/>
      <c r="AO219" s="73"/>
      <c r="AP219" s="73"/>
      <c r="AQ219" s="73"/>
      <c r="AR219" s="73"/>
      <c r="AS219" s="73"/>
      <c r="AT219" s="73"/>
      <c r="AU219" s="73"/>
    </row>
    <row r="220" customFormat="false" ht="15.75" hidden="false" customHeight="false" outlineLevel="0" collapsed="false">
      <c r="A220" s="65"/>
      <c r="B220" s="74"/>
      <c r="C220" s="74"/>
      <c r="D220" s="74"/>
      <c r="E220" s="73"/>
      <c r="F220" s="68"/>
      <c r="G220" s="68"/>
      <c r="H220" s="69"/>
      <c r="I220" s="69"/>
      <c r="J220" s="69"/>
      <c r="K220" s="69"/>
      <c r="L220" s="68"/>
      <c r="M220" s="68"/>
      <c r="N220" s="69"/>
      <c r="O220" s="69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72"/>
      <c r="AC220" s="72"/>
      <c r="AD220" s="68"/>
      <c r="AE220" s="68"/>
      <c r="AF220" s="68"/>
      <c r="AG220" s="68"/>
      <c r="AH220" s="68"/>
      <c r="AI220" s="73"/>
      <c r="AJ220" s="73"/>
      <c r="AK220" s="73"/>
      <c r="AL220" s="73"/>
      <c r="AM220" s="73"/>
      <c r="AN220" s="73"/>
      <c r="AO220" s="73"/>
      <c r="AP220" s="73"/>
      <c r="AQ220" s="73"/>
      <c r="AR220" s="73"/>
      <c r="AS220" s="73"/>
      <c r="AT220" s="73"/>
      <c r="AU220" s="73"/>
    </row>
    <row r="221" customFormat="false" ht="15.75" hidden="false" customHeight="false" outlineLevel="0" collapsed="false">
      <c r="A221" s="65"/>
      <c r="B221" s="74"/>
      <c r="C221" s="74"/>
      <c r="D221" s="74"/>
      <c r="E221" s="73"/>
      <c r="F221" s="68"/>
      <c r="G221" s="68"/>
      <c r="H221" s="69"/>
      <c r="I221" s="69"/>
      <c r="J221" s="69"/>
      <c r="K221" s="69"/>
      <c r="L221" s="68"/>
      <c r="M221" s="68"/>
      <c r="N221" s="69"/>
      <c r="O221" s="69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72"/>
      <c r="AC221" s="72"/>
      <c r="AD221" s="68"/>
      <c r="AE221" s="68"/>
      <c r="AF221" s="68"/>
      <c r="AG221" s="68"/>
      <c r="AH221" s="68"/>
      <c r="AI221" s="73"/>
      <c r="AJ221" s="73"/>
      <c r="AK221" s="73"/>
      <c r="AL221" s="73"/>
      <c r="AM221" s="73"/>
      <c r="AN221" s="73"/>
      <c r="AO221" s="73"/>
      <c r="AP221" s="73"/>
      <c r="AQ221" s="73"/>
      <c r="AR221" s="73"/>
      <c r="AS221" s="73"/>
      <c r="AT221" s="73"/>
      <c r="AU221" s="73"/>
    </row>
    <row r="222" customFormat="false" ht="15.75" hidden="false" customHeight="false" outlineLevel="0" collapsed="false">
      <c r="A222" s="65"/>
      <c r="B222" s="74"/>
      <c r="C222" s="74"/>
      <c r="D222" s="74"/>
      <c r="E222" s="73"/>
      <c r="F222" s="68"/>
      <c r="G222" s="68"/>
      <c r="H222" s="69"/>
      <c r="I222" s="69"/>
      <c r="J222" s="69"/>
      <c r="K222" s="69"/>
      <c r="L222" s="68"/>
      <c r="M222" s="68"/>
      <c r="N222" s="69"/>
      <c r="O222" s="69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72"/>
      <c r="AC222" s="72"/>
      <c r="AD222" s="68"/>
      <c r="AE222" s="68"/>
      <c r="AF222" s="68"/>
      <c r="AG222" s="68"/>
      <c r="AH222" s="68"/>
      <c r="AI222" s="73"/>
      <c r="AJ222" s="73"/>
      <c r="AK222" s="73"/>
      <c r="AL222" s="73"/>
      <c r="AM222" s="73"/>
      <c r="AN222" s="73"/>
      <c r="AO222" s="73"/>
      <c r="AP222" s="73"/>
      <c r="AQ222" s="73"/>
      <c r="AR222" s="73"/>
      <c r="AS222" s="73"/>
      <c r="AT222" s="73"/>
      <c r="AU222" s="73"/>
    </row>
    <row r="223" customFormat="false" ht="15.75" hidden="false" customHeight="false" outlineLevel="0" collapsed="false">
      <c r="A223" s="65"/>
      <c r="B223" s="74"/>
      <c r="C223" s="74"/>
      <c r="D223" s="74"/>
      <c r="E223" s="73"/>
      <c r="F223" s="68"/>
      <c r="G223" s="68"/>
      <c r="H223" s="69"/>
      <c r="I223" s="69"/>
      <c r="J223" s="69"/>
      <c r="K223" s="69"/>
      <c r="L223" s="68"/>
      <c r="M223" s="68"/>
      <c r="N223" s="69"/>
      <c r="O223" s="69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72"/>
      <c r="AC223" s="72"/>
      <c r="AD223" s="68"/>
      <c r="AE223" s="68"/>
      <c r="AF223" s="68"/>
      <c r="AG223" s="68"/>
      <c r="AH223" s="68"/>
      <c r="AI223" s="73"/>
      <c r="AJ223" s="73"/>
      <c r="AK223" s="73"/>
      <c r="AL223" s="73"/>
      <c r="AM223" s="73"/>
      <c r="AN223" s="73"/>
      <c r="AO223" s="73"/>
      <c r="AP223" s="73"/>
      <c r="AQ223" s="73"/>
      <c r="AR223" s="73"/>
      <c r="AS223" s="73"/>
      <c r="AT223" s="73"/>
      <c r="AU223" s="73"/>
    </row>
    <row r="224" customFormat="false" ht="15.75" hidden="false" customHeight="false" outlineLevel="0" collapsed="false">
      <c r="A224" s="65"/>
      <c r="B224" s="74"/>
      <c r="C224" s="74"/>
      <c r="D224" s="74"/>
      <c r="E224" s="73"/>
      <c r="F224" s="68"/>
      <c r="G224" s="68"/>
      <c r="H224" s="69"/>
      <c r="I224" s="69"/>
      <c r="J224" s="69"/>
      <c r="K224" s="69"/>
      <c r="L224" s="68"/>
      <c r="M224" s="68"/>
      <c r="N224" s="69"/>
      <c r="O224" s="69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72"/>
      <c r="AC224" s="72"/>
      <c r="AD224" s="68"/>
      <c r="AE224" s="68"/>
      <c r="AF224" s="68"/>
      <c r="AG224" s="68"/>
      <c r="AH224" s="68"/>
      <c r="AI224" s="73"/>
      <c r="AJ224" s="73"/>
      <c r="AK224" s="73"/>
      <c r="AL224" s="73"/>
      <c r="AM224" s="73"/>
      <c r="AN224" s="73"/>
      <c r="AO224" s="73"/>
      <c r="AP224" s="73"/>
      <c r="AQ224" s="73"/>
      <c r="AR224" s="73"/>
      <c r="AS224" s="73"/>
      <c r="AT224" s="73"/>
      <c r="AU224" s="73"/>
    </row>
    <row r="225" customFormat="false" ht="15.75" hidden="false" customHeight="false" outlineLevel="0" collapsed="false">
      <c r="A225" s="65"/>
      <c r="B225" s="74"/>
      <c r="C225" s="74"/>
      <c r="D225" s="74"/>
      <c r="E225" s="73"/>
      <c r="F225" s="68"/>
      <c r="G225" s="68"/>
      <c r="H225" s="69"/>
      <c r="I225" s="69"/>
      <c r="J225" s="69"/>
      <c r="K225" s="69"/>
      <c r="L225" s="68"/>
      <c r="M225" s="68"/>
      <c r="N225" s="69"/>
      <c r="O225" s="69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72"/>
      <c r="AC225" s="72"/>
      <c r="AD225" s="68"/>
      <c r="AE225" s="68"/>
      <c r="AF225" s="68"/>
      <c r="AG225" s="68"/>
      <c r="AH225" s="68"/>
      <c r="AI225" s="73"/>
      <c r="AJ225" s="73"/>
      <c r="AK225" s="73"/>
      <c r="AL225" s="73"/>
      <c r="AM225" s="73"/>
      <c r="AN225" s="73"/>
      <c r="AO225" s="73"/>
      <c r="AP225" s="73"/>
      <c r="AQ225" s="73"/>
      <c r="AR225" s="73"/>
      <c r="AS225" s="73"/>
      <c r="AT225" s="73"/>
      <c r="AU225" s="73"/>
    </row>
    <row r="226" customFormat="false" ht="15.75" hidden="false" customHeight="false" outlineLevel="0" collapsed="false">
      <c r="A226" s="65"/>
      <c r="B226" s="74"/>
      <c r="C226" s="74"/>
      <c r="D226" s="74"/>
      <c r="E226" s="73"/>
      <c r="F226" s="68"/>
      <c r="G226" s="68"/>
      <c r="H226" s="69"/>
      <c r="I226" s="69"/>
      <c r="J226" s="69"/>
      <c r="K226" s="69"/>
      <c r="L226" s="68"/>
      <c r="M226" s="68"/>
      <c r="N226" s="69"/>
      <c r="O226" s="69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72"/>
      <c r="AC226" s="72"/>
      <c r="AD226" s="68"/>
      <c r="AE226" s="68"/>
      <c r="AF226" s="68"/>
      <c r="AG226" s="68"/>
      <c r="AH226" s="68"/>
      <c r="AI226" s="73"/>
      <c r="AJ226" s="73"/>
      <c r="AK226" s="73"/>
      <c r="AL226" s="73"/>
      <c r="AM226" s="73"/>
      <c r="AN226" s="73"/>
      <c r="AO226" s="73"/>
      <c r="AP226" s="73"/>
      <c r="AQ226" s="73"/>
      <c r="AR226" s="73"/>
      <c r="AS226" s="73"/>
      <c r="AT226" s="73"/>
      <c r="AU226" s="73"/>
    </row>
    <row r="227" customFormat="false" ht="15.75" hidden="false" customHeight="false" outlineLevel="0" collapsed="false">
      <c r="A227" s="65"/>
      <c r="B227" s="74"/>
      <c r="C227" s="74"/>
      <c r="D227" s="74"/>
      <c r="E227" s="73"/>
      <c r="F227" s="68"/>
      <c r="G227" s="68"/>
      <c r="H227" s="69"/>
      <c r="I227" s="69"/>
      <c r="J227" s="69"/>
      <c r="K227" s="69"/>
      <c r="L227" s="68"/>
      <c r="M227" s="68"/>
      <c r="N227" s="69"/>
      <c r="O227" s="69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72"/>
      <c r="AC227" s="72"/>
      <c r="AD227" s="68"/>
      <c r="AE227" s="68"/>
      <c r="AF227" s="68"/>
      <c r="AG227" s="68"/>
      <c r="AH227" s="68"/>
      <c r="AI227" s="73"/>
      <c r="AJ227" s="73"/>
      <c r="AK227" s="73"/>
      <c r="AL227" s="73"/>
      <c r="AM227" s="73"/>
      <c r="AN227" s="73"/>
      <c r="AO227" s="73"/>
      <c r="AP227" s="73"/>
      <c r="AQ227" s="73"/>
      <c r="AR227" s="73"/>
      <c r="AS227" s="73"/>
      <c r="AT227" s="73"/>
      <c r="AU227" s="73"/>
    </row>
    <row r="228" customFormat="false" ht="15.75" hidden="false" customHeight="false" outlineLevel="0" collapsed="false">
      <c r="A228" s="65"/>
      <c r="B228" s="74"/>
      <c r="C228" s="74"/>
      <c r="D228" s="74"/>
      <c r="E228" s="73"/>
      <c r="F228" s="68"/>
      <c r="G228" s="68"/>
      <c r="H228" s="69"/>
      <c r="I228" s="69"/>
      <c r="J228" s="69"/>
      <c r="K228" s="69"/>
      <c r="L228" s="68"/>
      <c r="M228" s="68"/>
      <c r="N228" s="69"/>
      <c r="O228" s="69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72"/>
      <c r="AC228" s="72"/>
      <c r="AD228" s="68"/>
      <c r="AE228" s="68"/>
      <c r="AF228" s="68"/>
      <c r="AG228" s="68"/>
      <c r="AH228" s="68"/>
      <c r="AI228" s="73"/>
      <c r="AJ228" s="73"/>
      <c r="AK228" s="73"/>
      <c r="AL228" s="73"/>
      <c r="AM228" s="73"/>
      <c r="AN228" s="73"/>
      <c r="AO228" s="73"/>
      <c r="AP228" s="73"/>
      <c r="AQ228" s="73"/>
      <c r="AR228" s="73"/>
      <c r="AS228" s="73"/>
      <c r="AT228" s="73"/>
      <c r="AU228" s="73"/>
    </row>
    <row r="229" customFormat="false" ht="15.75" hidden="false" customHeight="false" outlineLevel="0" collapsed="false">
      <c r="A229" s="65"/>
      <c r="B229" s="74"/>
      <c r="C229" s="74"/>
      <c r="D229" s="74"/>
      <c r="E229" s="73"/>
      <c r="F229" s="68"/>
      <c r="G229" s="68"/>
      <c r="H229" s="69"/>
      <c r="I229" s="69"/>
      <c r="J229" s="69"/>
      <c r="K229" s="69"/>
      <c r="L229" s="68"/>
      <c r="M229" s="68"/>
      <c r="N229" s="69"/>
      <c r="O229" s="69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72"/>
      <c r="AC229" s="72"/>
      <c r="AD229" s="68"/>
      <c r="AE229" s="68"/>
      <c r="AF229" s="68"/>
      <c r="AG229" s="68"/>
      <c r="AH229" s="68"/>
      <c r="AI229" s="73"/>
      <c r="AJ229" s="73"/>
      <c r="AK229" s="73"/>
      <c r="AL229" s="73"/>
      <c r="AM229" s="73"/>
      <c r="AN229" s="73"/>
      <c r="AO229" s="73"/>
      <c r="AP229" s="73"/>
      <c r="AQ229" s="73"/>
      <c r="AR229" s="73"/>
      <c r="AS229" s="73"/>
      <c r="AT229" s="73"/>
      <c r="AU229" s="73"/>
    </row>
    <row r="230" customFormat="false" ht="15.75" hidden="false" customHeight="false" outlineLevel="0" collapsed="false">
      <c r="A230" s="65"/>
      <c r="B230" s="74"/>
      <c r="C230" s="74"/>
      <c r="D230" s="74"/>
      <c r="E230" s="73"/>
      <c r="F230" s="68"/>
      <c r="G230" s="68"/>
      <c r="H230" s="69"/>
      <c r="I230" s="69"/>
      <c r="J230" s="69"/>
      <c r="K230" s="69"/>
      <c r="L230" s="68"/>
      <c r="M230" s="68"/>
      <c r="N230" s="69"/>
      <c r="O230" s="69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72"/>
      <c r="AC230" s="72"/>
      <c r="AD230" s="68"/>
      <c r="AE230" s="68"/>
      <c r="AF230" s="68"/>
      <c r="AG230" s="68"/>
      <c r="AH230" s="68"/>
      <c r="AI230" s="73"/>
      <c r="AJ230" s="73"/>
      <c r="AK230" s="73"/>
      <c r="AL230" s="73"/>
      <c r="AM230" s="73"/>
      <c r="AN230" s="73"/>
      <c r="AO230" s="73"/>
      <c r="AP230" s="73"/>
      <c r="AQ230" s="73"/>
      <c r="AR230" s="73"/>
      <c r="AS230" s="73"/>
      <c r="AT230" s="73"/>
      <c r="AU230" s="73"/>
    </row>
    <row r="231" customFormat="false" ht="15.75" hidden="false" customHeight="false" outlineLevel="0" collapsed="false">
      <c r="A231" s="65"/>
      <c r="B231" s="74"/>
      <c r="C231" s="74"/>
      <c r="D231" s="74"/>
      <c r="E231" s="73"/>
      <c r="F231" s="68"/>
      <c r="G231" s="68"/>
      <c r="H231" s="69"/>
      <c r="I231" s="69"/>
      <c r="J231" s="69"/>
      <c r="K231" s="69"/>
      <c r="L231" s="68"/>
      <c r="M231" s="68"/>
      <c r="N231" s="69"/>
      <c r="O231" s="69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72"/>
      <c r="AC231" s="72"/>
      <c r="AD231" s="68"/>
      <c r="AE231" s="68"/>
      <c r="AF231" s="68"/>
      <c r="AG231" s="68"/>
      <c r="AH231" s="68"/>
      <c r="AI231" s="73"/>
      <c r="AJ231" s="73"/>
      <c r="AK231" s="73"/>
      <c r="AL231" s="73"/>
      <c r="AM231" s="73"/>
      <c r="AN231" s="73"/>
      <c r="AO231" s="73"/>
      <c r="AP231" s="73"/>
      <c r="AQ231" s="73"/>
      <c r="AR231" s="73"/>
      <c r="AS231" s="73"/>
      <c r="AT231" s="73"/>
      <c r="AU231" s="73"/>
    </row>
    <row r="232" customFormat="false" ht="15.75" hidden="false" customHeight="false" outlineLevel="0" collapsed="false">
      <c r="A232" s="65"/>
      <c r="B232" s="74"/>
      <c r="C232" s="74"/>
      <c r="D232" s="74"/>
      <c r="E232" s="73"/>
      <c r="F232" s="68"/>
      <c r="G232" s="68"/>
      <c r="H232" s="69"/>
      <c r="I232" s="69"/>
      <c r="J232" s="69"/>
      <c r="K232" s="69"/>
      <c r="L232" s="68"/>
      <c r="M232" s="68"/>
      <c r="N232" s="69"/>
      <c r="O232" s="69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72"/>
      <c r="AC232" s="72"/>
      <c r="AD232" s="68"/>
      <c r="AE232" s="68"/>
      <c r="AF232" s="68"/>
      <c r="AG232" s="68"/>
      <c r="AH232" s="68"/>
      <c r="AI232" s="73"/>
      <c r="AJ232" s="73"/>
      <c r="AK232" s="73"/>
      <c r="AL232" s="73"/>
      <c r="AM232" s="73"/>
      <c r="AN232" s="73"/>
      <c r="AO232" s="73"/>
      <c r="AP232" s="73"/>
      <c r="AQ232" s="73"/>
      <c r="AR232" s="73"/>
      <c r="AS232" s="73"/>
      <c r="AT232" s="73"/>
      <c r="AU232" s="73"/>
    </row>
    <row r="233" customFormat="false" ht="15.75" hidden="false" customHeight="false" outlineLevel="0" collapsed="false">
      <c r="A233" s="65"/>
      <c r="B233" s="74"/>
      <c r="C233" s="74"/>
      <c r="D233" s="74"/>
      <c r="E233" s="73"/>
      <c r="F233" s="68"/>
      <c r="G233" s="68"/>
      <c r="H233" s="69"/>
      <c r="I233" s="69"/>
      <c r="J233" s="69"/>
      <c r="K233" s="69"/>
      <c r="L233" s="68"/>
      <c r="M233" s="68"/>
      <c r="N233" s="69"/>
      <c r="O233" s="69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72"/>
      <c r="AC233" s="72"/>
      <c r="AD233" s="68"/>
      <c r="AE233" s="68"/>
      <c r="AF233" s="68"/>
      <c r="AG233" s="68"/>
      <c r="AH233" s="68"/>
      <c r="AI233" s="73"/>
      <c r="AJ233" s="73"/>
      <c r="AK233" s="73"/>
      <c r="AL233" s="73"/>
      <c r="AM233" s="73"/>
      <c r="AN233" s="73"/>
      <c r="AO233" s="73"/>
      <c r="AP233" s="73"/>
      <c r="AQ233" s="73"/>
      <c r="AR233" s="73"/>
      <c r="AS233" s="73"/>
      <c r="AT233" s="73"/>
      <c r="AU233" s="73"/>
    </row>
    <row r="234" customFormat="false" ht="15.75" hidden="false" customHeight="false" outlineLevel="0" collapsed="false">
      <c r="A234" s="65"/>
      <c r="B234" s="74"/>
      <c r="C234" s="74"/>
      <c r="D234" s="74"/>
      <c r="E234" s="73"/>
      <c r="F234" s="68"/>
      <c r="G234" s="68"/>
      <c r="H234" s="69"/>
      <c r="I234" s="69"/>
      <c r="J234" s="69"/>
      <c r="K234" s="69"/>
      <c r="L234" s="68"/>
      <c r="M234" s="68"/>
      <c r="N234" s="69"/>
      <c r="O234" s="69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72"/>
      <c r="AC234" s="72"/>
      <c r="AD234" s="68"/>
      <c r="AE234" s="68"/>
      <c r="AF234" s="68"/>
      <c r="AG234" s="68"/>
      <c r="AH234" s="68"/>
      <c r="AI234" s="73"/>
      <c r="AJ234" s="73"/>
      <c r="AK234" s="73"/>
      <c r="AL234" s="73"/>
      <c r="AM234" s="73"/>
      <c r="AN234" s="73"/>
      <c r="AO234" s="73"/>
      <c r="AP234" s="73"/>
      <c r="AQ234" s="73"/>
      <c r="AR234" s="73"/>
      <c r="AS234" s="73"/>
      <c r="AT234" s="73"/>
      <c r="AU234" s="73"/>
    </row>
    <row r="235" customFormat="false" ht="15.75" hidden="false" customHeight="false" outlineLevel="0" collapsed="false">
      <c r="A235" s="65"/>
      <c r="B235" s="74"/>
      <c r="C235" s="74"/>
      <c r="D235" s="74"/>
      <c r="E235" s="73"/>
      <c r="F235" s="68"/>
      <c r="G235" s="68"/>
      <c r="H235" s="69"/>
      <c r="I235" s="69"/>
      <c r="J235" s="69"/>
      <c r="K235" s="69"/>
      <c r="L235" s="68"/>
      <c r="M235" s="68"/>
      <c r="N235" s="69"/>
      <c r="O235" s="69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72"/>
      <c r="AC235" s="72"/>
      <c r="AD235" s="68"/>
      <c r="AE235" s="68"/>
      <c r="AF235" s="68"/>
      <c r="AG235" s="68"/>
      <c r="AH235" s="68"/>
      <c r="AI235" s="73"/>
      <c r="AJ235" s="73"/>
      <c r="AK235" s="73"/>
      <c r="AL235" s="73"/>
      <c r="AM235" s="73"/>
      <c r="AN235" s="73"/>
      <c r="AO235" s="73"/>
      <c r="AP235" s="73"/>
      <c r="AQ235" s="73"/>
      <c r="AR235" s="73"/>
      <c r="AS235" s="73"/>
      <c r="AT235" s="73"/>
      <c r="AU235" s="73"/>
    </row>
    <row r="236" customFormat="false" ht="15.75" hidden="false" customHeight="false" outlineLevel="0" collapsed="false">
      <c r="A236" s="65"/>
      <c r="B236" s="74"/>
      <c r="C236" s="74"/>
      <c r="D236" s="74"/>
      <c r="E236" s="73"/>
      <c r="F236" s="68"/>
      <c r="G236" s="68"/>
      <c r="H236" s="69"/>
      <c r="I236" s="69"/>
      <c r="J236" s="69"/>
      <c r="K236" s="69"/>
      <c r="L236" s="68"/>
      <c r="M236" s="68"/>
      <c r="N236" s="69"/>
      <c r="O236" s="69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72"/>
      <c r="AC236" s="72"/>
      <c r="AD236" s="68"/>
      <c r="AE236" s="68"/>
      <c r="AF236" s="68"/>
      <c r="AG236" s="68"/>
      <c r="AH236" s="68"/>
      <c r="AI236" s="73"/>
      <c r="AJ236" s="73"/>
      <c r="AK236" s="73"/>
      <c r="AL236" s="73"/>
      <c r="AM236" s="73"/>
      <c r="AN236" s="73"/>
      <c r="AO236" s="73"/>
      <c r="AP236" s="73"/>
      <c r="AQ236" s="73"/>
      <c r="AR236" s="73"/>
      <c r="AS236" s="73"/>
      <c r="AT236" s="73"/>
      <c r="AU236" s="73"/>
    </row>
    <row r="237" customFormat="false" ht="15.75" hidden="false" customHeight="false" outlineLevel="0" collapsed="false">
      <c r="A237" s="65"/>
      <c r="B237" s="74"/>
      <c r="C237" s="74"/>
      <c r="D237" s="74"/>
      <c r="E237" s="73"/>
      <c r="F237" s="68"/>
      <c r="G237" s="68"/>
      <c r="H237" s="69"/>
      <c r="I237" s="69"/>
      <c r="J237" s="69"/>
      <c r="K237" s="69"/>
      <c r="L237" s="68"/>
      <c r="M237" s="68"/>
      <c r="N237" s="69"/>
      <c r="O237" s="69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72"/>
      <c r="AC237" s="72"/>
      <c r="AD237" s="68"/>
      <c r="AE237" s="68"/>
      <c r="AF237" s="68"/>
      <c r="AG237" s="68"/>
      <c r="AH237" s="68"/>
      <c r="AI237" s="73"/>
      <c r="AJ237" s="73"/>
      <c r="AK237" s="73"/>
      <c r="AL237" s="73"/>
      <c r="AM237" s="73"/>
      <c r="AN237" s="73"/>
      <c r="AO237" s="73"/>
      <c r="AP237" s="73"/>
      <c r="AQ237" s="73"/>
      <c r="AR237" s="73"/>
      <c r="AS237" s="73"/>
      <c r="AT237" s="73"/>
      <c r="AU237" s="73"/>
    </row>
    <row r="238" customFormat="false" ht="15.75" hidden="false" customHeight="false" outlineLevel="0" collapsed="false">
      <c r="A238" s="65"/>
      <c r="B238" s="74"/>
      <c r="C238" s="74"/>
      <c r="D238" s="74"/>
      <c r="E238" s="73"/>
      <c r="F238" s="68"/>
      <c r="G238" s="68"/>
      <c r="H238" s="69"/>
      <c r="I238" s="69"/>
      <c r="J238" s="69"/>
      <c r="K238" s="69"/>
      <c r="L238" s="68"/>
      <c r="M238" s="68"/>
      <c r="N238" s="69"/>
      <c r="O238" s="69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72"/>
      <c r="AC238" s="72"/>
      <c r="AD238" s="68"/>
      <c r="AE238" s="68"/>
      <c r="AF238" s="68"/>
      <c r="AG238" s="68"/>
      <c r="AH238" s="68"/>
      <c r="AI238" s="73"/>
      <c r="AJ238" s="73"/>
      <c r="AK238" s="73"/>
      <c r="AL238" s="73"/>
      <c r="AM238" s="73"/>
      <c r="AN238" s="73"/>
      <c r="AO238" s="73"/>
      <c r="AP238" s="73"/>
      <c r="AQ238" s="73"/>
      <c r="AR238" s="73"/>
      <c r="AS238" s="73"/>
      <c r="AT238" s="73"/>
      <c r="AU238" s="73"/>
    </row>
    <row r="239" customFormat="false" ht="15.75" hidden="false" customHeight="false" outlineLevel="0" collapsed="false">
      <c r="A239" s="65"/>
      <c r="B239" s="74"/>
      <c r="C239" s="74"/>
      <c r="D239" s="74"/>
      <c r="E239" s="73"/>
      <c r="F239" s="68"/>
      <c r="G239" s="68"/>
      <c r="H239" s="69"/>
      <c r="I239" s="69"/>
      <c r="J239" s="69"/>
      <c r="K239" s="69"/>
      <c r="L239" s="68"/>
      <c r="M239" s="68"/>
      <c r="N239" s="69"/>
      <c r="O239" s="69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72"/>
      <c r="AC239" s="72"/>
      <c r="AD239" s="68"/>
      <c r="AE239" s="68"/>
      <c r="AF239" s="68"/>
      <c r="AG239" s="68"/>
      <c r="AH239" s="68"/>
      <c r="AI239" s="73"/>
      <c r="AJ239" s="73"/>
      <c r="AK239" s="73"/>
      <c r="AL239" s="73"/>
      <c r="AM239" s="73"/>
      <c r="AN239" s="73"/>
      <c r="AO239" s="73"/>
      <c r="AP239" s="73"/>
      <c r="AQ239" s="73"/>
      <c r="AR239" s="73"/>
      <c r="AS239" s="73"/>
      <c r="AT239" s="73"/>
      <c r="AU239" s="73"/>
    </row>
    <row r="240" customFormat="false" ht="15.75" hidden="false" customHeight="false" outlineLevel="0" collapsed="false">
      <c r="A240" s="65"/>
      <c r="B240" s="74"/>
      <c r="C240" s="74"/>
      <c r="D240" s="74"/>
      <c r="E240" s="73"/>
      <c r="F240" s="68"/>
      <c r="G240" s="68"/>
      <c r="H240" s="69"/>
      <c r="I240" s="69"/>
      <c r="J240" s="69"/>
      <c r="K240" s="69"/>
      <c r="L240" s="68"/>
      <c r="M240" s="68"/>
      <c r="N240" s="69"/>
      <c r="O240" s="69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72"/>
      <c r="AC240" s="72"/>
      <c r="AD240" s="68"/>
      <c r="AE240" s="68"/>
      <c r="AF240" s="68"/>
      <c r="AG240" s="68"/>
      <c r="AH240" s="68"/>
      <c r="AI240" s="73"/>
      <c r="AJ240" s="73"/>
      <c r="AK240" s="73"/>
      <c r="AL240" s="73"/>
      <c r="AM240" s="73"/>
      <c r="AN240" s="73"/>
      <c r="AO240" s="73"/>
      <c r="AP240" s="73"/>
      <c r="AQ240" s="73"/>
      <c r="AR240" s="73"/>
      <c r="AS240" s="73"/>
      <c r="AT240" s="73"/>
      <c r="AU240" s="73"/>
    </row>
    <row r="241" customFormat="false" ht="15.75" hidden="false" customHeight="false" outlineLevel="0" collapsed="false">
      <c r="A241" s="65"/>
      <c r="B241" s="74"/>
      <c r="C241" s="74"/>
      <c r="D241" s="74"/>
      <c r="E241" s="73"/>
      <c r="F241" s="68"/>
      <c r="G241" s="68"/>
      <c r="H241" s="69"/>
      <c r="I241" s="69"/>
      <c r="J241" s="69"/>
      <c r="K241" s="69"/>
      <c r="L241" s="68"/>
      <c r="M241" s="68"/>
      <c r="N241" s="69"/>
      <c r="O241" s="69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72"/>
      <c r="AC241" s="72"/>
      <c r="AD241" s="68"/>
      <c r="AE241" s="68"/>
      <c r="AF241" s="68"/>
      <c r="AG241" s="68"/>
      <c r="AH241" s="68"/>
      <c r="AI241" s="73"/>
      <c r="AJ241" s="73"/>
      <c r="AK241" s="73"/>
      <c r="AL241" s="73"/>
      <c r="AM241" s="73"/>
      <c r="AN241" s="73"/>
      <c r="AO241" s="73"/>
      <c r="AP241" s="73"/>
      <c r="AQ241" s="73"/>
      <c r="AR241" s="73"/>
      <c r="AS241" s="73"/>
      <c r="AT241" s="73"/>
      <c r="AU241" s="73"/>
    </row>
    <row r="242" customFormat="false" ht="15.75" hidden="false" customHeight="false" outlineLevel="0" collapsed="false">
      <c r="A242" s="65"/>
      <c r="B242" s="74"/>
      <c r="C242" s="74"/>
      <c r="D242" s="74"/>
      <c r="E242" s="73"/>
      <c r="F242" s="68"/>
      <c r="G242" s="68"/>
      <c r="H242" s="69"/>
      <c r="I242" s="69"/>
      <c r="J242" s="69"/>
      <c r="K242" s="69"/>
      <c r="L242" s="68"/>
      <c r="M242" s="68"/>
      <c r="N242" s="69"/>
      <c r="O242" s="69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72"/>
      <c r="AC242" s="72"/>
      <c r="AD242" s="68"/>
      <c r="AE242" s="68"/>
      <c r="AF242" s="68"/>
      <c r="AG242" s="68"/>
      <c r="AH242" s="68"/>
      <c r="AI242" s="73"/>
      <c r="AJ242" s="73"/>
      <c r="AK242" s="73"/>
      <c r="AL242" s="73"/>
      <c r="AM242" s="73"/>
      <c r="AN242" s="73"/>
      <c r="AO242" s="73"/>
      <c r="AP242" s="73"/>
      <c r="AQ242" s="73"/>
      <c r="AR242" s="73"/>
      <c r="AS242" s="73"/>
      <c r="AT242" s="73"/>
      <c r="AU242" s="73"/>
    </row>
    <row r="243" customFormat="false" ht="15.75" hidden="false" customHeight="false" outlineLevel="0" collapsed="false">
      <c r="A243" s="65"/>
      <c r="B243" s="74"/>
      <c r="C243" s="74"/>
      <c r="D243" s="74"/>
      <c r="E243" s="73"/>
      <c r="F243" s="68"/>
      <c r="G243" s="68"/>
      <c r="H243" s="69"/>
      <c r="I243" s="69"/>
      <c r="J243" s="69"/>
      <c r="K243" s="69"/>
      <c r="L243" s="68"/>
      <c r="M243" s="68"/>
      <c r="N243" s="69"/>
      <c r="O243" s="69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72"/>
      <c r="AC243" s="72"/>
      <c r="AD243" s="68"/>
      <c r="AE243" s="68"/>
      <c r="AF243" s="68"/>
      <c r="AG243" s="68"/>
      <c r="AH243" s="68"/>
      <c r="AI243" s="73"/>
      <c r="AJ243" s="73"/>
      <c r="AK243" s="73"/>
      <c r="AL243" s="73"/>
      <c r="AM243" s="73"/>
      <c r="AN243" s="73"/>
      <c r="AO243" s="73"/>
      <c r="AP243" s="73"/>
      <c r="AQ243" s="73"/>
      <c r="AR243" s="73"/>
      <c r="AS243" s="73"/>
      <c r="AT243" s="73"/>
      <c r="AU243" s="73"/>
    </row>
    <row r="244" customFormat="false" ht="15.75" hidden="false" customHeight="false" outlineLevel="0" collapsed="false">
      <c r="A244" s="65"/>
      <c r="B244" s="74"/>
      <c r="C244" s="74"/>
      <c r="D244" s="74"/>
      <c r="E244" s="73"/>
      <c r="F244" s="68"/>
      <c r="G244" s="68"/>
      <c r="H244" s="69"/>
      <c r="I244" s="69"/>
      <c r="J244" s="69"/>
      <c r="K244" s="69"/>
      <c r="L244" s="68"/>
      <c r="M244" s="68"/>
      <c r="N244" s="69"/>
      <c r="O244" s="69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72"/>
      <c r="AC244" s="72"/>
      <c r="AD244" s="68"/>
      <c r="AE244" s="68"/>
      <c r="AF244" s="68"/>
      <c r="AG244" s="68"/>
      <c r="AH244" s="68"/>
      <c r="AI244" s="73"/>
      <c r="AJ244" s="73"/>
      <c r="AK244" s="73"/>
      <c r="AL244" s="73"/>
      <c r="AM244" s="73"/>
      <c r="AN244" s="73"/>
      <c r="AO244" s="73"/>
      <c r="AP244" s="73"/>
      <c r="AQ244" s="73"/>
      <c r="AR244" s="73"/>
      <c r="AS244" s="73"/>
      <c r="AT244" s="73"/>
      <c r="AU244" s="73"/>
    </row>
    <row r="245" customFormat="false" ht="15.75" hidden="false" customHeight="false" outlineLevel="0" collapsed="false">
      <c r="A245" s="65"/>
      <c r="B245" s="74"/>
      <c r="C245" s="74"/>
      <c r="D245" s="74"/>
      <c r="E245" s="73"/>
      <c r="F245" s="68"/>
      <c r="G245" s="68"/>
      <c r="H245" s="69"/>
      <c r="I245" s="69"/>
      <c r="J245" s="69"/>
      <c r="K245" s="69"/>
      <c r="L245" s="68"/>
      <c r="M245" s="68"/>
      <c r="N245" s="69"/>
      <c r="O245" s="69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72"/>
      <c r="AC245" s="72"/>
      <c r="AD245" s="68"/>
      <c r="AE245" s="68"/>
      <c r="AF245" s="68"/>
      <c r="AG245" s="68"/>
      <c r="AH245" s="68"/>
      <c r="AI245" s="73"/>
      <c r="AJ245" s="73"/>
      <c r="AK245" s="73"/>
      <c r="AL245" s="73"/>
      <c r="AM245" s="73"/>
      <c r="AN245" s="73"/>
      <c r="AO245" s="73"/>
      <c r="AP245" s="73"/>
      <c r="AQ245" s="73"/>
      <c r="AR245" s="73"/>
      <c r="AS245" s="73"/>
      <c r="AT245" s="73"/>
      <c r="AU245" s="73"/>
    </row>
    <row r="246" customFormat="false" ht="15.75" hidden="false" customHeight="false" outlineLevel="0" collapsed="false">
      <c r="A246" s="65"/>
      <c r="B246" s="74"/>
      <c r="C246" s="74"/>
      <c r="D246" s="74"/>
      <c r="E246" s="73"/>
      <c r="F246" s="68"/>
      <c r="G246" s="68"/>
      <c r="H246" s="69"/>
      <c r="I246" s="69"/>
      <c r="J246" s="69"/>
      <c r="K246" s="69"/>
      <c r="L246" s="68"/>
      <c r="M246" s="68"/>
      <c r="N246" s="69"/>
      <c r="O246" s="69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72"/>
      <c r="AC246" s="72"/>
      <c r="AD246" s="68"/>
      <c r="AE246" s="68"/>
      <c r="AF246" s="68"/>
      <c r="AG246" s="68"/>
      <c r="AH246" s="68"/>
      <c r="AI246" s="73"/>
      <c r="AJ246" s="73"/>
      <c r="AK246" s="73"/>
      <c r="AL246" s="73"/>
      <c r="AM246" s="73"/>
      <c r="AN246" s="73"/>
      <c r="AO246" s="73"/>
      <c r="AP246" s="73"/>
      <c r="AQ246" s="73"/>
      <c r="AR246" s="73"/>
      <c r="AS246" s="73"/>
      <c r="AT246" s="73"/>
      <c r="AU246" s="73"/>
    </row>
    <row r="247" customFormat="false" ht="15.75" hidden="false" customHeight="false" outlineLevel="0" collapsed="false">
      <c r="A247" s="65"/>
      <c r="B247" s="74"/>
      <c r="C247" s="74"/>
      <c r="D247" s="74"/>
      <c r="E247" s="73"/>
      <c r="F247" s="68"/>
      <c r="G247" s="68"/>
      <c r="H247" s="69"/>
      <c r="I247" s="69"/>
      <c r="J247" s="69"/>
      <c r="K247" s="69"/>
      <c r="L247" s="68"/>
      <c r="M247" s="68"/>
      <c r="N247" s="69"/>
      <c r="O247" s="69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72"/>
      <c r="AC247" s="72"/>
      <c r="AD247" s="68"/>
      <c r="AE247" s="68"/>
      <c r="AF247" s="68"/>
      <c r="AG247" s="68"/>
      <c r="AH247" s="68"/>
      <c r="AI247" s="73"/>
      <c r="AJ247" s="73"/>
      <c r="AK247" s="73"/>
      <c r="AL247" s="73"/>
      <c r="AM247" s="73"/>
      <c r="AN247" s="73"/>
      <c r="AO247" s="73"/>
      <c r="AP247" s="73"/>
      <c r="AQ247" s="73"/>
      <c r="AR247" s="73"/>
      <c r="AS247" s="73"/>
      <c r="AT247" s="73"/>
      <c r="AU247" s="73"/>
    </row>
    <row r="248" customFormat="false" ht="15.75" hidden="false" customHeight="false" outlineLevel="0" collapsed="false">
      <c r="A248" s="65"/>
      <c r="B248" s="74"/>
      <c r="C248" s="74"/>
      <c r="D248" s="74"/>
      <c r="E248" s="73"/>
      <c r="F248" s="68"/>
      <c r="G248" s="68"/>
      <c r="H248" s="69"/>
      <c r="I248" s="69"/>
      <c r="J248" s="69"/>
      <c r="K248" s="69"/>
      <c r="L248" s="68"/>
      <c r="M248" s="68"/>
      <c r="N248" s="69"/>
      <c r="O248" s="69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72"/>
      <c r="AC248" s="72"/>
      <c r="AD248" s="68"/>
      <c r="AE248" s="68"/>
      <c r="AF248" s="68"/>
      <c r="AG248" s="68"/>
      <c r="AH248" s="68"/>
      <c r="AI248" s="73"/>
      <c r="AJ248" s="73"/>
      <c r="AK248" s="73"/>
      <c r="AL248" s="73"/>
      <c r="AM248" s="73"/>
      <c r="AN248" s="73"/>
      <c r="AO248" s="73"/>
      <c r="AP248" s="73"/>
      <c r="AQ248" s="73"/>
      <c r="AR248" s="73"/>
      <c r="AS248" s="73"/>
      <c r="AT248" s="73"/>
      <c r="AU248" s="73"/>
    </row>
    <row r="249" customFormat="false" ht="15.75" hidden="false" customHeight="false" outlineLevel="0" collapsed="false">
      <c r="A249" s="65"/>
      <c r="B249" s="74"/>
      <c r="C249" s="74"/>
      <c r="D249" s="74"/>
      <c r="E249" s="73"/>
      <c r="F249" s="68"/>
      <c r="G249" s="68"/>
      <c r="H249" s="69"/>
      <c r="I249" s="69"/>
      <c r="J249" s="69"/>
      <c r="K249" s="69"/>
      <c r="L249" s="68"/>
      <c r="M249" s="68"/>
      <c r="N249" s="69"/>
      <c r="O249" s="69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72"/>
      <c r="AC249" s="72"/>
      <c r="AD249" s="68"/>
      <c r="AE249" s="68"/>
      <c r="AF249" s="68"/>
      <c r="AG249" s="68"/>
      <c r="AH249" s="68"/>
      <c r="AI249" s="73"/>
      <c r="AJ249" s="73"/>
      <c r="AK249" s="73"/>
      <c r="AL249" s="73"/>
      <c r="AM249" s="73"/>
      <c r="AN249" s="73"/>
      <c r="AO249" s="73"/>
      <c r="AP249" s="73"/>
      <c r="AQ249" s="73"/>
      <c r="AR249" s="73"/>
      <c r="AS249" s="73"/>
      <c r="AT249" s="73"/>
      <c r="AU249" s="73"/>
    </row>
    <row r="250" customFormat="false" ht="15.75" hidden="false" customHeight="false" outlineLevel="0" collapsed="false">
      <c r="A250" s="65"/>
      <c r="B250" s="74"/>
      <c r="C250" s="74"/>
      <c r="D250" s="74"/>
      <c r="E250" s="73"/>
      <c r="F250" s="68"/>
      <c r="G250" s="68"/>
      <c r="H250" s="69"/>
      <c r="I250" s="69"/>
      <c r="J250" s="69"/>
      <c r="K250" s="69"/>
      <c r="L250" s="68"/>
      <c r="M250" s="68"/>
      <c r="N250" s="69"/>
      <c r="O250" s="69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72"/>
      <c r="AC250" s="72"/>
      <c r="AD250" s="68"/>
      <c r="AE250" s="68"/>
      <c r="AF250" s="68"/>
      <c r="AG250" s="68"/>
      <c r="AH250" s="68"/>
      <c r="AI250" s="73"/>
      <c r="AJ250" s="73"/>
      <c r="AK250" s="73"/>
      <c r="AL250" s="73"/>
      <c r="AM250" s="73"/>
      <c r="AN250" s="73"/>
      <c r="AO250" s="73"/>
      <c r="AP250" s="73"/>
      <c r="AQ250" s="73"/>
      <c r="AR250" s="73"/>
      <c r="AS250" s="73"/>
      <c r="AT250" s="73"/>
      <c r="AU250" s="73"/>
    </row>
    <row r="251" customFormat="false" ht="15.75" hidden="false" customHeight="false" outlineLevel="0" collapsed="false">
      <c r="A251" s="65"/>
      <c r="B251" s="74"/>
      <c r="C251" s="74"/>
      <c r="D251" s="74"/>
      <c r="E251" s="73"/>
      <c r="F251" s="68"/>
      <c r="G251" s="68"/>
      <c r="H251" s="69"/>
      <c r="I251" s="69"/>
      <c r="J251" s="69"/>
      <c r="K251" s="69"/>
      <c r="L251" s="68"/>
      <c r="M251" s="68"/>
      <c r="N251" s="69"/>
      <c r="O251" s="69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72"/>
      <c r="AC251" s="72"/>
      <c r="AD251" s="68"/>
      <c r="AE251" s="68"/>
      <c r="AF251" s="68"/>
      <c r="AG251" s="68"/>
      <c r="AH251" s="68"/>
      <c r="AI251" s="73"/>
      <c r="AJ251" s="73"/>
      <c r="AK251" s="73"/>
      <c r="AL251" s="73"/>
      <c r="AM251" s="73"/>
      <c r="AN251" s="73"/>
      <c r="AO251" s="73"/>
      <c r="AP251" s="73"/>
      <c r="AQ251" s="73"/>
      <c r="AR251" s="73"/>
      <c r="AS251" s="73"/>
      <c r="AT251" s="73"/>
      <c r="AU251" s="73"/>
    </row>
    <row r="252" customFormat="false" ht="15.75" hidden="false" customHeight="false" outlineLevel="0" collapsed="false">
      <c r="A252" s="65"/>
      <c r="B252" s="74"/>
      <c r="C252" s="74"/>
      <c r="D252" s="74"/>
      <c r="E252" s="73"/>
      <c r="F252" s="68"/>
      <c r="G252" s="68"/>
      <c r="H252" s="69"/>
      <c r="I252" s="69"/>
      <c r="J252" s="69"/>
      <c r="K252" s="69"/>
      <c r="L252" s="68"/>
      <c r="M252" s="68"/>
      <c r="N252" s="69"/>
      <c r="O252" s="69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72"/>
      <c r="AC252" s="72"/>
      <c r="AD252" s="68"/>
      <c r="AE252" s="68"/>
      <c r="AF252" s="68"/>
      <c r="AG252" s="68"/>
      <c r="AH252" s="68"/>
      <c r="AI252" s="73"/>
      <c r="AJ252" s="73"/>
      <c r="AK252" s="73"/>
      <c r="AL252" s="73"/>
      <c r="AM252" s="73"/>
      <c r="AN252" s="73"/>
      <c r="AO252" s="73"/>
      <c r="AP252" s="73"/>
      <c r="AQ252" s="73"/>
      <c r="AR252" s="73"/>
      <c r="AS252" s="73"/>
      <c r="AT252" s="73"/>
      <c r="AU252" s="73"/>
    </row>
    <row r="253" customFormat="false" ht="15.75" hidden="false" customHeight="false" outlineLevel="0" collapsed="false">
      <c r="A253" s="65"/>
      <c r="B253" s="74"/>
      <c r="C253" s="74"/>
      <c r="D253" s="74"/>
      <c r="E253" s="73"/>
      <c r="F253" s="68"/>
      <c r="G253" s="68"/>
      <c r="H253" s="69"/>
      <c r="I253" s="69"/>
      <c r="J253" s="69"/>
      <c r="K253" s="69"/>
      <c r="L253" s="68"/>
      <c r="M253" s="68"/>
      <c r="N253" s="69"/>
      <c r="O253" s="69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72"/>
      <c r="AC253" s="72"/>
      <c r="AD253" s="68"/>
      <c r="AE253" s="68"/>
      <c r="AF253" s="68"/>
      <c r="AG253" s="68"/>
      <c r="AH253" s="68"/>
      <c r="AI253" s="73"/>
      <c r="AJ253" s="73"/>
      <c r="AK253" s="73"/>
      <c r="AL253" s="73"/>
      <c r="AM253" s="73"/>
      <c r="AN253" s="73"/>
      <c r="AO253" s="73"/>
      <c r="AP253" s="73"/>
      <c r="AQ253" s="73"/>
      <c r="AR253" s="73"/>
      <c r="AS253" s="73"/>
      <c r="AT253" s="73"/>
      <c r="AU253" s="73"/>
    </row>
    <row r="254" customFormat="false" ht="15.75" hidden="false" customHeight="false" outlineLevel="0" collapsed="false">
      <c r="A254" s="65"/>
      <c r="B254" s="74"/>
      <c r="C254" s="74"/>
      <c r="D254" s="74"/>
      <c r="E254" s="73"/>
      <c r="F254" s="68"/>
      <c r="G254" s="68"/>
      <c r="H254" s="69"/>
      <c r="I254" s="69"/>
      <c r="J254" s="69"/>
      <c r="K254" s="69"/>
      <c r="L254" s="68"/>
      <c r="M254" s="68"/>
      <c r="N254" s="69"/>
      <c r="O254" s="69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72"/>
      <c r="AC254" s="72"/>
      <c r="AD254" s="68"/>
      <c r="AE254" s="68"/>
      <c r="AF254" s="68"/>
      <c r="AG254" s="68"/>
      <c r="AH254" s="68"/>
      <c r="AI254" s="73"/>
      <c r="AJ254" s="73"/>
      <c r="AK254" s="73"/>
      <c r="AL254" s="73"/>
      <c r="AM254" s="73"/>
      <c r="AN254" s="73"/>
      <c r="AO254" s="73"/>
      <c r="AP254" s="73"/>
      <c r="AQ254" s="73"/>
      <c r="AR254" s="73"/>
      <c r="AS254" s="73"/>
      <c r="AT254" s="73"/>
      <c r="AU254" s="73"/>
    </row>
    <row r="255" customFormat="false" ht="15.75" hidden="false" customHeight="false" outlineLevel="0" collapsed="false">
      <c r="A255" s="65"/>
      <c r="B255" s="74"/>
      <c r="C255" s="74"/>
      <c r="D255" s="74"/>
      <c r="E255" s="73"/>
      <c r="F255" s="68"/>
      <c r="G255" s="68"/>
      <c r="H255" s="69"/>
      <c r="I255" s="69"/>
      <c r="J255" s="69"/>
      <c r="K255" s="69"/>
      <c r="L255" s="68"/>
      <c r="M255" s="68"/>
      <c r="N255" s="69"/>
      <c r="O255" s="69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72"/>
      <c r="AC255" s="72"/>
      <c r="AD255" s="68"/>
      <c r="AE255" s="68"/>
      <c r="AF255" s="68"/>
      <c r="AG255" s="68"/>
      <c r="AH255" s="68"/>
      <c r="AI255" s="73"/>
      <c r="AJ255" s="73"/>
      <c r="AK255" s="73"/>
      <c r="AL255" s="73"/>
      <c r="AM255" s="73"/>
      <c r="AN255" s="73"/>
      <c r="AO255" s="73"/>
      <c r="AP255" s="73"/>
      <c r="AQ255" s="73"/>
      <c r="AR255" s="73"/>
      <c r="AS255" s="73"/>
      <c r="AT255" s="73"/>
      <c r="AU255" s="73"/>
    </row>
    <row r="256" customFormat="false" ht="15.75" hidden="false" customHeight="false" outlineLevel="0" collapsed="false">
      <c r="A256" s="65"/>
      <c r="B256" s="74"/>
      <c r="C256" s="74"/>
      <c r="D256" s="74"/>
      <c r="E256" s="73"/>
      <c r="F256" s="68"/>
      <c r="G256" s="68"/>
      <c r="H256" s="69"/>
      <c r="I256" s="69"/>
      <c r="J256" s="69"/>
      <c r="K256" s="69"/>
      <c r="L256" s="68"/>
      <c r="M256" s="68"/>
      <c r="N256" s="69"/>
      <c r="O256" s="69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72"/>
      <c r="AC256" s="72"/>
      <c r="AD256" s="68"/>
      <c r="AE256" s="68"/>
      <c r="AF256" s="68"/>
      <c r="AG256" s="68"/>
      <c r="AH256" s="68"/>
      <c r="AI256" s="73"/>
      <c r="AJ256" s="73"/>
      <c r="AK256" s="73"/>
      <c r="AL256" s="73"/>
      <c r="AM256" s="73"/>
      <c r="AN256" s="73"/>
      <c r="AO256" s="73"/>
      <c r="AP256" s="73"/>
      <c r="AQ256" s="73"/>
      <c r="AR256" s="73"/>
      <c r="AS256" s="73"/>
      <c r="AT256" s="73"/>
      <c r="AU256" s="73"/>
    </row>
    <row r="257" customFormat="false" ht="15.75" hidden="false" customHeight="false" outlineLevel="0" collapsed="false">
      <c r="A257" s="65"/>
      <c r="B257" s="74"/>
      <c r="C257" s="74"/>
      <c r="D257" s="74"/>
      <c r="E257" s="73"/>
      <c r="F257" s="68"/>
      <c r="G257" s="68"/>
      <c r="H257" s="69"/>
      <c r="I257" s="69"/>
      <c r="J257" s="69"/>
      <c r="K257" s="69"/>
      <c r="L257" s="68"/>
      <c r="M257" s="68"/>
      <c r="N257" s="69"/>
      <c r="O257" s="69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72"/>
      <c r="AC257" s="72"/>
      <c r="AD257" s="68"/>
      <c r="AE257" s="68"/>
      <c r="AF257" s="68"/>
      <c r="AG257" s="68"/>
      <c r="AH257" s="68"/>
      <c r="AI257" s="73"/>
      <c r="AJ257" s="73"/>
      <c r="AK257" s="73"/>
      <c r="AL257" s="73"/>
      <c r="AM257" s="73"/>
      <c r="AN257" s="73"/>
      <c r="AO257" s="73"/>
      <c r="AP257" s="73"/>
      <c r="AQ257" s="73"/>
      <c r="AR257" s="73"/>
      <c r="AS257" s="73"/>
      <c r="AT257" s="73"/>
      <c r="AU257" s="73"/>
    </row>
    <row r="258" customFormat="false" ht="15.75" hidden="false" customHeight="false" outlineLevel="0" collapsed="false">
      <c r="A258" s="65"/>
      <c r="B258" s="74"/>
      <c r="C258" s="74"/>
      <c r="D258" s="74"/>
      <c r="E258" s="73"/>
      <c r="F258" s="68"/>
      <c r="G258" s="68"/>
      <c r="H258" s="69"/>
      <c r="I258" s="69"/>
      <c r="J258" s="69"/>
      <c r="K258" s="69"/>
      <c r="L258" s="68"/>
      <c r="M258" s="68"/>
      <c r="N258" s="69"/>
      <c r="O258" s="69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72"/>
      <c r="AC258" s="72"/>
      <c r="AD258" s="68"/>
      <c r="AE258" s="68"/>
      <c r="AF258" s="68"/>
      <c r="AG258" s="68"/>
      <c r="AH258" s="68"/>
      <c r="AI258" s="73"/>
      <c r="AJ258" s="73"/>
      <c r="AK258" s="73"/>
      <c r="AL258" s="73"/>
      <c r="AM258" s="73"/>
      <c r="AN258" s="73"/>
      <c r="AO258" s="73"/>
      <c r="AP258" s="73"/>
      <c r="AQ258" s="73"/>
      <c r="AR258" s="73"/>
      <c r="AS258" s="73"/>
      <c r="AT258" s="73"/>
      <c r="AU258" s="73"/>
    </row>
    <row r="259" customFormat="false" ht="15.75" hidden="false" customHeight="false" outlineLevel="0" collapsed="false">
      <c r="A259" s="65"/>
      <c r="B259" s="74"/>
      <c r="C259" s="74"/>
      <c r="D259" s="74"/>
      <c r="E259" s="73"/>
      <c r="F259" s="68"/>
      <c r="G259" s="68"/>
      <c r="H259" s="69"/>
      <c r="I259" s="69"/>
      <c r="J259" s="69"/>
      <c r="K259" s="69"/>
      <c r="L259" s="68"/>
      <c r="M259" s="68"/>
      <c r="N259" s="69"/>
      <c r="O259" s="69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72"/>
      <c r="AC259" s="72"/>
      <c r="AD259" s="68"/>
      <c r="AE259" s="68"/>
      <c r="AF259" s="68"/>
      <c r="AG259" s="68"/>
      <c r="AH259" s="68"/>
      <c r="AI259" s="73"/>
      <c r="AJ259" s="73"/>
      <c r="AK259" s="73"/>
      <c r="AL259" s="73"/>
      <c r="AM259" s="73"/>
      <c r="AN259" s="73"/>
      <c r="AO259" s="73"/>
      <c r="AP259" s="73"/>
      <c r="AQ259" s="73"/>
      <c r="AR259" s="73"/>
      <c r="AS259" s="73"/>
      <c r="AT259" s="73"/>
      <c r="AU259" s="73"/>
    </row>
    <row r="260" customFormat="false" ht="15.75" hidden="false" customHeight="false" outlineLevel="0" collapsed="false">
      <c r="A260" s="65"/>
      <c r="B260" s="74"/>
      <c r="C260" s="74"/>
      <c r="D260" s="74"/>
      <c r="E260" s="73"/>
      <c r="F260" s="68"/>
      <c r="G260" s="68"/>
      <c r="H260" s="69"/>
      <c r="I260" s="69"/>
      <c r="J260" s="69"/>
      <c r="K260" s="69"/>
      <c r="L260" s="68"/>
      <c r="M260" s="68"/>
      <c r="N260" s="69"/>
      <c r="O260" s="69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72"/>
      <c r="AC260" s="72"/>
      <c r="AD260" s="68"/>
      <c r="AE260" s="68"/>
      <c r="AF260" s="68"/>
      <c r="AG260" s="68"/>
      <c r="AH260" s="68"/>
      <c r="AI260" s="73"/>
      <c r="AJ260" s="73"/>
      <c r="AK260" s="73"/>
      <c r="AL260" s="73"/>
      <c r="AM260" s="73"/>
      <c r="AN260" s="73"/>
      <c r="AO260" s="73"/>
      <c r="AP260" s="73"/>
      <c r="AQ260" s="73"/>
      <c r="AR260" s="73"/>
      <c r="AS260" s="73"/>
      <c r="AT260" s="73"/>
      <c r="AU260" s="73"/>
    </row>
    <row r="261" customFormat="false" ht="15.75" hidden="false" customHeight="false" outlineLevel="0" collapsed="false">
      <c r="A261" s="65"/>
      <c r="B261" s="74"/>
      <c r="C261" s="74"/>
      <c r="D261" s="74"/>
      <c r="E261" s="73"/>
      <c r="F261" s="68"/>
      <c r="G261" s="68"/>
      <c r="H261" s="69"/>
      <c r="I261" s="69"/>
      <c r="J261" s="69"/>
      <c r="K261" s="69"/>
      <c r="L261" s="68"/>
      <c r="M261" s="68"/>
      <c r="N261" s="69"/>
      <c r="O261" s="69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72"/>
      <c r="AC261" s="72"/>
      <c r="AD261" s="68"/>
      <c r="AE261" s="68"/>
      <c r="AF261" s="68"/>
      <c r="AG261" s="68"/>
      <c r="AH261" s="68"/>
      <c r="AI261" s="73"/>
      <c r="AJ261" s="73"/>
      <c r="AK261" s="73"/>
      <c r="AL261" s="73"/>
      <c r="AM261" s="73"/>
      <c r="AN261" s="73"/>
      <c r="AO261" s="73"/>
      <c r="AP261" s="73"/>
      <c r="AQ261" s="73"/>
      <c r="AR261" s="73"/>
      <c r="AS261" s="73"/>
      <c r="AT261" s="73"/>
      <c r="AU261" s="73"/>
    </row>
    <row r="262" customFormat="false" ht="15.75" hidden="false" customHeight="false" outlineLevel="0" collapsed="false">
      <c r="A262" s="65"/>
      <c r="B262" s="74"/>
      <c r="C262" s="74"/>
      <c r="D262" s="74"/>
      <c r="E262" s="73"/>
      <c r="F262" s="68"/>
      <c r="G262" s="68"/>
      <c r="H262" s="69"/>
      <c r="I262" s="69"/>
      <c r="J262" s="69"/>
      <c r="K262" s="69"/>
      <c r="L262" s="68"/>
      <c r="M262" s="68"/>
      <c r="N262" s="69"/>
      <c r="O262" s="69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72"/>
      <c r="AC262" s="72"/>
      <c r="AD262" s="68"/>
      <c r="AE262" s="68"/>
      <c r="AF262" s="68"/>
      <c r="AG262" s="68"/>
      <c r="AH262" s="68"/>
      <c r="AI262" s="73"/>
      <c r="AJ262" s="73"/>
      <c r="AK262" s="73"/>
      <c r="AL262" s="73"/>
      <c r="AM262" s="73"/>
      <c r="AN262" s="73"/>
      <c r="AO262" s="73"/>
      <c r="AP262" s="73"/>
      <c r="AQ262" s="73"/>
      <c r="AR262" s="73"/>
      <c r="AS262" s="73"/>
      <c r="AT262" s="73"/>
      <c r="AU262" s="73"/>
    </row>
    <row r="263" customFormat="false" ht="15.75" hidden="false" customHeight="false" outlineLevel="0" collapsed="false">
      <c r="A263" s="65"/>
      <c r="B263" s="74"/>
      <c r="C263" s="74"/>
      <c r="D263" s="74"/>
      <c r="E263" s="73"/>
      <c r="F263" s="68"/>
      <c r="G263" s="68"/>
      <c r="H263" s="69"/>
      <c r="I263" s="69"/>
      <c r="J263" s="69"/>
      <c r="K263" s="69"/>
      <c r="L263" s="68"/>
      <c r="M263" s="68"/>
      <c r="N263" s="69"/>
      <c r="O263" s="69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72"/>
      <c r="AC263" s="72"/>
      <c r="AD263" s="68"/>
      <c r="AE263" s="68"/>
      <c r="AF263" s="68"/>
      <c r="AG263" s="68"/>
      <c r="AH263" s="68"/>
      <c r="AI263" s="73"/>
      <c r="AJ263" s="73"/>
      <c r="AK263" s="73"/>
      <c r="AL263" s="73"/>
      <c r="AM263" s="73"/>
      <c r="AN263" s="73"/>
      <c r="AO263" s="73"/>
      <c r="AP263" s="73"/>
      <c r="AQ263" s="73"/>
      <c r="AR263" s="73"/>
      <c r="AS263" s="73"/>
      <c r="AT263" s="73"/>
      <c r="AU263" s="73"/>
    </row>
    <row r="264" customFormat="false" ht="15.75" hidden="false" customHeight="false" outlineLevel="0" collapsed="false">
      <c r="A264" s="65"/>
      <c r="B264" s="74"/>
      <c r="C264" s="74"/>
      <c r="D264" s="74"/>
      <c r="E264" s="73"/>
      <c r="F264" s="68"/>
      <c r="G264" s="68"/>
      <c r="H264" s="69"/>
      <c r="I264" s="69"/>
      <c r="J264" s="69"/>
      <c r="K264" s="69"/>
      <c r="L264" s="68"/>
      <c r="M264" s="68"/>
      <c r="N264" s="69"/>
      <c r="O264" s="69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72"/>
      <c r="AC264" s="72"/>
      <c r="AD264" s="68"/>
      <c r="AE264" s="68"/>
      <c r="AF264" s="68"/>
      <c r="AG264" s="68"/>
      <c r="AH264" s="68"/>
      <c r="AI264" s="73"/>
      <c r="AJ264" s="73"/>
      <c r="AK264" s="73"/>
      <c r="AL264" s="73"/>
      <c r="AM264" s="73"/>
      <c r="AN264" s="73"/>
      <c r="AO264" s="73"/>
      <c r="AP264" s="73"/>
      <c r="AQ264" s="73"/>
      <c r="AR264" s="73"/>
      <c r="AS264" s="73"/>
      <c r="AT264" s="73"/>
      <c r="AU264" s="73"/>
    </row>
    <row r="265" customFormat="false" ht="15.75" hidden="false" customHeight="false" outlineLevel="0" collapsed="false">
      <c r="A265" s="65"/>
      <c r="B265" s="74"/>
      <c r="C265" s="74"/>
      <c r="D265" s="74"/>
      <c r="E265" s="73"/>
      <c r="F265" s="68"/>
      <c r="G265" s="68"/>
      <c r="H265" s="69"/>
      <c r="I265" s="69"/>
      <c r="J265" s="69"/>
      <c r="K265" s="69"/>
      <c r="L265" s="68"/>
      <c r="M265" s="68"/>
      <c r="N265" s="69"/>
      <c r="O265" s="69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72"/>
      <c r="AC265" s="72"/>
      <c r="AD265" s="68"/>
      <c r="AE265" s="68"/>
      <c r="AF265" s="68"/>
      <c r="AG265" s="68"/>
      <c r="AH265" s="68"/>
      <c r="AI265" s="73"/>
      <c r="AJ265" s="73"/>
      <c r="AK265" s="73"/>
      <c r="AL265" s="73"/>
      <c r="AM265" s="73"/>
      <c r="AN265" s="73"/>
      <c r="AO265" s="73"/>
      <c r="AP265" s="73"/>
      <c r="AQ265" s="73"/>
      <c r="AR265" s="73"/>
      <c r="AS265" s="73"/>
      <c r="AT265" s="73"/>
      <c r="AU265" s="73"/>
    </row>
    <row r="266" customFormat="false" ht="15.75" hidden="false" customHeight="false" outlineLevel="0" collapsed="false">
      <c r="A266" s="65"/>
      <c r="B266" s="74"/>
      <c r="C266" s="74"/>
      <c r="D266" s="74"/>
      <c r="E266" s="73"/>
      <c r="F266" s="68"/>
      <c r="G266" s="68"/>
      <c r="H266" s="69"/>
      <c r="I266" s="69"/>
      <c r="J266" s="69"/>
      <c r="K266" s="69"/>
      <c r="L266" s="68"/>
      <c r="M266" s="68"/>
      <c r="N266" s="69"/>
      <c r="O266" s="69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72"/>
      <c r="AC266" s="72"/>
      <c r="AD266" s="68"/>
      <c r="AE266" s="68"/>
      <c r="AF266" s="68"/>
      <c r="AG266" s="68"/>
      <c r="AH266" s="68"/>
      <c r="AI266" s="73"/>
      <c r="AJ266" s="73"/>
      <c r="AK266" s="73"/>
      <c r="AL266" s="73"/>
      <c r="AM266" s="73"/>
      <c r="AN266" s="73"/>
      <c r="AO266" s="73"/>
      <c r="AP266" s="73"/>
      <c r="AQ266" s="73"/>
      <c r="AR266" s="73"/>
      <c r="AS266" s="73"/>
      <c r="AT266" s="73"/>
      <c r="AU266" s="73"/>
    </row>
    <row r="267" customFormat="false" ht="15.75" hidden="false" customHeight="false" outlineLevel="0" collapsed="false">
      <c r="A267" s="65"/>
      <c r="B267" s="74"/>
      <c r="C267" s="74"/>
      <c r="D267" s="74"/>
      <c r="E267" s="73"/>
      <c r="F267" s="68"/>
      <c r="G267" s="68"/>
      <c r="H267" s="69"/>
      <c r="I267" s="69"/>
      <c r="J267" s="69"/>
      <c r="K267" s="69"/>
      <c r="L267" s="68"/>
      <c r="M267" s="68"/>
      <c r="N267" s="69"/>
      <c r="O267" s="69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72"/>
      <c r="AC267" s="72"/>
      <c r="AD267" s="68"/>
      <c r="AE267" s="68"/>
      <c r="AF267" s="68"/>
      <c r="AG267" s="68"/>
      <c r="AH267" s="68"/>
      <c r="AI267" s="73"/>
      <c r="AJ267" s="73"/>
      <c r="AK267" s="73"/>
      <c r="AL267" s="73"/>
      <c r="AM267" s="73"/>
      <c r="AN267" s="73"/>
      <c r="AO267" s="73"/>
      <c r="AP267" s="73"/>
      <c r="AQ267" s="73"/>
      <c r="AR267" s="73"/>
      <c r="AS267" s="73"/>
      <c r="AT267" s="73"/>
      <c r="AU267" s="73"/>
    </row>
    <row r="268" customFormat="false" ht="15.75" hidden="false" customHeight="false" outlineLevel="0" collapsed="false">
      <c r="A268" s="65"/>
      <c r="B268" s="74"/>
      <c r="C268" s="74"/>
      <c r="D268" s="74"/>
      <c r="E268" s="73"/>
      <c r="F268" s="68"/>
      <c r="G268" s="68"/>
      <c r="H268" s="69"/>
      <c r="I268" s="69"/>
      <c r="J268" s="69"/>
      <c r="K268" s="69"/>
      <c r="L268" s="68"/>
      <c r="M268" s="68"/>
      <c r="N268" s="69"/>
      <c r="O268" s="69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72"/>
      <c r="AC268" s="72"/>
      <c r="AD268" s="68"/>
      <c r="AE268" s="68"/>
      <c r="AF268" s="68"/>
      <c r="AG268" s="68"/>
      <c r="AH268" s="68"/>
      <c r="AI268" s="73"/>
      <c r="AJ268" s="73"/>
      <c r="AK268" s="73"/>
      <c r="AL268" s="73"/>
      <c r="AM268" s="73"/>
      <c r="AN268" s="73"/>
      <c r="AO268" s="73"/>
      <c r="AP268" s="73"/>
      <c r="AQ268" s="73"/>
      <c r="AR268" s="73"/>
      <c r="AS268" s="73"/>
      <c r="AT268" s="73"/>
      <c r="AU268" s="73"/>
    </row>
    <row r="269" customFormat="false" ht="15.75" hidden="false" customHeight="false" outlineLevel="0" collapsed="false">
      <c r="A269" s="65"/>
      <c r="B269" s="74"/>
      <c r="C269" s="74"/>
      <c r="D269" s="74"/>
      <c r="E269" s="73"/>
      <c r="F269" s="68"/>
      <c r="G269" s="68"/>
      <c r="H269" s="69"/>
      <c r="I269" s="69"/>
      <c r="J269" s="69"/>
      <c r="K269" s="69"/>
      <c r="L269" s="68"/>
      <c r="M269" s="68"/>
      <c r="N269" s="69"/>
      <c r="O269" s="69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72"/>
      <c r="AC269" s="72"/>
      <c r="AD269" s="68"/>
      <c r="AE269" s="68"/>
      <c r="AF269" s="68"/>
      <c r="AG269" s="68"/>
      <c r="AH269" s="68"/>
      <c r="AI269" s="73"/>
      <c r="AJ269" s="73"/>
      <c r="AK269" s="73"/>
      <c r="AL269" s="73"/>
      <c r="AM269" s="73"/>
      <c r="AN269" s="73"/>
      <c r="AO269" s="73"/>
      <c r="AP269" s="73"/>
      <c r="AQ269" s="73"/>
      <c r="AR269" s="73"/>
      <c r="AS269" s="73"/>
      <c r="AT269" s="73"/>
      <c r="AU269" s="73"/>
    </row>
    <row r="270" customFormat="false" ht="15.75" hidden="false" customHeight="false" outlineLevel="0" collapsed="false">
      <c r="A270" s="65"/>
      <c r="B270" s="74"/>
      <c r="C270" s="74"/>
      <c r="D270" s="74"/>
      <c r="E270" s="73"/>
      <c r="F270" s="68"/>
      <c r="G270" s="68"/>
      <c r="H270" s="69"/>
      <c r="I270" s="69"/>
      <c r="J270" s="69"/>
      <c r="K270" s="69"/>
      <c r="L270" s="68"/>
      <c r="M270" s="68"/>
      <c r="N270" s="69"/>
      <c r="O270" s="69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72"/>
      <c r="AC270" s="72"/>
      <c r="AD270" s="68"/>
      <c r="AE270" s="68"/>
      <c r="AF270" s="68"/>
      <c r="AG270" s="68"/>
      <c r="AH270" s="68"/>
      <c r="AI270" s="73"/>
      <c r="AJ270" s="73"/>
      <c r="AK270" s="73"/>
      <c r="AL270" s="73"/>
      <c r="AM270" s="73"/>
      <c r="AN270" s="73"/>
      <c r="AO270" s="73"/>
      <c r="AP270" s="73"/>
      <c r="AQ270" s="73"/>
      <c r="AR270" s="73"/>
      <c r="AS270" s="73"/>
      <c r="AT270" s="73"/>
      <c r="AU270" s="73"/>
    </row>
    <row r="271" customFormat="false" ht="15.75" hidden="false" customHeight="false" outlineLevel="0" collapsed="false">
      <c r="A271" s="65"/>
      <c r="B271" s="74"/>
      <c r="C271" s="74"/>
      <c r="D271" s="74"/>
      <c r="E271" s="73"/>
      <c r="F271" s="68"/>
      <c r="G271" s="68"/>
      <c r="H271" s="69"/>
      <c r="I271" s="69"/>
      <c r="J271" s="69"/>
      <c r="K271" s="69"/>
      <c r="L271" s="68"/>
      <c r="M271" s="68"/>
      <c r="N271" s="69"/>
      <c r="O271" s="69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72"/>
      <c r="AC271" s="72"/>
      <c r="AD271" s="68"/>
      <c r="AE271" s="68"/>
      <c r="AF271" s="68"/>
      <c r="AG271" s="68"/>
      <c r="AH271" s="68"/>
      <c r="AI271" s="73"/>
      <c r="AJ271" s="73"/>
      <c r="AK271" s="73"/>
      <c r="AL271" s="73"/>
      <c r="AM271" s="73"/>
      <c r="AN271" s="73"/>
      <c r="AO271" s="73"/>
      <c r="AP271" s="73"/>
      <c r="AQ271" s="73"/>
      <c r="AR271" s="73"/>
      <c r="AS271" s="73"/>
      <c r="AT271" s="73"/>
      <c r="AU271" s="73"/>
    </row>
    <row r="272" customFormat="false" ht="15.75" hidden="false" customHeight="false" outlineLevel="0" collapsed="false">
      <c r="A272" s="65"/>
      <c r="B272" s="74"/>
      <c r="C272" s="74"/>
      <c r="D272" s="74"/>
      <c r="E272" s="73"/>
      <c r="F272" s="68"/>
      <c r="G272" s="68"/>
      <c r="H272" s="69"/>
      <c r="I272" s="69"/>
      <c r="J272" s="69"/>
      <c r="K272" s="69"/>
      <c r="L272" s="68"/>
      <c r="M272" s="68"/>
      <c r="N272" s="69"/>
      <c r="O272" s="69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72"/>
      <c r="AC272" s="72"/>
      <c r="AD272" s="68"/>
      <c r="AE272" s="68"/>
      <c r="AF272" s="68"/>
      <c r="AG272" s="68"/>
      <c r="AH272" s="68"/>
      <c r="AI272" s="73"/>
      <c r="AJ272" s="73"/>
      <c r="AK272" s="73"/>
      <c r="AL272" s="73"/>
      <c r="AM272" s="73"/>
      <c r="AN272" s="73"/>
      <c r="AO272" s="73"/>
      <c r="AP272" s="73"/>
      <c r="AQ272" s="73"/>
      <c r="AR272" s="73"/>
      <c r="AS272" s="73"/>
      <c r="AT272" s="73"/>
      <c r="AU272" s="73"/>
    </row>
    <row r="273" customFormat="false" ht="15.75" hidden="false" customHeight="false" outlineLevel="0" collapsed="false">
      <c r="A273" s="65"/>
      <c r="B273" s="74"/>
      <c r="C273" s="74"/>
      <c r="D273" s="74"/>
      <c r="E273" s="73"/>
      <c r="F273" s="68"/>
      <c r="G273" s="68"/>
      <c r="H273" s="69"/>
      <c r="I273" s="69"/>
      <c r="J273" s="69"/>
      <c r="K273" s="69"/>
      <c r="L273" s="68"/>
      <c r="M273" s="68"/>
      <c r="N273" s="69"/>
      <c r="O273" s="69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72"/>
      <c r="AC273" s="72"/>
      <c r="AD273" s="68"/>
      <c r="AE273" s="68"/>
      <c r="AF273" s="68"/>
      <c r="AG273" s="68"/>
      <c r="AH273" s="68"/>
      <c r="AI273" s="73"/>
      <c r="AJ273" s="73"/>
      <c r="AK273" s="73"/>
      <c r="AL273" s="73"/>
      <c r="AM273" s="73"/>
      <c r="AN273" s="73"/>
      <c r="AO273" s="73"/>
      <c r="AP273" s="73"/>
      <c r="AQ273" s="73"/>
      <c r="AR273" s="73"/>
      <c r="AS273" s="73"/>
      <c r="AT273" s="73"/>
      <c r="AU273" s="73"/>
    </row>
    <row r="274" customFormat="false" ht="15.75" hidden="false" customHeight="false" outlineLevel="0" collapsed="false">
      <c r="A274" s="65"/>
      <c r="B274" s="74"/>
      <c r="C274" s="74"/>
      <c r="D274" s="74"/>
      <c r="E274" s="73"/>
      <c r="F274" s="68"/>
      <c r="G274" s="68"/>
      <c r="H274" s="69"/>
      <c r="I274" s="69"/>
      <c r="J274" s="69"/>
      <c r="K274" s="69"/>
      <c r="L274" s="68"/>
      <c r="M274" s="68"/>
      <c r="N274" s="69"/>
      <c r="O274" s="69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72"/>
      <c r="AC274" s="72"/>
      <c r="AD274" s="68"/>
      <c r="AE274" s="68"/>
      <c r="AF274" s="68"/>
      <c r="AG274" s="68"/>
      <c r="AH274" s="68"/>
      <c r="AI274" s="73"/>
      <c r="AJ274" s="73"/>
      <c r="AK274" s="73"/>
      <c r="AL274" s="73"/>
      <c r="AM274" s="73"/>
      <c r="AN274" s="73"/>
      <c r="AO274" s="73"/>
      <c r="AP274" s="73"/>
      <c r="AQ274" s="73"/>
      <c r="AR274" s="73"/>
      <c r="AS274" s="73"/>
      <c r="AT274" s="73"/>
      <c r="AU274" s="73"/>
    </row>
    <row r="275" customFormat="false" ht="15.75" hidden="false" customHeight="false" outlineLevel="0" collapsed="false">
      <c r="A275" s="65"/>
      <c r="B275" s="74"/>
      <c r="C275" s="74"/>
      <c r="D275" s="74"/>
      <c r="E275" s="73"/>
      <c r="F275" s="68"/>
      <c r="G275" s="68"/>
      <c r="H275" s="69"/>
      <c r="I275" s="69"/>
      <c r="J275" s="69"/>
      <c r="K275" s="69"/>
      <c r="L275" s="68"/>
      <c r="M275" s="68"/>
      <c r="N275" s="69"/>
      <c r="O275" s="69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72"/>
      <c r="AC275" s="72"/>
      <c r="AD275" s="68"/>
      <c r="AE275" s="68"/>
      <c r="AF275" s="68"/>
      <c r="AG275" s="68"/>
      <c r="AH275" s="68"/>
      <c r="AI275" s="73"/>
      <c r="AJ275" s="73"/>
      <c r="AK275" s="73"/>
      <c r="AL275" s="73"/>
      <c r="AM275" s="73"/>
      <c r="AN275" s="73"/>
      <c r="AO275" s="73"/>
      <c r="AP275" s="73"/>
      <c r="AQ275" s="73"/>
      <c r="AR275" s="73"/>
      <c r="AS275" s="73"/>
      <c r="AT275" s="73"/>
      <c r="AU275" s="73"/>
    </row>
    <row r="276" customFormat="false" ht="15.75" hidden="false" customHeight="false" outlineLevel="0" collapsed="false">
      <c r="A276" s="83"/>
      <c r="B276" s="74"/>
      <c r="C276" s="76"/>
      <c r="D276" s="76"/>
      <c r="E276" s="79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  <c r="AA276" s="63"/>
      <c r="AB276" s="77"/>
      <c r="AC276" s="77"/>
      <c r="AD276" s="63"/>
      <c r="AE276" s="63"/>
      <c r="AF276" s="63"/>
      <c r="AG276" s="63"/>
      <c r="AH276" s="63"/>
      <c r="AI276" s="77"/>
      <c r="AJ276" s="77"/>
      <c r="AK276" s="77"/>
      <c r="AL276" s="77"/>
      <c r="AM276" s="77"/>
      <c r="AN276" s="77"/>
      <c r="AO276" s="77"/>
      <c r="AP276" s="77"/>
      <c r="AQ276" s="77"/>
      <c r="AR276" s="77"/>
      <c r="AS276" s="77"/>
      <c r="AT276" s="77"/>
      <c r="AU276" s="77"/>
    </row>
    <row r="277" customFormat="false" ht="15.75" hidden="false" customHeight="false" outlineLevel="0" collapsed="false">
      <c r="A277" s="83"/>
      <c r="B277" s="74"/>
      <c r="C277" s="76"/>
      <c r="D277" s="76"/>
      <c r="E277" s="79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  <c r="AA277" s="63"/>
      <c r="AB277" s="77"/>
      <c r="AC277" s="77"/>
      <c r="AD277" s="63"/>
      <c r="AE277" s="63"/>
      <c r="AF277" s="63"/>
      <c r="AG277" s="63"/>
      <c r="AH277" s="63"/>
      <c r="AI277" s="77"/>
      <c r="AJ277" s="77"/>
      <c r="AK277" s="77"/>
      <c r="AL277" s="77"/>
      <c r="AM277" s="77"/>
      <c r="AN277" s="77"/>
      <c r="AO277" s="77"/>
      <c r="AP277" s="77"/>
      <c r="AQ277" s="77"/>
      <c r="AR277" s="77"/>
      <c r="AS277" s="77"/>
      <c r="AT277" s="77"/>
      <c r="AU277" s="77"/>
    </row>
    <row r="278" customFormat="false" ht="15.75" hidden="false" customHeight="false" outlineLevel="0" collapsed="false">
      <c r="A278" s="83"/>
      <c r="B278" s="74"/>
      <c r="C278" s="76"/>
      <c r="D278" s="76"/>
      <c r="E278" s="79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  <c r="AA278" s="63"/>
      <c r="AB278" s="77"/>
      <c r="AC278" s="77"/>
      <c r="AD278" s="63"/>
      <c r="AE278" s="63"/>
      <c r="AF278" s="63"/>
      <c r="AG278" s="63"/>
      <c r="AH278" s="63"/>
      <c r="AI278" s="77"/>
      <c r="AJ278" s="77"/>
      <c r="AK278" s="77"/>
      <c r="AL278" s="77"/>
      <c r="AM278" s="77"/>
      <c r="AN278" s="77"/>
      <c r="AO278" s="77"/>
      <c r="AP278" s="77"/>
      <c r="AQ278" s="77"/>
      <c r="AR278" s="77"/>
      <c r="AS278" s="77"/>
      <c r="AT278" s="77"/>
      <c r="AU278" s="77"/>
    </row>
    <row r="279" customFormat="false" ht="15.75" hidden="false" customHeight="false" outlineLevel="0" collapsed="false">
      <c r="A279" s="83"/>
      <c r="B279" s="74"/>
      <c r="C279" s="76"/>
      <c r="D279" s="76"/>
      <c r="E279" s="79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77"/>
      <c r="AC279" s="77"/>
      <c r="AD279" s="63"/>
      <c r="AE279" s="63"/>
      <c r="AF279" s="63"/>
      <c r="AG279" s="63"/>
      <c r="AH279" s="63"/>
      <c r="AI279" s="77"/>
      <c r="AJ279" s="77"/>
      <c r="AK279" s="77"/>
      <c r="AL279" s="77"/>
      <c r="AM279" s="77"/>
      <c r="AN279" s="77"/>
      <c r="AO279" s="77"/>
      <c r="AP279" s="77"/>
      <c r="AQ279" s="77"/>
      <c r="AR279" s="77"/>
      <c r="AS279" s="77"/>
      <c r="AT279" s="77"/>
      <c r="AU279" s="77"/>
    </row>
    <row r="280" customFormat="false" ht="15.75" hidden="false" customHeight="false" outlineLevel="0" collapsed="false">
      <c r="A280" s="83"/>
      <c r="B280" s="74"/>
      <c r="C280" s="76"/>
      <c r="D280" s="76"/>
      <c r="E280" s="79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  <c r="AA280" s="63"/>
      <c r="AB280" s="77"/>
      <c r="AC280" s="77"/>
      <c r="AD280" s="63"/>
      <c r="AE280" s="63"/>
      <c r="AF280" s="63"/>
      <c r="AG280" s="63"/>
      <c r="AH280" s="63"/>
      <c r="AI280" s="77"/>
      <c r="AJ280" s="77"/>
      <c r="AK280" s="77"/>
      <c r="AL280" s="77"/>
      <c r="AM280" s="77"/>
      <c r="AN280" s="77"/>
      <c r="AO280" s="77"/>
      <c r="AP280" s="77"/>
      <c r="AQ280" s="77"/>
      <c r="AR280" s="77"/>
      <c r="AS280" s="77"/>
      <c r="AT280" s="77"/>
      <c r="AU280" s="77"/>
    </row>
    <row r="281" customFormat="false" ht="15.75" hidden="false" customHeight="false" outlineLevel="0" collapsed="false">
      <c r="A281" s="83"/>
      <c r="B281" s="74"/>
      <c r="C281" s="76"/>
      <c r="D281" s="76"/>
      <c r="E281" s="79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77"/>
      <c r="AC281" s="77"/>
      <c r="AD281" s="63"/>
      <c r="AE281" s="63"/>
      <c r="AF281" s="63"/>
      <c r="AG281" s="63"/>
      <c r="AH281" s="63"/>
      <c r="AI281" s="77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</row>
    <row r="282" customFormat="false" ht="15.75" hidden="false" customHeight="false" outlineLevel="0" collapsed="false">
      <c r="A282" s="83"/>
      <c r="B282" s="74"/>
      <c r="C282" s="76"/>
      <c r="D282" s="76"/>
      <c r="E282" s="79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77"/>
      <c r="AC282" s="77"/>
      <c r="AD282" s="63"/>
      <c r="AE282" s="63"/>
      <c r="AF282" s="63"/>
      <c r="AG282" s="63"/>
      <c r="AH282" s="63"/>
      <c r="AI282" s="77"/>
      <c r="AJ282" s="77"/>
      <c r="AK282" s="77"/>
      <c r="AL282" s="77"/>
      <c r="AM282" s="77"/>
      <c r="AN282" s="77"/>
      <c r="AO282" s="77"/>
      <c r="AP282" s="77"/>
      <c r="AQ282" s="77"/>
      <c r="AR282" s="77"/>
      <c r="AS282" s="77"/>
      <c r="AT282" s="77"/>
      <c r="AU282" s="77"/>
    </row>
    <row r="283" customFormat="false" ht="15.75" hidden="false" customHeight="false" outlineLevel="0" collapsed="false">
      <c r="A283" s="83"/>
      <c r="B283" s="74"/>
      <c r="C283" s="76"/>
      <c r="D283" s="76"/>
      <c r="E283" s="79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77"/>
      <c r="AC283" s="77"/>
      <c r="AD283" s="63"/>
      <c r="AE283" s="63"/>
      <c r="AF283" s="63"/>
      <c r="AG283" s="63"/>
      <c r="AH283" s="63"/>
      <c r="AI283" s="77"/>
      <c r="AJ283" s="77"/>
      <c r="AK283" s="77"/>
      <c r="AL283" s="77"/>
      <c r="AM283" s="77"/>
      <c r="AN283" s="77"/>
      <c r="AO283" s="77"/>
      <c r="AP283" s="77"/>
      <c r="AQ283" s="77"/>
      <c r="AR283" s="77"/>
      <c r="AS283" s="77"/>
      <c r="AT283" s="77"/>
      <c r="AU283" s="77"/>
    </row>
    <row r="284" customFormat="false" ht="15.75" hidden="false" customHeight="false" outlineLevel="0" collapsed="false">
      <c r="A284" s="83"/>
      <c r="B284" s="74"/>
      <c r="C284" s="76"/>
      <c r="D284" s="76"/>
      <c r="E284" s="79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  <c r="AA284" s="63"/>
      <c r="AB284" s="77"/>
      <c r="AC284" s="77"/>
      <c r="AD284" s="63"/>
      <c r="AE284" s="63"/>
      <c r="AF284" s="63"/>
      <c r="AG284" s="63"/>
      <c r="AH284" s="63"/>
      <c r="AI284" s="77"/>
      <c r="AJ284" s="77"/>
      <c r="AK284" s="77"/>
      <c r="AL284" s="77"/>
      <c r="AM284" s="77"/>
      <c r="AN284" s="77"/>
      <c r="AO284" s="77"/>
      <c r="AP284" s="77"/>
      <c r="AQ284" s="77"/>
      <c r="AR284" s="77"/>
      <c r="AS284" s="77"/>
      <c r="AT284" s="77"/>
      <c r="AU284" s="77"/>
    </row>
    <row r="285" customFormat="false" ht="15.75" hidden="false" customHeight="false" outlineLevel="0" collapsed="false">
      <c r="A285" s="83"/>
      <c r="B285" s="74"/>
      <c r="C285" s="76"/>
      <c r="D285" s="76"/>
      <c r="E285" s="79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77"/>
      <c r="AC285" s="77"/>
      <c r="AD285" s="63"/>
      <c r="AE285" s="63"/>
      <c r="AF285" s="63"/>
      <c r="AG285" s="63"/>
      <c r="AH285" s="63"/>
      <c r="AI285" s="77"/>
      <c r="AJ285" s="77"/>
      <c r="AK285" s="77"/>
      <c r="AL285" s="77"/>
      <c r="AM285" s="77"/>
      <c r="AN285" s="77"/>
      <c r="AO285" s="77"/>
      <c r="AP285" s="77"/>
      <c r="AQ285" s="77"/>
      <c r="AR285" s="77"/>
      <c r="AS285" s="77"/>
      <c r="AT285" s="77"/>
      <c r="AU285" s="77"/>
    </row>
    <row r="286" customFormat="false" ht="15.75" hidden="false" customHeight="false" outlineLevel="0" collapsed="false">
      <c r="A286" s="83"/>
      <c r="B286" s="74"/>
      <c r="C286" s="76"/>
      <c r="D286" s="76"/>
      <c r="E286" s="79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77"/>
      <c r="AC286" s="77"/>
      <c r="AD286" s="63"/>
      <c r="AE286" s="63"/>
      <c r="AF286" s="63"/>
      <c r="AG286" s="63"/>
      <c r="AH286" s="63"/>
      <c r="AI286" s="77"/>
      <c r="AJ286" s="77"/>
      <c r="AK286" s="77"/>
      <c r="AL286" s="77"/>
      <c r="AM286" s="77"/>
      <c r="AN286" s="77"/>
      <c r="AO286" s="77"/>
      <c r="AP286" s="77"/>
      <c r="AQ286" s="77"/>
      <c r="AR286" s="77"/>
      <c r="AS286" s="77"/>
      <c r="AT286" s="77"/>
      <c r="AU286" s="77"/>
    </row>
    <row r="287" customFormat="false" ht="15.75" hidden="false" customHeight="false" outlineLevel="0" collapsed="false">
      <c r="A287" s="83"/>
      <c r="B287" s="74"/>
      <c r="C287" s="76"/>
      <c r="D287" s="76"/>
      <c r="E287" s="79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  <c r="AA287" s="63"/>
      <c r="AB287" s="77"/>
      <c r="AC287" s="77"/>
      <c r="AD287" s="63"/>
      <c r="AE287" s="63"/>
      <c r="AF287" s="63"/>
      <c r="AG287" s="63"/>
      <c r="AH287" s="63"/>
      <c r="AI287" s="77"/>
      <c r="AJ287" s="77"/>
      <c r="AK287" s="77"/>
      <c r="AL287" s="77"/>
      <c r="AM287" s="77"/>
      <c r="AN287" s="77"/>
      <c r="AO287" s="77"/>
      <c r="AP287" s="77"/>
      <c r="AQ287" s="77"/>
      <c r="AR287" s="77"/>
      <c r="AS287" s="77"/>
      <c r="AT287" s="77"/>
      <c r="AU287" s="77"/>
    </row>
    <row r="288" customFormat="false" ht="15.75" hidden="false" customHeight="false" outlineLevel="0" collapsed="false">
      <c r="A288" s="83"/>
      <c r="B288" s="74"/>
      <c r="C288" s="76"/>
      <c r="D288" s="76"/>
      <c r="E288" s="79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77"/>
      <c r="AC288" s="77"/>
      <c r="AD288" s="63"/>
      <c r="AE288" s="63"/>
      <c r="AF288" s="63"/>
      <c r="AG288" s="63"/>
      <c r="AH288" s="63"/>
      <c r="AI288" s="77"/>
      <c r="AJ288" s="77"/>
      <c r="AK288" s="77"/>
      <c r="AL288" s="77"/>
      <c r="AM288" s="77"/>
      <c r="AN288" s="77"/>
      <c r="AO288" s="77"/>
      <c r="AP288" s="77"/>
      <c r="AQ288" s="77"/>
      <c r="AR288" s="77"/>
      <c r="AS288" s="77"/>
      <c r="AT288" s="77"/>
      <c r="AU288" s="77"/>
    </row>
    <row r="289" customFormat="false" ht="15.75" hidden="false" customHeight="false" outlineLevel="0" collapsed="false">
      <c r="A289" s="83"/>
      <c r="B289" s="74"/>
      <c r="C289" s="76"/>
      <c r="D289" s="76"/>
      <c r="E289" s="79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77"/>
      <c r="AC289" s="77"/>
      <c r="AD289" s="63"/>
      <c r="AE289" s="63"/>
      <c r="AF289" s="63"/>
      <c r="AG289" s="63"/>
      <c r="AH289" s="63"/>
      <c r="AI289" s="77"/>
      <c r="AJ289" s="77"/>
      <c r="AK289" s="77"/>
      <c r="AL289" s="77"/>
      <c r="AM289" s="77"/>
      <c r="AN289" s="77"/>
      <c r="AO289" s="77"/>
      <c r="AP289" s="77"/>
      <c r="AQ289" s="77"/>
      <c r="AR289" s="77"/>
      <c r="AS289" s="77"/>
      <c r="AT289" s="77"/>
      <c r="AU289" s="77"/>
    </row>
    <row r="290" customFormat="false" ht="15.75" hidden="false" customHeight="false" outlineLevel="0" collapsed="false">
      <c r="A290" s="83"/>
      <c r="B290" s="74"/>
      <c r="C290" s="76"/>
      <c r="D290" s="76"/>
      <c r="E290" s="79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77"/>
      <c r="AC290" s="77"/>
      <c r="AD290" s="63"/>
      <c r="AE290" s="63"/>
      <c r="AF290" s="63"/>
      <c r="AG290" s="63"/>
      <c r="AH290" s="63"/>
      <c r="AI290" s="77"/>
      <c r="AJ290" s="77"/>
      <c r="AK290" s="77"/>
      <c r="AL290" s="77"/>
      <c r="AM290" s="77"/>
      <c r="AN290" s="77"/>
      <c r="AO290" s="77"/>
      <c r="AP290" s="77"/>
      <c r="AQ290" s="77"/>
      <c r="AR290" s="77"/>
      <c r="AS290" s="77"/>
      <c r="AT290" s="77"/>
      <c r="AU290" s="77"/>
    </row>
    <row r="291" customFormat="false" ht="15.75" hidden="false" customHeight="false" outlineLevel="0" collapsed="false">
      <c r="A291" s="83"/>
      <c r="B291" s="74"/>
      <c r="C291" s="76"/>
      <c r="D291" s="76"/>
      <c r="E291" s="79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77"/>
      <c r="AC291" s="77"/>
      <c r="AD291" s="63"/>
      <c r="AE291" s="63"/>
      <c r="AF291" s="63"/>
      <c r="AG291" s="63"/>
      <c r="AH291" s="63"/>
      <c r="AI291" s="77"/>
      <c r="AJ291" s="77"/>
      <c r="AK291" s="77"/>
      <c r="AL291" s="77"/>
      <c r="AM291" s="77"/>
      <c r="AN291" s="77"/>
      <c r="AO291" s="77"/>
      <c r="AP291" s="77"/>
      <c r="AQ291" s="77"/>
      <c r="AR291" s="77"/>
      <c r="AS291" s="77"/>
      <c r="AT291" s="77"/>
      <c r="AU291" s="77"/>
    </row>
    <row r="292" customFormat="false" ht="15.75" hidden="false" customHeight="false" outlineLevel="0" collapsed="false">
      <c r="A292" s="83"/>
      <c r="B292" s="74"/>
      <c r="C292" s="76"/>
      <c r="D292" s="76"/>
      <c r="E292" s="79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77"/>
      <c r="AC292" s="77"/>
      <c r="AD292" s="63"/>
      <c r="AE292" s="63"/>
      <c r="AF292" s="63"/>
      <c r="AG292" s="63"/>
      <c r="AH292" s="63"/>
      <c r="AI292" s="77"/>
      <c r="AJ292" s="77"/>
      <c r="AK292" s="77"/>
      <c r="AL292" s="77"/>
      <c r="AM292" s="77"/>
      <c r="AN292" s="77"/>
      <c r="AO292" s="77"/>
      <c r="AP292" s="77"/>
      <c r="AQ292" s="77"/>
      <c r="AR292" s="77"/>
      <c r="AS292" s="77"/>
      <c r="AT292" s="77"/>
      <c r="AU292" s="77"/>
    </row>
    <row r="293" customFormat="false" ht="15.75" hidden="false" customHeight="false" outlineLevel="0" collapsed="false">
      <c r="A293" s="83"/>
      <c r="B293" s="74"/>
      <c r="C293" s="76"/>
      <c r="D293" s="76"/>
      <c r="E293" s="79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77"/>
      <c r="AC293" s="77"/>
      <c r="AD293" s="63"/>
      <c r="AE293" s="63"/>
      <c r="AF293" s="63"/>
      <c r="AG293" s="63"/>
      <c r="AH293" s="63"/>
      <c r="AI293" s="77"/>
      <c r="AJ293" s="77"/>
      <c r="AK293" s="77"/>
      <c r="AL293" s="77"/>
      <c r="AM293" s="77"/>
      <c r="AN293" s="77"/>
      <c r="AO293" s="77"/>
      <c r="AP293" s="77"/>
      <c r="AQ293" s="77"/>
      <c r="AR293" s="77"/>
      <c r="AS293" s="77"/>
      <c r="AT293" s="77"/>
      <c r="AU293" s="77"/>
    </row>
    <row r="294" customFormat="false" ht="15.75" hidden="false" customHeight="false" outlineLevel="0" collapsed="false">
      <c r="A294" s="83"/>
      <c r="B294" s="74"/>
      <c r="C294" s="76"/>
      <c r="D294" s="76"/>
      <c r="E294" s="79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77"/>
      <c r="AC294" s="77"/>
      <c r="AD294" s="63"/>
      <c r="AE294" s="63"/>
      <c r="AF294" s="63"/>
      <c r="AG294" s="63"/>
      <c r="AH294" s="63"/>
      <c r="AI294" s="77"/>
      <c r="AJ294" s="77"/>
      <c r="AK294" s="77"/>
      <c r="AL294" s="77"/>
      <c r="AM294" s="77"/>
      <c r="AN294" s="77"/>
      <c r="AO294" s="77"/>
      <c r="AP294" s="77"/>
      <c r="AQ294" s="77"/>
      <c r="AR294" s="77"/>
      <c r="AS294" s="77"/>
      <c r="AT294" s="77"/>
      <c r="AU294" s="77"/>
    </row>
    <row r="295" customFormat="false" ht="15.75" hidden="false" customHeight="false" outlineLevel="0" collapsed="false">
      <c r="A295" s="83"/>
      <c r="B295" s="74"/>
      <c r="C295" s="76"/>
      <c r="D295" s="76"/>
      <c r="E295" s="79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77"/>
      <c r="AC295" s="77"/>
      <c r="AD295" s="63"/>
      <c r="AE295" s="63"/>
      <c r="AF295" s="63"/>
      <c r="AG295" s="63"/>
      <c r="AH295" s="63"/>
      <c r="AI295" s="77"/>
      <c r="AJ295" s="77"/>
      <c r="AK295" s="77"/>
      <c r="AL295" s="77"/>
      <c r="AM295" s="77"/>
      <c r="AN295" s="77"/>
      <c r="AO295" s="77"/>
      <c r="AP295" s="77"/>
      <c r="AQ295" s="77"/>
      <c r="AR295" s="77"/>
      <c r="AS295" s="77"/>
      <c r="AT295" s="77"/>
      <c r="AU295" s="77"/>
    </row>
    <row r="296" customFormat="false" ht="15.75" hidden="false" customHeight="false" outlineLevel="0" collapsed="false">
      <c r="A296" s="83"/>
      <c r="B296" s="74"/>
      <c r="C296" s="76"/>
      <c r="D296" s="76"/>
      <c r="E296" s="79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77"/>
      <c r="AC296" s="77"/>
      <c r="AD296" s="63"/>
      <c r="AE296" s="63"/>
      <c r="AF296" s="63"/>
      <c r="AG296" s="63"/>
      <c r="AH296" s="63"/>
      <c r="AI296" s="77"/>
      <c r="AJ296" s="77"/>
      <c r="AK296" s="77"/>
      <c r="AL296" s="77"/>
      <c r="AM296" s="77"/>
      <c r="AN296" s="77"/>
      <c r="AO296" s="77"/>
      <c r="AP296" s="77"/>
      <c r="AQ296" s="77"/>
      <c r="AR296" s="77"/>
      <c r="AS296" s="77"/>
      <c r="AT296" s="77"/>
      <c r="AU296" s="77"/>
    </row>
    <row r="297" customFormat="false" ht="15.75" hidden="false" customHeight="false" outlineLevel="0" collapsed="false">
      <c r="A297" s="83"/>
      <c r="B297" s="74"/>
      <c r="C297" s="76"/>
      <c r="D297" s="76"/>
      <c r="E297" s="79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  <c r="AA297" s="63"/>
      <c r="AB297" s="77"/>
      <c r="AC297" s="77"/>
      <c r="AD297" s="63"/>
      <c r="AE297" s="63"/>
      <c r="AF297" s="63"/>
      <c r="AG297" s="63"/>
      <c r="AH297" s="63"/>
      <c r="AI297" s="77"/>
      <c r="AJ297" s="77"/>
      <c r="AK297" s="77"/>
      <c r="AL297" s="77"/>
      <c r="AM297" s="77"/>
      <c r="AN297" s="77"/>
      <c r="AO297" s="77"/>
      <c r="AP297" s="77"/>
      <c r="AQ297" s="77"/>
      <c r="AR297" s="77"/>
      <c r="AS297" s="77"/>
      <c r="AT297" s="77"/>
      <c r="AU297" s="77"/>
    </row>
    <row r="298" customFormat="false" ht="15.75" hidden="false" customHeight="false" outlineLevel="0" collapsed="false">
      <c r="A298" s="83"/>
      <c r="B298" s="74"/>
      <c r="C298" s="76"/>
      <c r="D298" s="76"/>
      <c r="E298" s="79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77"/>
      <c r="AC298" s="77"/>
      <c r="AD298" s="63"/>
      <c r="AE298" s="63"/>
      <c r="AF298" s="63"/>
      <c r="AG298" s="63"/>
      <c r="AH298" s="63"/>
      <c r="AI298" s="77"/>
      <c r="AJ298" s="77"/>
      <c r="AK298" s="77"/>
      <c r="AL298" s="77"/>
      <c r="AM298" s="77"/>
      <c r="AN298" s="77"/>
      <c r="AO298" s="77"/>
      <c r="AP298" s="77"/>
      <c r="AQ298" s="77"/>
      <c r="AR298" s="77"/>
      <c r="AS298" s="77"/>
      <c r="AT298" s="77"/>
      <c r="AU298" s="77"/>
    </row>
    <row r="299" customFormat="false" ht="15.75" hidden="false" customHeight="false" outlineLevel="0" collapsed="false">
      <c r="A299" s="83"/>
      <c r="B299" s="74"/>
      <c r="C299" s="76"/>
      <c r="D299" s="76"/>
      <c r="E299" s="79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77"/>
      <c r="AC299" s="77"/>
      <c r="AD299" s="63"/>
      <c r="AE299" s="63"/>
      <c r="AF299" s="63"/>
      <c r="AG299" s="63"/>
      <c r="AH299" s="63"/>
      <c r="AI299" s="77"/>
      <c r="AJ299" s="77"/>
      <c r="AK299" s="77"/>
      <c r="AL299" s="77"/>
      <c r="AM299" s="77"/>
      <c r="AN299" s="77"/>
      <c r="AO299" s="77"/>
      <c r="AP299" s="77"/>
      <c r="AQ299" s="77"/>
      <c r="AR299" s="77"/>
      <c r="AS299" s="77"/>
      <c r="AT299" s="77"/>
      <c r="AU299" s="77"/>
    </row>
    <row r="300" customFormat="false" ht="15.75" hidden="false" customHeight="false" outlineLevel="0" collapsed="false">
      <c r="A300" s="83"/>
      <c r="B300" s="74"/>
      <c r="C300" s="76"/>
      <c r="D300" s="76"/>
      <c r="E300" s="79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77"/>
      <c r="AC300" s="77"/>
      <c r="AD300" s="63"/>
      <c r="AE300" s="63"/>
      <c r="AF300" s="63"/>
      <c r="AG300" s="63"/>
      <c r="AH300" s="63"/>
      <c r="AI300" s="77"/>
      <c r="AJ300" s="77"/>
      <c r="AK300" s="77"/>
      <c r="AL300" s="77"/>
      <c r="AM300" s="77"/>
      <c r="AN300" s="77"/>
      <c r="AO300" s="77"/>
      <c r="AP300" s="77"/>
      <c r="AQ300" s="77"/>
      <c r="AR300" s="77"/>
      <c r="AS300" s="77"/>
      <c r="AT300" s="77"/>
      <c r="AU300" s="77"/>
    </row>
    <row r="301" customFormat="false" ht="15.75" hidden="false" customHeight="false" outlineLevel="0" collapsed="false">
      <c r="A301" s="83"/>
      <c r="B301" s="74"/>
      <c r="C301" s="76"/>
      <c r="D301" s="76"/>
      <c r="E301" s="79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  <c r="AA301" s="63"/>
      <c r="AB301" s="77"/>
      <c r="AC301" s="77"/>
      <c r="AD301" s="63"/>
      <c r="AE301" s="63"/>
      <c r="AF301" s="63"/>
      <c r="AG301" s="63"/>
      <c r="AH301" s="63"/>
      <c r="AI301" s="77"/>
      <c r="AJ301" s="77"/>
      <c r="AK301" s="77"/>
      <c r="AL301" s="77"/>
      <c r="AM301" s="77"/>
      <c r="AN301" s="77"/>
      <c r="AO301" s="77"/>
      <c r="AP301" s="77"/>
      <c r="AQ301" s="77"/>
      <c r="AR301" s="77"/>
      <c r="AS301" s="77"/>
      <c r="AT301" s="77"/>
      <c r="AU301" s="77"/>
    </row>
    <row r="302" customFormat="false" ht="15.75" hidden="false" customHeight="false" outlineLevel="0" collapsed="false">
      <c r="A302" s="83"/>
      <c r="B302" s="74"/>
      <c r="C302" s="76"/>
      <c r="D302" s="76"/>
      <c r="E302" s="79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77"/>
      <c r="AC302" s="77"/>
      <c r="AD302" s="63"/>
      <c r="AE302" s="63"/>
      <c r="AF302" s="63"/>
      <c r="AG302" s="63"/>
      <c r="AH302" s="63"/>
      <c r="AI302" s="77"/>
      <c r="AJ302" s="77"/>
      <c r="AK302" s="77"/>
      <c r="AL302" s="77"/>
      <c r="AM302" s="77"/>
      <c r="AN302" s="77"/>
      <c r="AO302" s="77"/>
      <c r="AP302" s="77"/>
      <c r="AQ302" s="77"/>
      <c r="AR302" s="77"/>
      <c r="AS302" s="77"/>
      <c r="AT302" s="77"/>
      <c r="AU302" s="77"/>
    </row>
    <row r="303" customFormat="false" ht="15.75" hidden="false" customHeight="false" outlineLevel="0" collapsed="false">
      <c r="A303" s="83"/>
      <c r="B303" s="74"/>
      <c r="C303" s="76"/>
      <c r="D303" s="76"/>
      <c r="E303" s="79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  <c r="AA303" s="63"/>
      <c r="AB303" s="77"/>
      <c r="AC303" s="77"/>
      <c r="AD303" s="63"/>
      <c r="AE303" s="63"/>
      <c r="AF303" s="63"/>
      <c r="AG303" s="63"/>
      <c r="AH303" s="63"/>
      <c r="AI303" s="77"/>
      <c r="AJ303" s="77"/>
      <c r="AK303" s="77"/>
      <c r="AL303" s="77"/>
      <c r="AM303" s="77"/>
      <c r="AN303" s="77"/>
      <c r="AO303" s="77"/>
      <c r="AP303" s="77"/>
      <c r="AQ303" s="77"/>
      <c r="AR303" s="77"/>
      <c r="AS303" s="77"/>
      <c r="AT303" s="77"/>
      <c r="AU303" s="77"/>
    </row>
    <row r="304" customFormat="false" ht="15.75" hidden="false" customHeight="false" outlineLevel="0" collapsed="false">
      <c r="A304" s="83"/>
      <c r="B304" s="74"/>
      <c r="C304" s="76"/>
      <c r="D304" s="76"/>
      <c r="E304" s="79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  <c r="AA304" s="63"/>
      <c r="AB304" s="77"/>
      <c r="AC304" s="77"/>
      <c r="AD304" s="63"/>
      <c r="AE304" s="63"/>
      <c r="AF304" s="63"/>
      <c r="AG304" s="63"/>
      <c r="AH304" s="63"/>
      <c r="AI304" s="77"/>
      <c r="AJ304" s="77"/>
      <c r="AK304" s="77"/>
      <c r="AL304" s="77"/>
      <c r="AM304" s="77"/>
      <c r="AN304" s="77"/>
      <c r="AO304" s="77"/>
      <c r="AP304" s="77"/>
      <c r="AQ304" s="77"/>
      <c r="AR304" s="77"/>
      <c r="AS304" s="77"/>
      <c r="AT304" s="77"/>
      <c r="AU304" s="77"/>
    </row>
    <row r="305" customFormat="false" ht="15.75" hidden="false" customHeight="false" outlineLevel="0" collapsed="false">
      <c r="A305" s="83"/>
      <c r="B305" s="74"/>
      <c r="C305" s="76"/>
      <c r="D305" s="76"/>
      <c r="E305" s="79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77"/>
      <c r="AC305" s="77"/>
      <c r="AD305" s="63"/>
      <c r="AE305" s="63"/>
      <c r="AF305" s="63"/>
      <c r="AG305" s="63"/>
      <c r="AH305" s="63"/>
      <c r="AI305" s="77"/>
      <c r="AJ305" s="77"/>
      <c r="AK305" s="77"/>
      <c r="AL305" s="77"/>
      <c r="AM305" s="77"/>
      <c r="AN305" s="77"/>
      <c r="AO305" s="77"/>
      <c r="AP305" s="77"/>
      <c r="AQ305" s="77"/>
      <c r="AR305" s="77"/>
      <c r="AS305" s="77"/>
      <c r="AT305" s="77"/>
      <c r="AU305" s="77"/>
    </row>
    <row r="306" customFormat="false" ht="15.75" hidden="false" customHeight="false" outlineLevel="0" collapsed="false">
      <c r="A306" s="83"/>
      <c r="B306" s="74"/>
      <c r="C306" s="76"/>
      <c r="D306" s="76"/>
      <c r="E306" s="79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  <c r="AA306" s="63"/>
      <c r="AB306" s="77"/>
      <c r="AC306" s="77"/>
      <c r="AD306" s="63"/>
      <c r="AE306" s="63"/>
      <c r="AF306" s="63"/>
      <c r="AG306" s="63"/>
      <c r="AH306" s="63"/>
      <c r="AI306" s="77"/>
      <c r="AJ306" s="77"/>
      <c r="AK306" s="77"/>
      <c r="AL306" s="77"/>
      <c r="AM306" s="77"/>
      <c r="AN306" s="77"/>
      <c r="AO306" s="77"/>
      <c r="AP306" s="77"/>
      <c r="AQ306" s="77"/>
      <c r="AR306" s="77"/>
      <c r="AS306" s="77"/>
      <c r="AT306" s="77"/>
      <c r="AU306" s="77"/>
    </row>
    <row r="307" customFormat="false" ht="15.75" hidden="false" customHeight="false" outlineLevel="0" collapsed="false">
      <c r="A307" s="83"/>
      <c r="B307" s="74"/>
      <c r="C307" s="76"/>
      <c r="D307" s="76"/>
      <c r="E307" s="79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  <c r="AA307" s="63"/>
      <c r="AB307" s="77"/>
      <c r="AC307" s="77"/>
      <c r="AD307" s="63"/>
      <c r="AE307" s="63"/>
      <c r="AF307" s="63"/>
      <c r="AG307" s="63"/>
      <c r="AH307" s="63"/>
      <c r="AI307" s="77"/>
      <c r="AJ307" s="77"/>
      <c r="AK307" s="77"/>
      <c r="AL307" s="77"/>
      <c r="AM307" s="77"/>
      <c r="AN307" s="77"/>
      <c r="AO307" s="77"/>
      <c r="AP307" s="77"/>
      <c r="AQ307" s="77"/>
      <c r="AR307" s="77"/>
      <c r="AS307" s="77"/>
      <c r="AT307" s="77"/>
      <c r="AU307" s="77"/>
    </row>
    <row r="308" customFormat="false" ht="15.75" hidden="false" customHeight="false" outlineLevel="0" collapsed="false">
      <c r="A308" s="83"/>
      <c r="B308" s="74"/>
      <c r="C308" s="76"/>
      <c r="D308" s="76"/>
      <c r="E308" s="79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  <c r="AA308" s="63"/>
      <c r="AB308" s="77"/>
      <c r="AC308" s="77"/>
      <c r="AD308" s="63"/>
      <c r="AE308" s="63"/>
      <c r="AF308" s="63"/>
      <c r="AG308" s="63"/>
      <c r="AH308" s="63"/>
      <c r="AI308" s="77"/>
      <c r="AJ308" s="77"/>
      <c r="AK308" s="77"/>
      <c r="AL308" s="77"/>
      <c r="AM308" s="77"/>
      <c r="AN308" s="77"/>
      <c r="AO308" s="77"/>
      <c r="AP308" s="77"/>
      <c r="AQ308" s="77"/>
      <c r="AR308" s="77"/>
      <c r="AS308" s="77"/>
      <c r="AT308" s="77"/>
      <c r="AU308" s="77"/>
    </row>
    <row r="309" customFormat="false" ht="15.75" hidden="false" customHeight="false" outlineLevel="0" collapsed="false">
      <c r="A309" s="83"/>
      <c r="B309" s="74"/>
      <c r="C309" s="76"/>
      <c r="D309" s="76"/>
      <c r="E309" s="79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77"/>
      <c r="AC309" s="77"/>
      <c r="AD309" s="63"/>
      <c r="AE309" s="63"/>
      <c r="AF309" s="63"/>
      <c r="AG309" s="63"/>
      <c r="AH309" s="63"/>
      <c r="AI309" s="77"/>
      <c r="AJ309" s="77"/>
      <c r="AK309" s="77"/>
      <c r="AL309" s="77"/>
      <c r="AM309" s="77"/>
      <c r="AN309" s="77"/>
      <c r="AO309" s="77"/>
      <c r="AP309" s="77"/>
      <c r="AQ309" s="77"/>
      <c r="AR309" s="77"/>
      <c r="AS309" s="77"/>
      <c r="AT309" s="77"/>
      <c r="AU309" s="77"/>
    </row>
    <row r="310" customFormat="false" ht="15.75" hidden="false" customHeight="false" outlineLevel="0" collapsed="false">
      <c r="A310" s="83"/>
      <c r="B310" s="74"/>
      <c r="C310" s="76"/>
      <c r="D310" s="76"/>
      <c r="E310" s="79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77"/>
      <c r="AC310" s="77"/>
      <c r="AD310" s="63"/>
      <c r="AE310" s="63"/>
      <c r="AF310" s="63"/>
      <c r="AG310" s="63"/>
      <c r="AH310" s="63"/>
      <c r="AI310" s="77"/>
      <c r="AJ310" s="77"/>
      <c r="AK310" s="77"/>
      <c r="AL310" s="77"/>
      <c r="AM310" s="77"/>
      <c r="AN310" s="77"/>
      <c r="AO310" s="77"/>
      <c r="AP310" s="77"/>
      <c r="AQ310" s="77"/>
      <c r="AR310" s="77"/>
      <c r="AS310" s="77"/>
      <c r="AT310" s="77"/>
      <c r="AU310" s="77"/>
    </row>
    <row r="311" customFormat="false" ht="15.75" hidden="false" customHeight="false" outlineLevel="0" collapsed="false">
      <c r="A311" s="83"/>
      <c r="B311" s="74"/>
      <c r="C311" s="76"/>
      <c r="D311" s="76"/>
      <c r="E311" s="79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77"/>
      <c r="AC311" s="77"/>
      <c r="AD311" s="63"/>
      <c r="AE311" s="63"/>
      <c r="AF311" s="63"/>
      <c r="AG311" s="63"/>
      <c r="AH311" s="63"/>
      <c r="AI311" s="77"/>
      <c r="AJ311" s="77"/>
      <c r="AK311" s="77"/>
      <c r="AL311" s="77"/>
      <c r="AM311" s="77"/>
      <c r="AN311" s="77"/>
      <c r="AO311" s="77"/>
      <c r="AP311" s="77"/>
      <c r="AQ311" s="77"/>
      <c r="AR311" s="77"/>
      <c r="AS311" s="77"/>
      <c r="AT311" s="77"/>
      <c r="AU311" s="77"/>
    </row>
    <row r="312" customFormat="false" ht="15.75" hidden="false" customHeight="false" outlineLevel="0" collapsed="false">
      <c r="A312" s="83"/>
      <c r="B312" s="74"/>
      <c r="C312" s="76"/>
      <c r="D312" s="76"/>
      <c r="E312" s="79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77"/>
      <c r="AC312" s="77"/>
      <c r="AD312" s="63"/>
      <c r="AE312" s="63"/>
      <c r="AF312" s="63"/>
      <c r="AG312" s="63"/>
      <c r="AH312" s="63"/>
      <c r="AI312" s="77"/>
      <c r="AJ312" s="77"/>
      <c r="AK312" s="77"/>
      <c r="AL312" s="77"/>
      <c r="AM312" s="77"/>
      <c r="AN312" s="77"/>
      <c r="AO312" s="77"/>
      <c r="AP312" s="77"/>
      <c r="AQ312" s="77"/>
      <c r="AR312" s="77"/>
      <c r="AS312" s="77"/>
      <c r="AT312" s="77"/>
      <c r="AU312" s="77"/>
    </row>
    <row r="313" customFormat="false" ht="15.75" hidden="false" customHeight="false" outlineLevel="0" collapsed="false">
      <c r="A313" s="83"/>
      <c r="B313" s="74"/>
      <c r="C313" s="76"/>
      <c r="D313" s="76"/>
      <c r="E313" s="79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  <c r="AA313" s="63"/>
      <c r="AB313" s="77"/>
      <c r="AC313" s="77"/>
      <c r="AD313" s="63"/>
      <c r="AE313" s="63"/>
      <c r="AF313" s="63"/>
      <c r="AG313" s="63"/>
      <c r="AH313" s="63"/>
      <c r="AI313" s="77"/>
      <c r="AJ313" s="77"/>
      <c r="AK313" s="77"/>
      <c r="AL313" s="77"/>
      <c r="AM313" s="77"/>
      <c r="AN313" s="77"/>
      <c r="AO313" s="77"/>
      <c r="AP313" s="77"/>
      <c r="AQ313" s="77"/>
      <c r="AR313" s="77"/>
      <c r="AS313" s="77"/>
      <c r="AT313" s="77"/>
      <c r="AU313" s="77"/>
    </row>
    <row r="314" customFormat="false" ht="15.75" hidden="false" customHeight="false" outlineLevel="0" collapsed="false">
      <c r="A314" s="83"/>
      <c r="B314" s="74"/>
      <c r="C314" s="76"/>
      <c r="D314" s="76"/>
      <c r="E314" s="79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  <c r="AA314" s="63"/>
      <c r="AB314" s="77"/>
      <c r="AC314" s="77"/>
      <c r="AD314" s="63"/>
      <c r="AE314" s="63"/>
      <c r="AF314" s="63"/>
      <c r="AG314" s="63"/>
      <c r="AH314" s="63"/>
      <c r="AI314" s="77"/>
      <c r="AJ314" s="77"/>
      <c r="AK314" s="77"/>
      <c r="AL314" s="77"/>
      <c r="AM314" s="77"/>
      <c r="AN314" s="77"/>
      <c r="AO314" s="77"/>
      <c r="AP314" s="77"/>
      <c r="AQ314" s="77"/>
      <c r="AR314" s="77"/>
      <c r="AS314" s="77"/>
      <c r="AT314" s="77"/>
      <c r="AU314" s="77"/>
    </row>
    <row r="315" customFormat="false" ht="15.75" hidden="false" customHeight="false" outlineLevel="0" collapsed="false">
      <c r="A315" s="83"/>
      <c r="B315" s="74"/>
      <c r="C315" s="76"/>
      <c r="D315" s="76"/>
      <c r="E315" s="79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  <c r="AA315" s="63"/>
      <c r="AB315" s="77"/>
      <c r="AC315" s="77"/>
      <c r="AD315" s="63"/>
      <c r="AE315" s="63"/>
      <c r="AF315" s="63"/>
      <c r="AG315" s="63"/>
      <c r="AH315" s="63"/>
      <c r="AI315" s="77"/>
      <c r="AJ315" s="77"/>
      <c r="AK315" s="77"/>
      <c r="AL315" s="77"/>
      <c r="AM315" s="77"/>
      <c r="AN315" s="77"/>
      <c r="AO315" s="77"/>
      <c r="AP315" s="77"/>
      <c r="AQ315" s="77"/>
      <c r="AR315" s="77"/>
      <c r="AS315" s="77"/>
      <c r="AT315" s="77"/>
      <c r="AU315" s="77"/>
    </row>
    <row r="316" customFormat="false" ht="15.75" hidden="false" customHeight="false" outlineLevel="0" collapsed="false">
      <c r="A316" s="83"/>
      <c r="B316" s="74"/>
      <c r="C316" s="76"/>
      <c r="D316" s="76"/>
      <c r="E316" s="79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  <c r="AA316" s="63"/>
      <c r="AB316" s="77"/>
      <c r="AC316" s="77"/>
      <c r="AD316" s="63"/>
      <c r="AE316" s="63"/>
      <c r="AF316" s="63"/>
      <c r="AG316" s="63"/>
      <c r="AH316" s="63"/>
      <c r="AI316" s="77"/>
      <c r="AJ316" s="77"/>
      <c r="AK316" s="77"/>
      <c r="AL316" s="77"/>
      <c r="AM316" s="77"/>
      <c r="AN316" s="77"/>
      <c r="AO316" s="77"/>
      <c r="AP316" s="77"/>
      <c r="AQ316" s="77"/>
      <c r="AR316" s="77"/>
      <c r="AS316" s="77"/>
      <c r="AT316" s="77"/>
      <c r="AU316" s="77"/>
    </row>
    <row r="317" customFormat="false" ht="15.75" hidden="false" customHeight="false" outlineLevel="0" collapsed="false">
      <c r="A317" s="83"/>
      <c r="B317" s="74"/>
      <c r="C317" s="76"/>
      <c r="D317" s="76"/>
      <c r="E317" s="79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  <c r="AA317" s="63"/>
      <c r="AB317" s="77"/>
      <c r="AC317" s="77"/>
      <c r="AD317" s="63"/>
      <c r="AE317" s="63"/>
      <c r="AF317" s="63"/>
      <c r="AG317" s="63"/>
      <c r="AH317" s="63"/>
      <c r="AI317" s="77"/>
      <c r="AJ317" s="77"/>
      <c r="AK317" s="77"/>
      <c r="AL317" s="77"/>
      <c r="AM317" s="77"/>
      <c r="AN317" s="77"/>
      <c r="AO317" s="77"/>
      <c r="AP317" s="77"/>
      <c r="AQ317" s="77"/>
      <c r="AR317" s="77"/>
      <c r="AS317" s="77"/>
      <c r="AT317" s="77"/>
      <c r="AU317" s="77"/>
    </row>
    <row r="318" customFormat="false" ht="15.75" hidden="false" customHeight="false" outlineLevel="0" collapsed="false">
      <c r="A318" s="83"/>
      <c r="B318" s="74"/>
      <c r="C318" s="76"/>
      <c r="D318" s="76"/>
      <c r="E318" s="79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  <c r="AA318" s="63"/>
      <c r="AB318" s="77"/>
      <c r="AC318" s="77"/>
      <c r="AD318" s="63"/>
      <c r="AE318" s="63"/>
      <c r="AF318" s="63"/>
      <c r="AG318" s="63"/>
      <c r="AH318" s="63"/>
      <c r="AI318" s="77"/>
      <c r="AJ318" s="77"/>
      <c r="AK318" s="77"/>
      <c r="AL318" s="77"/>
      <c r="AM318" s="77"/>
      <c r="AN318" s="77"/>
      <c r="AO318" s="77"/>
      <c r="AP318" s="77"/>
      <c r="AQ318" s="77"/>
      <c r="AR318" s="77"/>
      <c r="AS318" s="77"/>
      <c r="AT318" s="77"/>
      <c r="AU318" s="77"/>
    </row>
    <row r="319" customFormat="false" ht="15.75" hidden="false" customHeight="false" outlineLevel="0" collapsed="false">
      <c r="A319" s="83"/>
      <c r="B319" s="74"/>
      <c r="C319" s="76"/>
      <c r="D319" s="76"/>
      <c r="E319" s="79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  <c r="AA319" s="63"/>
      <c r="AB319" s="77"/>
      <c r="AC319" s="77"/>
      <c r="AD319" s="63"/>
      <c r="AE319" s="63"/>
      <c r="AF319" s="63"/>
      <c r="AG319" s="63"/>
      <c r="AH319" s="63"/>
      <c r="AI319" s="77"/>
      <c r="AJ319" s="77"/>
      <c r="AK319" s="77"/>
      <c r="AL319" s="77"/>
      <c r="AM319" s="77"/>
      <c r="AN319" s="77"/>
      <c r="AO319" s="77"/>
      <c r="AP319" s="77"/>
      <c r="AQ319" s="77"/>
      <c r="AR319" s="77"/>
      <c r="AS319" s="77"/>
      <c r="AT319" s="77"/>
      <c r="AU319" s="77"/>
    </row>
    <row r="320" customFormat="false" ht="15.75" hidden="false" customHeight="false" outlineLevel="0" collapsed="false">
      <c r="A320" s="83"/>
      <c r="B320" s="74"/>
      <c r="C320" s="76"/>
      <c r="D320" s="76"/>
      <c r="E320" s="79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  <c r="AA320" s="63"/>
      <c r="AB320" s="77"/>
      <c r="AC320" s="77"/>
      <c r="AD320" s="63"/>
      <c r="AE320" s="63"/>
      <c r="AF320" s="63"/>
      <c r="AG320" s="63"/>
      <c r="AH320" s="63"/>
      <c r="AI320" s="77"/>
      <c r="AJ320" s="77"/>
      <c r="AK320" s="77"/>
      <c r="AL320" s="77"/>
      <c r="AM320" s="77"/>
      <c r="AN320" s="77"/>
      <c r="AO320" s="77"/>
      <c r="AP320" s="77"/>
      <c r="AQ320" s="77"/>
      <c r="AR320" s="77"/>
      <c r="AS320" s="77"/>
      <c r="AT320" s="77"/>
      <c r="AU320" s="77"/>
    </row>
    <row r="321" customFormat="false" ht="15.75" hidden="false" customHeight="false" outlineLevel="0" collapsed="false">
      <c r="A321" s="83"/>
      <c r="B321" s="74"/>
      <c r="C321" s="76"/>
      <c r="D321" s="76"/>
      <c r="E321" s="79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  <c r="AA321" s="63"/>
      <c r="AB321" s="77"/>
      <c r="AC321" s="77"/>
      <c r="AD321" s="63"/>
      <c r="AE321" s="63"/>
      <c r="AF321" s="63"/>
      <c r="AG321" s="63"/>
      <c r="AH321" s="63"/>
      <c r="AI321" s="77"/>
      <c r="AJ321" s="77"/>
      <c r="AK321" s="77"/>
      <c r="AL321" s="77"/>
      <c r="AM321" s="77"/>
      <c r="AN321" s="77"/>
      <c r="AO321" s="77"/>
      <c r="AP321" s="77"/>
      <c r="AQ321" s="77"/>
      <c r="AR321" s="77"/>
      <c r="AS321" s="77"/>
      <c r="AT321" s="77"/>
      <c r="AU321" s="77"/>
    </row>
    <row r="322" customFormat="false" ht="15.75" hidden="false" customHeight="false" outlineLevel="0" collapsed="false">
      <c r="A322" s="83"/>
      <c r="B322" s="74"/>
      <c r="C322" s="76"/>
      <c r="D322" s="76"/>
      <c r="E322" s="79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  <c r="AA322" s="63"/>
      <c r="AB322" s="77"/>
      <c r="AC322" s="77"/>
      <c r="AD322" s="63"/>
      <c r="AE322" s="63"/>
      <c r="AF322" s="63"/>
      <c r="AG322" s="63"/>
      <c r="AH322" s="63"/>
      <c r="AI322" s="77"/>
      <c r="AJ322" s="77"/>
      <c r="AK322" s="77"/>
      <c r="AL322" s="77"/>
      <c r="AM322" s="77"/>
      <c r="AN322" s="77"/>
      <c r="AO322" s="77"/>
      <c r="AP322" s="77"/>
      <c r="AQ322" s="77"/>
      <c r="AR322" s="77"/>
      <c r="AS322" s="77"/>
      <c r="AT322" s="77"/>
      <c r="AU322" s="77"/>
    </row>
    <row r="323" customFormat="false" ht="15.75" hidden="false" customHeight="false" outlineLevel="0" collapsed="false">
      <c r="A323" s="83"/>
      <c r="B323" s="74"/>
      <c r="C323" s="76"/>
      <c r="D323" s="76"/>
      <c r="E323" s="79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  <c r="AA323" s="63"/>
      <c r="AB323" s="77"/>
      <c r="AC323" s="77"/>
      <c r="AD323" s="63"/>
      <c r="AE323" s="63"/>
      <c r="AF323" s="63"/>
      <c r="AG323" s="63"/>
      <c r="AH323" s="63"/>
      <c r="AI323" s="77"/>
      <c r="AJ323" s="77"/>
      <c r="AK323" s="77"/>
      <c r="AL323" s="77"/>
      <c r="AM323" s="77"/>
      <c r="AN323" s="77"/>
      <c r="AO323" s="77"/>
      <c r="AP323" s="77"/>
      <c r="AQ323" s="77"/>
      <c r="AR323" s="77"/>
      <c r="AS323" s="77"/>
      <c r="AT323" s="77"/>
      <c r="AU323" s="77"/>
    </row>
    <row r="324" customFormat="false" ht="15.75" hidden="false" customHeight="false" outlineLevel="0" collapsed="false">
      <c r="A324" s="83"/>
      <c r="B324" s="74"/>
      <c r="C324" s="76"/>
      <c r="D324" s="76"/>
      <c r="E324" s="79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  <c r="AA324" s="63"/>
      <c r="AB324" s="77"/>
      <c r="AC324" s="77"/>
      <c r="AD324" s="63"/>
      <c r="AE324" s="63"/>
      <c r="AF324" s="63"/>
      <c r="AG324" s="63"/>
      <c r="AH324" s="63"/>
      <c r="AI324" s="77"/>
      <c r="AJ324" s="77"/>
      <c r="AK324" s="77"/>
      <c r="AL324" s="77"/>
      <c r="AM324" s="77"/>
      <c r="AN324" s="77"/>
      <c r="AO324" s="77"/>
      <c r="AP324" s="77"/>
      <c r="AQ324" s="77"/>
      <c r="AR324" s="77"/>
      <c r="AS324" s="77"/>
      <c r="AT324" s="77"/>
      <c r="AU324" s="77"/>
    </row>
    <row r="325" customFormat="false" ht="15.75" hidden="false" customHeight="false" outlineLevel="0" collapsed="false">
      <c r="A325" s="83"/>
      <c r="B325" s="74"/>
      <c r="C325" s="76"/>
      <c r="D325" s="76"/>
      <c r="E325" s="79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  <c r="AA325" s="63"/>
      <c r="AB325" s="77"/>
      <c r="AC325" s="77"/>
      <c r="AD325" s="63"/>
      <c r="AE325" s="63"/>
      <c r="AF325" s="63"/>
      <c r="AG325" s="63"/>
      <c r="AH325" s="63"/>
      <c r="AI325" s="77"/>
      <c r="AJ325" s="77"/>
      <c r="AK325" s="77"/>
      <c r="AL325" s="77"/>
      <c r="AM325" s="77"/>
      <c r="AN325" s="77"/>
      <c r="AO325" s="77"/>
      <c r="AP325" s="77"/>
      <c r="AQ325" s="77"/>
      <c r="AR325" s="77"/>
      <c r="AS325" s="77"/>
      <c r="AT325" s="77"/>
      <c r="AU325" s="77"/>
    </row>
    <row r="326" customFormat="false" ht="15.75" hidden="false" customHeight="false" outlineLevel="0" collapsed="false">
      <c r="A326" s="83"/>
      <c r="B326" s="74"/>
      <c r="C326" s="76"/>
      <c r="D326" s="76"/>
      <c r="E326" s="79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  <c r="AA326" s="63"/>
      <c r="AB326" s="77"/>
      <c r="AC326" s="77"/>
      <c r="AD326" s="63"/>
      <c r="AE326" s="63"/>
      <c r="AF326" s="63"/>
      <c r="AG326" s="63"/>
      <c r="AH326" s="63"/>
      <c r="AI326" s="77"/>
      <c r="AJ326" s="77"/>
      <c r="AK326" s="77"/>
      <c r="AL326" s="77"/>
      <c r="AM326" s="77"/>
      <c r="AN326" s="77"/>
      <c r="AO326" s="77"/>
      <c r="AP326" s="77"/>
      <c r="AQ326" s="77"/>
      <c r="AR326" s="77"/>
      <c r="AS326" s="77"/>
      <c r="AT326" s="77"/>
      <c r="AU326" s="77"/>
    </row>
    <row r="327" customFormat="false" ht="15.75" hidden="false" customHeight="false" outlineLevel="0" collapsed="false">
      <c r="A327" s="83"/>
      <c r="B327" s="74"/>
      <c r="C327" s="76"/>
      <c r="D327" s="76"/>
      <c r="E327" s="79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  <c r="AA327" s="63"/>
      <c r="AB327" s="77"/>
      <c r="AC327" s="77"/>
      <c r="AD327" s="63"/>
      <c r="AE327" s="63"/>
      <c r="AF327" s="63"/>
      <c r="AG327" s="63"/>
      <c r="AH327" s="63"/>
      <c r="AI327" s="77"/>
      <c r="AJ327" s="77"/>
      <c r="AK327" s="77"/>
      <c r="AL327" s="77"/>
      <c r="AM327" s="77"/>
      <c r="AN327" s="77"/>
      <c r="AO327" s="77"/>
      <c r="AP327" s="77"/>
      <c r="AQ327" s="77"/>
      <c r="AR327" s="77"/>
      <c r="AS327" s="77"/>
      <c r="AT327" s="77"/>
      <c r="AU327" s="77"/>
    </row>
    <row r="328" customFormat="false" ht="15.75" hidden="false" customHeight="false" outlineLevel="0" collapsed="false">
      <c r="A328" s="83"/>
      <c r="B328" s="74"/>
      <c r="C328" s="76"/>
      <c r="D328" s="76"/>
      <c r="E328" s="79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  <c r="AA328" s="63"/>
      <c r="AB328" s="77"/>
      <c r="AC328" s="77"/>
      <c r="AD328" s="63"/>
      <c r="AE328" s="63"/>
      <c r="AF328" s="63"/>
      <c r="AG328" s="63"/>
      <c r="AH328" s="63"/>
      <c r="AI328" s="77"/>
      <c r="AJ328" s="77"/>
      <c r="AK328" s="77"/>
      <c r="AL328" s="77"/>
      <c r="AM328" s="77"/>
      <c r="AN328" s="77"/>
      <c r="AO328" s="77"/>
      <c r="AP328" s="77"/>
      <c r="AQ328" s="77"/>
      <c r="AR328" s="77"/>
      <c r="AS328" s="77"/>
      <c r="AT328" s="77"/>
      <c r="AU328" s="77"/>
    </row>
    <row r="329" customFormat="false" ht="15.75" hidden="false" customHeight="false" outlineLevel="0" collapsed="false">
      <c r="A329" s="83"/>
      <c r="B329" s="74"/>
      <c r="C329" s="76"/>
      <c r="D329" s="76"/>
      <c r="E329" s="79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  <c r="AA329" s="63"/>
      <c r="AB329" s="77"/>
      <c r="AC329" s="77"/>
      <c r="AD329" s="63"/>
      <c r="AE329" s="63"/>
      <c r="AF329" s="63"/>
      <c r="AG329" s="63"/>
      <c r="AH329" s="63"/>
      <c r="AI329" s="77"/>
      <c r="AJ329" s="77"/>
      <c r="AK329" s="77"/>
      <c r="AL329" s="77"/>
      <c r="AM329" s="77"/>
      <c r="AN329" s="77"/>
      <c r="AO329" s="77"/>
      <c r="AP329" s="77"/>
      <c r="AQ329" s="77"/>
      <c r="AR329" s="77"/>
      <c r="AS329" s="77"/>
      <c r="AT329" s="77"/>
      <c r="AU329" s="77"/>
    </row>
    <row r="330" customFormat="false" ht="15.75" hidden="false" customHeight="false" outlineLevel="0" collapsed="false">
      <c r="A330" s="83"/>
      <c r="B330" s="74"/>
      <c r="C330" s="76"/>
      <c r="D330" s="76"/>
      <c r="E330" s="79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  <c r="AA330" s="63"/>
      <c r="AB330" s="77"/>
      <c r="AC330" s="77"/>
      <c r="AD330" s="63"/>
      <c r="AE330" s="63"/>
      <c r="AF330" s="63"/>
      <c r="AG330" s="63"/>
      <c r="AH330" s="63"/>
      <c r="AI330" s="77"/>
      <c r="AJ330" s="77"/>
      <c r="AK330" s="77"/>
      <c r="AL330" s="77"/>
      <c r="AM330" s="77"/>
      <c r="AN330" s="77"/>
      <c r="AO330" s="77"/>
      <c r="AP330" s="77"/>
      <c r="AQ330" s="77"/>
      <c r="AR330" s="77"/>
      <c r="AS330" s="77"/>
      <c r="AT330" s="77"/>
      <c r="AU330" s="77"/>
    </row>
    <row r="331" customFormat="false" ht="15.75" hidden="false" customHeight="false" outlineLevel="0" collapsed="false">
      <c r="A331" s="83"/>
      <c r="B331" s="74"/>
      <c r="C331" s="76"/>
      <c r="D331" s="76"/>
      <c r="E331" s="79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  <c r="AA331" s="63"/>
      <c r="AB331" s="77"/>
      <c r="AC331" s="77"/>
      <c r="AD331" s="63"/>
      <c r="AE331" s="63"/>
      <c r="AF331" s="63"/>
      <c r="AG331" s="63"/>
      <c r="AH331" s="63"/>
      <c r="AI331" s="77"/>
      <c r="AJ331" s="77"/>
      <c r="AK331" s="77"/>
      <c r="AL331" s="77"/>
      <c r="AM331" s="77"/>
      <c r="AN331" s="77"/>
      <c r="AO331" s="77"/>
      <c r="AP331" s="77"/>
      <c r="AQ331" s="77"/>
      <c r="AR331" s="77"/>
      <c r="AS331" s="77"/>
      <c r="AT331" s="77"/>
      <c r="AU331" s="77"/>
    </row>
    <row r="332" customFormat="false" ht="15.75" hidden="false" customHeight="false" outlineLevel="0" collapsed="false">
      <c r="A332" s="83"/>
      <c r="B332" s="74"/>
      <c r="C332" s="76"/>
      <c r="D332" s="76"/>
      <c r="E332" s="79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  <c r="AA332" s="63"/>
      <c r="AB332" s="77"/>
      <c r="AC332" s="77"/>
      <c r="AD332" s="63"/>
      <c r="AE332" s="63"/>
      <c r="AF332" s="63"/>
      <c r="AG332" s="63"/>
      <c r="AH332" s="63"/>
      <c r="AI332" s="77"/>
      <c r="AJ332" s="77"/>
      <c r="AK332" s="77"/>
      <c r="AL332" s="77"/>
      <c r="AM332" s="77"/>
      <c r="AN332" s="77"/>
      <c r="AO332" s="77"/>
      <c r="AP332" s="77"/>
      <c r="AQ332" s="77"/>
      <c r="AR332" s="77"/>
      <c r="AS332" s="77"/>
      <c r="AT332" s="77"/>
      <c r="AU332" s="77"/>
    </row>
    <row r="333" customFormat="false" ht="15.75" hidden="false" customHeight="false" outlineLevel="0" collapsed="false">
      <c r="A333" s="83"/>
      <c r="B333" s="74"/>
      <c r="C333" s="76"/>
      <c r="D333" s="76"/>
      <c r="E333" s="79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  <c r="AA333" s="63"/>
      <c r="AB333" s="77"/>
      <c r="AC333" s="77"/>
      <c r="AD333" s="63"/>
      <c r="AE333" s="63"/>
      <c r="AF333" s="63"/>
      <c r="AG333" s="63"/>
      <c r="AH333" s="63"/>
      <c r="AI333" s="77"/>
      <c r="AJ333" s="77"/>
      <c r="AK333" s="77"/>
      <c r="AL333" s="77"/>
      <c r="AM333" s="77"/>
      <c r="AN333" s="77"/>
      <c r="AO333" s="77"/>
      <c r="AP333" s="77"/>
      <c r="AQ333" s="77"/>
      <c r="AR333" s="77"/>
      <c r="AS333" s="77"/>
      <c r="AT333" s="77"/>
      <c r="AU333" s="77"/>
    </row>
    <row r="334" customFormat="false" ht="15.75" hidden="false" customHeight="false" outlineLevel="0" collapsed="false">
      <c r="A334" s="83"/>
      <c r="B334" s="74"/>
      <c r="C334" s="76"/>
      <c r="D334" s="76"/>
      <c r="E334" s="79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  <c r="AA334" s="63"/>
      <c r="AB334" s="77"/>
      <c r="AC334" s="77"/>
      <c r="AD334" s="63"/>
      <c r="AE334" s="63"/>
      <c r="AF334" s="63"/>
      <c r="AG334" s="63"/>
      <c r="AH334" s="63"/>
      <c r="AI334" s="77"/>
      <c r="AJ334" s="77"/>
      <c r="AK334" s="77"/>
      <c r="AL334" s="77"/>
      <c r="AM334" s="77"/>
      <c r="AN334" s="77"/>
      <c r="AO334" s="77"/>
      <c r="AP334" s="77"/>
      <c r="AQ334" s="77"/>
      <c r="AR334" s="77"/>
      <c r="AS334" s="77"/>
      <c r="AT334" s="77"/>
      <c r="AU334" s="77"/>
    </row>
    <row r="335" customFormat="false" ht="15.75" hidden="false" customHeight="false" outlineLevel="0" collapsed="false">
      <c r="A335" s="83"/>
      <c r="B335" s="74"/>
      <c r="C335" s="76"/>
      <c r="D335" s="76"/>
      <c r="E335" s="79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  <c r="AA335" s="63"/>
      <c r="AB335" s="77"/>
      <c r="AC335" s="77"/>
      <c r="AD335" s="63"/>
      <c r="AE335" s="63"/>
      <c r="AF335" s="63"/>
      <c r="AG335" s="63"/>
      <c r="AH335" s="63"/>
      <c r="AI335" s="77"/>
      <c r="AJ335" s="77"/>
      <c r="AK335" s="77"/>
      <c r="AL335" s="77"/>
      <c r="AM335" s="77"/>
      <c r="AN335" s="77"/>
      <c r="AO335" s="77"/>
      <c r="AP335" s="77"/>
      <c r="AQ335" s="77"/>
      <c r="AR335" s="77"/>
      <c r="AS335" s="77"/>
      <c r="AT335" s="77"/>
      <c r="AU335" s="77"/>
    </row>
    <row r="336" customFormat="false" ht="15.75" hidden="false" customHeight="false" outlineLevel="0" collapsed="false">
      <c r="A336" s="83"/>
      <c r="B336" s="74"/>
      <c r="C336" s="76"/>
      <c r="D336" s="76"/>
      <c r="E336" s="79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  <c r="AA336" s="63"/>
      <c r="AB336" s="77"/>
      <c r="AC336" s="77"/>
      <c r="AD336" s="63"/>
      <c r="AE336" s="63"/>
      <c r="AF336" s="63"/>
      <c r="AG336" s="63"/>
      <c r="AH336" s="63"/>
      <c r="AI336" s="77"/>
      <c r="AJ336" s="77"/>
      <c r="AK336" s="77"/>
      <c r="AL336" s="77"/>
      <c r="AM336" s="77"/>
      <c r="AN336" s="77"/>
      <c r="AO336" s="77"/>
      <c r="AP336" s="77"/>
      <c r="AQ336" s="77"/>
      <c r="AR336" s="77"/>
      <c r="AS336" s="77"/>
      <c r="AT336" s="77"/>
      <c r="AU336" s="77"/>
    </row>
    <row r="337" customFormat="false" ht="15.75" hidden="false" customHeight="false" outlineLevel="0" collapsed="false">
      <c r="A337" s="83"/>
      <c r="B337" s="74"/>
      <c r="C337" s="76"/>
      <c r="D337" s="76"/>
      <c r="E337" s="79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  <c r="AA337" s="63"/>
      <c r="AB337" s="77"/>
      <c r="AC337" s="77"/>
      <c r="AD337" s="63"/>
      <c r="AE337" s="63"/>
      <c r="AF337" s="63"/>
      <c r="AG337" s="63"/>
      <c r="AH337" s="63"/>
      <c r="AI337" s="77"/>
      <c r="AJ337" s="77"/>
      <c r="AK337" s="77"/>
      <c r="AL337" s="77"/>
      <c r="AM337" s="77"/>
      <c r="AN337" s="77"/>
      <c r="AO337" s="77"/>
      <c r="AP337" s="77"/>
      <c r="AQ337" s="77"/>
      <c r="AR337" s="77"/>
      <c r="AS337" s="77"/>
      <c r="AT337" s="77"/>
      <c r="AU337" s="77"/>
    </row>
    <row r="338" customFormat="false" ht="15.75" hidden="false" customHeight="false" outlineLevel="0" collapsed="false">
      <c r="A338" s="83"/>
      <c r="B338" s="74"/>
      <c r="C338" s="76"/>
      <c r="D338" s="76"/>
      <c r="E338" s="79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  <c r="AA338" s="63"/>
      <c r="AB338" s="77"/>
      <c r="AC338" s="77"/>
      <c r="AD338" s="63"/>
      <c r="AE338" s="63"/>
      <c r="AF338" s="63"/>
      <c r="AG338" s="63"/>
      <c r="AH338" s="63"/>
      <c r="AI338" s="77"/>
      <c r="AJ338" s="77"/>
      <c r="AK338" s="77"/>
      <c r="AL338" s="77"/>
      <c r="AM338" s="77"/>
      <c r="AN338" s="77"/>
      <c r="AO338" s="77"/>
      <c r="AP338" s="77"/>
      <c r="AQ338" s="77"/>
      <c r="AR338" s="77"/>
      <c r="AS338" s="77"/>
      <c r="AT338" s="77"/>
      <c r="AU338" s="77"/>
    </row>
    <row r="339" customFormat="false" ht="15.75" hidden="false" customHeight="false" outlineLevel="0" collapsed="false">
      <c r="A339" s="83"/>
      <c r="B339" s="74"/>
      <c r="C339" s="76"/>
      <c r="D339" s="76"/>
      <c r="E339" s="79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  <c r="AA339" s="63"/>
      <c r="AB339" s="77"/>
      <c r="AC339" s="77"/>
      <c r="AD339" s="63"/>
      <c r="AE339" s="63"/>
      <c r="AF339" s="63"/>
      <c r="AG339" s="63"/>
      <c r="AH339" s="63"/>
      <c r="AI339" s="77"/>
      <c r="AJ339" s="77"/>
      <c r="AK339" s="77"/>
      <c r="AL339" s="77"/>
      <c r="AM339" s="77"/>
      <c r="AN339" s="77"/>
      <c r="AO339" s="77"/>
      <c r="AP339" s="77"/>
      <c r="AQ339" s="77"/>
      <c r="AR339" s="77"/>
      <c r="AS339" s="77"/>
      <c r="AT339" s="77"/>
      <c r="AU339" s="77"/>
    </row>
    <row r="340" customFormat="false" ht="15.75" hidden="false" customHeight="false" outlineLevel="0" collapsed="false">
      <c r="A340" s="83"/>
      <c r="B340" s="74"/>
      <c r="C340" s="76"/>
      <c r="D340" s="76"/>
      <c r="E340" s="79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  <c r="AA340" s="63"/>
      <c r="AB340" s="77"/>
      <c r="AC340" s="77"/>
      <c r="AD340" s="63"/>
      <c r="AE340" s="63"/>
      <c r="AF340" s="63"/>
      <c r="AG340" s="63"/>
      <c r="AH340" s="63"/>
      <c r="AI340" s="77"/>
      <c r="AJ340" s="77"/>
      <c r="AK340" s="77"/>
      <c r="AL340" s="77"/>
      <c r="AM340" s="77"/>
      <c r="AN340" s="77"/>
      <c r="AO340" s="77"/>
      <c r="AP340" s="77"/>
      <c r="AQ340" s="77"/>
      <c r="AR340" s="77"/>
      <c r="AS340" s="77"/>
      <c r="AT340" s="77"/>
      <c r="AU340" s="77"/>
    </row>
    <row r="341" customFormat="false" ht="15.75" hidden="false" customHeight="false" outlineLevel="0" collapsed="false">
      <c r="A341" s="83"/>
      <c r="B341" s="74"/>
      <c r="C341" s="76"/>
      <c r="D341" s="76"/>
      <c r="E341" s="79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  <c r="AA341" s="63"/>
      <c r="AB341" s="77"/>
      <c r="AC341" s="77"/>
      <c r="AD341" s="63"/>
      <c r="AE341" s="63"/>
      <c r="AF341" s="63"/>
      <c r="AG341" s="63"/>
      <c r="AH341" s="63"/>
      <c r="AI341" s="77"/>
      <c r="AJ341" s="77"/>
      <c r="AK341" s="77"/>
      <c r="AL341" s="77"/>
      <c r="AM341" s="77"/>
      <c r="AN341" s="77"/>
      <c r="AO341" s="77"/>
      <c r="AP341" s="77"/>
      <c r="AQ341" s="77"/>
      <c r="AR341" s="77"/>
      <c r="AS341" s="77"/>
      <c r="AT341" s="77"/>
      <c r="AU341" s="77"/>
    </row>
    <row r="342" customFormat="false" ht="15.75" hidden="false" customHeight="false" outlineLevel="0" collapsed="false">
      <c r="A342" s="83"/>
      <c r="B342" s="74"/>
      <c r="C342" s="76"/>
      <c r="D342" s="76"/>
      <c r="E342" s="79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  <c r="AA342" s="63"/>
      <c r="AB342" s="77"/>
      <c r="AC342" s="77"/>
      <c r="AD342" s="63"/>
      <c r="AE342" s="63"/>
      <c r="AF342" s="63"/>
      <c r="AG342" s="63"/>
      <c r="AH342" s="63"/>
      <c r="AI342" s="77"/>
      <c r="AJ342" s="77"/>
      <c r="AK342" s="77"/>
      <c r="AL342" s="77"/>
      <c r="AM342" s="77"/>
      <c r="AN342" s="77"/>
      <c r="AO342" s="77"/>
      <c r="AP342" s="77"/>
      <c r="AQ342" s="77"/>
      <c r="AR342" s="77"/>
      <c r="AS342" s="77"/>
      <c r="AT342" s="77"/>
      <c r="AU342" s="77"/>
    </row>
    <row r="343" customFormat="false" ht="15.75" hidden="false" customHeight="false" outlineLevel="0" collapsed="false">
      <c r="A343" s="83"/>
      <c r="B343" s="74"/>
      <c r="C343" s="76"/>
      <c r="D343" s="76"/>
      <c r="E343" s="79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77"/>
      <c r="AC343" s="77"/>
      <c r="AD343" s="63"/>
      <c r="AE343" s="63"/>
      <c r="AF343" s="63"/>
      <c r="AG343" s="63"/>
      <c r="AH343" s="63"/>
      <c r="AI343" s="77"/>
      <c r="AJ343" s="77"/>
      <c r="AK343" s="77"/>
      <c r="AL343" s="77"/>
      <c r="AM343" s="77"/>
      <c r="AN343" s="77"/>
      <c r="AO343" s="77"/>
      <c r="AP343" s="77"/>
      <c r="AQ343" s="77"/>
      <c r="AR343" s="77"/>
      <c r="AS343" s="77"/>
      <c r="AT343" s="77"/>
      <c r="AU343" s="77"/>
    </row>
    <row r="344" customFormat="false" ht="15.75" hidden="false" customHeight="false" outlineLevel="0" collapsed="false">
      <c r="A344" s="83"/>
      <c r="B344" s="74"/>
      <c r="C344" s="76"/>
      <c r="D344" s="76"/>
      <c r="E344" s="79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  <c r="AA344" s="63"/>
      <c r="AB344" s="77"/>
      <c r="AC344" s="77"/>
      <c r="AD344" s="63"/>
      <c r="AE344" s="63"/>
      <c r="AF344" s="63"/>
      <c r="AG344" s="63"/>
      <c r="AH344" s="63"/>
      <c r="AI344" s="77"/>
      <c r="AJ344" s="77"/>
      <c r="AK344" s="77"/>
      <c r="AL344" s="77"/>
      <c r="AM344" s="77"/>
      <c r="AN344" s="77"/>
      <c r="AO344" s="77"/>
      <c r="AP344" s="77"/>
      <c r="AQ344" s="77"/>
      <c r="AR344" s="77"/>
      <c r="AS344" s="77"/>
      <c r="AT344" s="77"/>
      <c r="AU344" s="77"/>
    </row>
    <row r="345" customFormat="false" ht="15.75" hidden="false" customHeight="false" outlineLevel="0" collapsed="false">
      <c r="A345" s="83"/>
      <c r="B345" s="74"/>
      <c r="C345" s="76"/>
      <c r="D345" s="76"/>
      <c r="E345" s="79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  <c r="AA345" s="63"/>
      <c r="AB345" s="77"/>
      <c r="AC345" s="77"/>
      <c r="AD345" s="63"/>
      <c r="AE345" s="63"/>
      <c r="AF345" s="63"/>
      <c r="AG345" s="63"/>
      <c r="AH345" s="63"/>
      <c r="AI345" s="77"/>
      <c r="AJ345" s="77"/>
      <c r="AK345" s="77"/>
      <c r="AL345" s="77"/>
      <c r="AM345" s="77"/>
      <c r="AN345" s="77"/>
      <c r="AO345" s="77"/>
      <c r="AP345" s="77"/>
      <c r="AQ345" s="77"/>
      <c r="AR345" s="77"/>
      <c r="AS345" s="77"/>
      <c r="AT345" s="77"/>
      <c r="AU345" s="77"/>
    </row>
    <row r="346" customFormat="false" ht="15.75" hidden="false" customHeight="false" outlineLevel="0" collapsed="false">
      <c r="A346" s="83"/>
      <c r="B346" s="74"/>
      <c r="C346" s="76"/>
      <c r="D346" s="76"/>
      <c r="E346" s="79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  <c r="AA346" s="63"/>
      <c r="AB346" s="77"/>
      <c r="AC346" s="77"/>
      <c r="AD346" s="63"/>
      <c r="AE346" s="63"/>
      <c r="AF346" s="63"/>
      <c r="AG346" s="63"/>
      <c r="AH346" s="63"/>
      <c r="AI346" s="77"/>
      <c r="AJ346" s="77"/>
      <c r="AK346" s="77"/>
      <c r="AL346" s="77"/>
      <c r="AM346" s="77"/>
      <c r="AN346" s="77"/>
      <c r="AO346" s="77"/>
      <c r="AP346" s="77"/>
      <c r="AQ346" s="77"/>
      <c r="AR346" s="77"/>
      <c r="AS346" s="77"/>
      <c r="AT346" s="77"/>
      <c r="AU346" s="77"/>
    </row>
    <row r="347" customFormat="false" ht="15.75" hidden="false" customHeight="false" outlineLevel="0" collapsed="false">
      <c r="A347" s="83"/>
      <c r="B347" s="74"/>
      <c r="C347" s="76"/>
      <c r="D347" s="76"/>
      <c r="E347" s="79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  <c r="AA347" s="63"/>
      <c r="AB347" s="77"/>
      <c r="AC347" s="77"/>
      <c r="AD347" s="63"/>
      <c r="AE347" s="63"/>
      <c r="AF347" s="63"/>
      <c r="AG347" s="63"/>
      <c r="AH347" s="63"/>
      <c r="AI347" s="77"/>
      <c r="AJ347" s="77"/>
      <c r="AK347" s="77"/>
      <c r="AL347" s="77"/>
      <c r="AM347" s="77"/>
      <c r="AN347" s="77"/>
      <c r="AO347" s="77"/>
      <c r="AP347" s="77"/>
      <c r="AQ347" s="77"/>
      <c r="AR347" s="77"/>
      <c r="AS347" s="77"/>
      <c r="AT347" s="77"/>
      <c r="AU347" s="77"/>
    </row>
    <row r="348" customFormat="false" ht="15.75" hidden="false" customHeight="false" outlineLevel="0" collapsed="false">
      <c r="A348" s="83"/>
      <c r="B348" s="74"/>
      <c r="C348" s="76"/>
      <c r="D348" s="76"/>
      <c r="E348" s="79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77"/>
      <c r="AC348" s="77"/>
      <c r="AD348" s="63"/>
      <c r="AE348" s="63"/>
      <c r="AF348" s="63"/>
      <c r="AG348" s="63"/>
      <c r="AH348" s="63"/>
      <c r="AI348" s="77"/>
      <c r="AJ348" s="77"/>
      <c r="AK348" s="77"/>
      <c r="AL348" s="77"/>
      <c r="AM348" s="77"/>
      <c r="AN348" s="77"/>
      <c r="AO348" s="77"/>
      <c r="AP348" s="77"/>
      <c r="AQ348" s="77"/>
      <c r="AR348" s="77"/>
      <c r="AS348" s="77"/>
      <c r="AT348" s="77"/>
      <c r="AU348" s="77"/>
    </row>
    <row r="349" customFormat="false" ht="15.75" hidden="false" customHeight="false" outlineLevel="0" collapsed="false">
      <c r="A349" s="83"/>
      <c r="B349" s="74"/>
      <c r="C349" s="76"/>
      <c r="D349" s="76"/>
      <c r="E349" s="79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  <c r="AA349" s="63"/>
      <c r="AB349" s="77"/>
      <c r="AC349" s="77"/>
      <c r="AD349" s="63"/>
      <c r="AE349" s="63"/>
      <c r="AF349" s="63"/>
      <c r="AG349" s="63"/>
      <c r="AH349" s="63"/>
      <c r="AI349" s="77"/>
      <c r="AJ349" s="77"/>
      <c r="AK349" s="77"/>
      <c r="AL349" s="77"/>
      <c r="AM349" s="77"/>
      <c r="AN349" s="77"/>
      <c r="AO349" s="77"/>
      <c r="AP349" s="77"/>
      <c r="AQ349" s="77"/>
      <c r="AR349" s="77"/>
      <c r="AS349" s="77"/>
      <c r="AT349" s="77"/>
      <c r="AU349" s="77"/>
    </row>
    <row r="350" customFormat="false" ht="15.75" hidden="false" customHeight="false" outlineLevel="0" collapsed="false">
      <c r="A350" s="83"/>
      <c r="B350" s="74"/>
      <c r="C350" s="76"/>
      <c r="D350" s="76"/>
      <c r="E350" s="79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  <c r="AA350" s="63"/>
      <c r="AB350" s="77"/>
      <c r="AC350" s="77"/>
      <c r="AD350" s="63"/>
      <c r="AE350" s="63"/>
      <c r="AF350" s="63"/>
      <c r="AG350" s="63"/>
      <c r="AH350" s="63"/>
      <c r="AI350" s="77"/>
      <c r="AJ350" s="77"/>
      <c r="AK350" s="77"/>
      <c r="AL350" s="77"/>
      <c r="AM350" s="77"/>
      <c r="AN350" s="77"/>
      <c r="AO350" s="77"/>
      <c r="AP350" s="77"/>
      <c r="AQ350" s="77"/>
      <c r="AR350" s="77"/>
      <c r="AS350" s="77"/>
      <c r="AT350" s="77"/>
      <c r="AU350" s="77"/>
    </row>
    <row r="351" customFormat="false" ht="15.75" hidden="false" customHeight="false" outlineLevel="0" collapsed="false">
      <c r="A351" s="83"/>
      <c r="B351" s="74"/>
      <c r="C351" s="76"/>
      <c r="D351" s="76"/>
      <c r="E351" s="79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  <c r="AA351" s="63"/>
      <c r="AB351" s="77"/>
      <c r="AC351" s="77"/>
      <c r="AD351" s="63"/>
      <c r="AE351" s="63"/>
      <c r="AF351" s="63"/>
      <c r="AG351" s="63"/>
      <c r="AH351" s="63"/>
      <c r="AI351" s="77"/>
      <c r="AJ351" s="77"/>
      <c r="AK351" s="77"/>
      <c r="AL351" s="77"/>
      <c r="AM351" s="77"/>
      <c r="AN351" s="77"/>
      <c r="AO351" s="77"/>
      <c r="AP351" s="77"/>
      <c r="AQ351" s="77"/>
      <c r="AR351" s="77"/>
      <c r="AS351" s="77"/>
      <c r="AT351" s="77"/>
      <c r="AU351" s="77"/>
    </row>
    <row r="352" customFormat="false" ht="15.75" hidden="false" customHeight="false" outlineLevel="0" collapsed="false">
      <c r="A352" s="83"/>
      <c r="B352" s="74"/>
      <c r="C352" s="76"/>
      <c r="D352" s="76"/>
      <c r="E352" s="79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  <c r="AA352" s="63"/>
      <c r="AB352" s="77"/>
      <c r="AC352" s="77"/>
      <c r="AD352" s="63"/>
      <c r="AE352" s="63"/>
      <c r="AF352" s="63"/>
      <c r="AG352" s="63"/>
      <c r="AH352" s="63"/>
      <c r="AI352" s="77"/>
      <c r="AJ352" s="77"/>
      <c r="AK352" s="77"/>
      <c r="AL352" s="77"/>
      <c r="AM352" s="77"/>
      <c r="AN352" s="77"/>
      <c r="AO352" s="77"/>
      <c r="AP352" s="77"/>
      <c r="AQ352" s="77"/>
      <c r="AR352" s="77"/>
      <c r="AS352" s="77"/>
      <c r="AT352" s="77"/>
      <c r="AU352" s="77"/>
    </row>
    <row r="353" customFormat="false" ht="15.75" hidden="false" customHeight="false" outlineLevel="0" collapsed="false">
      <c r="A353" s="83"/>
      <c r="B353" s="74"/>
      <c r="C353" s="76"/>
      <c r="D353" s="76"/>
      <c r="E353" s="79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  <c r="AA353" s="63"/>
      <c r="AB353" s="77"/>
      <c r="AC353" s="77"/>
      <c r="AD353" s="63"/>
      <c r="AE353" s="63"/>
      <c r="AF353" s="63"/>
      <c r="AG353" s="63"/>
      <c r="AH353" s="63"/>
      <c r="AI353" s="77"/>
      <c r="AJ353" s="77"/>
      <c r="AK353" s="77"/>
      <c r="AL353" s="77"/>
      <c r="AM353" s="77"/>
      <c r="AN353" s="77"/>
      <c r="AO353" s="77"/>
      <c r="AP353" s="77"/>
      <c r="AQ353" s="77"/>
      <c r="AR353" s="77"/>
      <c r="AS353" s="77"/>
      <c r="AT353" s="77"/>
      <c r="AU353" s="77"/>
    </row>
    <row r="354" customFormat="false" ht="15.75" hidden="false" customHeight="false" outlineLevel="0" collapsed="false">
      <c r="A354" s="83"/>
      <c r="B354" s="74"/>
      <c r="C354" s="76"/>
      <c r="D354" s="76"/>
      <c r="E354" s="79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  <c r="AA354" s="63"/>
      <c r="AB354" s="77"/>
      <c r="AC354" s="77"/>
      <c r="AD354" s="63"/>
      <c r="AE354" s="63"/>
      <c r="AF354" s="63"/>
      <c r="AG354" s="63"/>
      <c r="AH354" s="63"/>
      <c r="AI354" s="77"/>
      <c r="AJ354" s="77"/>
      <c r="AK354" s="77"/>
      <c r="AL354" s="77"/>
      <c r="AM354" s="77"/>
      <c r="AN354" s="77"/>
      <c r="AO354" s="77"/>
      <c r="AP354" s="77"/>
      <c r="AQ354" s="77"/>
      <c r="AR354" s="77"/>
      <c r="AS354" s="77"/>
      <c r="AT354" s="77"/>
      <c r="AU354" s="77"/>
    </row>
    <row r="355" customFormat="false" ht="15.75" hidden="false" customHeight="false" outlineLevel="0" collapsed="false">
      <c r="A355" s="83"/>
      <c r="B355" s="74"/>
      <c r="C355" s="76"/>
      <c r="D355" s="76"/>
      <c r="E355" s="79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  <c r="AA355" s="63"/>
      <c r="AB355" s="77"/>
      <c r="AC355" s="77"/>
      <c r="AD355" s="63"/>
      <c r="AE355" s="63"/>
      <c r="AF355" s="63"/>
      <c r="AG355" s="63"/>
      <c r="AH355" s="63"/>
      <c r="AI355" s="77"/>
      <c r="AJ355" s="77"/>
      <c r="AK355" s="77"/>
      <c r="AL355" s="77"/>
      <c r="AM355" s="77"/>
      <c r="AN355" s="77"/>
      <c r="AO355" s="77"/>
      <c r="AP355" s="77"/>
      <c r="AQ355" s="77"/>
      <c r="AR355" s="77"/>
      <c r="AS355" s="77"/>
      <c r="AT355" s="77"/>
      <c r="AU355" s="77"/>
    </row>
    <row r="356" customFormat="false" ht="15.75" hidden="false" customHeight="false" outlineLevel="0" collapsed="false">
      <c r="A356" s="83"/>
      <c r="B356" s="74"/>
      <c r="C356" s="76"/>
      <c r="D356" s="76"/>
      <c r="E356" s="79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  <c r="AA356" s="63"/>
      <c r="AB356" s="77"/>
      <c r="AC356" s="77"/>
      <c r="AD356" s="63"/>
      <c r="AE356" s="63"/>
      <c r="AF356" s="63"/>
      <c r="AG356" s="63"/>
      <c r="AH356" s="63"/>
      <c r="AI356" s="77"/>
      <c r="AJ356" s="77"/>
      <c r="AK356" s="77"/>
      <c r="AL356" s="77"/>
      <c r="AM356" s="77"/>
      <c r="AN356" s="77"/>
      <c r="AO356" s="77"/>
      <c r="AP356" s="77"/>
      <c r="AQ356" s="77"/>
      <c r="AR356" s="77"/>
      <c r="AS356" s="77"/>
      <c r="AT356" s="77"/>
      <c r="AU356" s="77"/>
    </row>
    <row r="357" customFormat="false" ht="15.75" hidden="false" customHeight="false" outlineLevel="0" collapsed="false">
      <c r="A357" s="83"/>
      <c r="B357" s="74"/>
      <c r="C357" s="76"/>
      <c r="D357" s="76"/>
      <c r="E357" s="79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  <c r="AA357" s="63"/>
      <c r="AB357" s="77"/>
      <c r="AC357" s="77"/>
      <c r="AD357" s="63"/>
      <c r="AE357" s="63"/>
      <c r="AF357" s="63"/>
      <c r="AG357" s="63"/>
      <c r="AH357" s="63"/>
      <c r="AI357" s="77"/>
      <c r="AJ357" s="77"/>
      <c r="AK357" s="77"/>
      <c r="AL357" s="77"/>
      <c r="AM357" s="77"/>
      <c r="AN357" s="77"/>
      <c r="AO357" s="77"/>
      <c r="AP357" s="77"/>
      <c r="AQ357" s="77"/>
      <c r="AR357" s="77"/>
      <c r="AS357" s="77"/>
      <c r="AT357" s="77"/>
      <c r="AU357" s="77"/>
    </row>
    <row r="358" customFormat="false" ht="15.75" hidden="false" customHeight="false" outlineLevel="0" collapsed="false">
      <c r="A358" s="83"/>
      <c r="B358" s="74"/>
      <c r="C358" s="76"/>
      <c r="D358" s="76"/>
      <c r="E358" s="79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  <c r="AA358" s="63"/>
      <c r="AB358" s="77"/>
      <c r="AC358" s="77"/>
      <c r="AD358" s="63"/>
      <c r="AE358" s="63"/>
      <c r="AF358" s="63"/>
      <c r="AG358" s="63"/>
      <c r="AH358" s="63"/>
      <c r="AI358" s="77"/>
      <c r="AJ358" s="77"/>
      <c r="AK358" s="77"/>
      <c r="AL358" s="77"/>
      <c r="AM358" s="77"/>
      <c r="AN358" s="77"/>
      <c r="AO358" s="77"/>
      <c r="AP358" s="77"/>
      <c r="AQ358" s="77"/>
      <c r="AR358" s="77"/>
      <c r="AS358" s="77"/>
      <c r="AT358" s="77"/>
      <c r="AU358" s="77"/>
    </row>
    <row r="359" customFormat="false" ht="15.75" hidden="false" customHeight="false" outlineLevel="0" collapsed="false">
      <c r="A359" s="83"/>
      <c r="B359" s="74"/>
      <c r="C359" s="76"/>
      <c r="D359" s="76"/>
      <c r="E359" s="79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  <c r="AA359" s="63"/>
      <c r="AB359" s="77"/>
      <c r="AC359" s="77"/>
      <c r="AD359" s="63"/>
      <c r="AE359" s="63"/>
      <c r="AF359" s="63"/>
      <c r="AG359" s="63"/>
      <c r="AH359" s="63"/>
      <c r="AI359" s="77"/>
      <c r="AJ359" s="77"/>
      <c r="AK359" s="77"/>
      <c r="AL359" s="77"/>
      <c r="AM359" s="77"/>
      <c r="AN359" s="77"/>
      <c r="AO359" s="77"/>
      <c r="AP359" s="77"/>
      <c r="AQ359" s="77"/>
      <c r="AR359" s="77"/>
      <c r="AS359" s="77"/>
      <c r="AT359" s="77"/>
      <c r="AU359" s="77"/>
    </row>
    <row r="360" customFormat="false" ht="15.75" hidden="false" customHeight="false" outlineLevel="0" collapsed="false">
      <c r="A360" s="83"/>
      <c r="B360" s="74"/>
      <c r="C360" s="76"/>
      <c r="D360" s="76"/>
      <c r="E360" s="79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  <c r="AA360" s="63"/>
      <c r="AB360" s="77"/>
      <c r="AC360" s="77"/>
      <c r="AD360" s="63"/>
      <c r="AE360" s="63"/>
      <c r="AF360" s="63"/>
      <c r="AG360" s="63"/>
      <c r="AH360" s="63"/>
      <c r="AI360" s="77"/>
      <c r="AJ360" s="77"/>
      <c r="AK360" s="77"/>
      <c r="AL360" s="77"/>
      <c r="AM360" s="77"/>
      <c r="AN360" s="77"/>
      <c r="AO360" s="77"/>
      <c r="AP360" s="77"/>
      <c r="AQ360" s="77"/>
      <c r="AR360" s="77"/>
      <c r="AS360" s="77"/>
      <c r="AT360" s="77"/>
      <c r="AU360" s="77"/>
    </row>
    <row r="361" customFormat="false" ht="15.75" hidden="false" customHeight="false" outlineLevel="0" collapsed="false">
      <c r="A361" s="83"/>
      <c r="B361" s="74"/>
      <c r="C361" s="76"/>
      <c r="D361" s="76"/>
      <c r="E361" s="79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  <c r="AA361" s="63"/>
      <c r="AB361" s="77"/>
      <c r="AC361" s="77"/>
      <c r="AD361" s="63"/>
      <c r="AE361" s="63"/>
      <c r="AF361" s="63"/>
      <c r="AG361" s="63"/>
      <c r="AH361" s="63"/>
      <c r="AI361" s="77"/>
      <c r="AJ361" s="77"/>
      <c r="AK361" s="77"/>
      <c r="AL361" s="77"/>
      <c r="AM361" s="77"/>
      <c r="AN361" s="77"/>
      <c r="AO361" s="77"/>
      <c r="AP361" s="77"/>
      <c r="AQ361" s="77"/>
      <c r="AR361" s="77"/>
      <c r="AS361" s="77"/>
      <c r="AT361" s="77"/>
      <c r="AU361" s="77"/>
    </row>
    <row r="362" customFormat="false" ht="15.75" hidden="false" customHeight="false" outlineLevel="0" collapsed="false">
      <c r="A362" s="83"/>
      <c r="B362" s="74"/>
      <c r="C362" s="76"/>
      <c r="D362" s="76"/>
      <c r="E362" s="79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  <c r="AA362" s="63"/>
      <c r="AB362" s="77"/>
      <c r="AC362" s="77"/>
      <c r="AD362" s="63"/>
      <c r="AE362" s="63"/>
      <c r="AF362" s="63"/>
      <c r="AG362" s="63"/>
      <c r="AH362" s="63"/>
      <c r="AI362" s="77"/>
      <c r="AJ362" s="77"/>
      <c r="AK362" s="77"/>
      <c r="AL362" s="77"/>
      <c r="AM362" s="77"/>
      <c r="AN362" s="77"/>
      <c r="AO362" s="77"/>
      <c r="AP362" s="77"/>
      <c r="AQ362" s="77"/>
      <c r="AR362" s="77"/>
      <c r="AS362" s="77"/>
      <c r="AT362" s="77"/>
      <c r="AU362" s="77"/>
    </row>
    <row r="363" customFormat="false" ht="15.75" hidden="false" customHeight="false" outlineLevel="0" collapsed="false">
      <c r="A363" s="83"/>
      <c r="B363" s="74"/>
      <c r="C363" s="76"/>
      <c r="D363" s="76"/>
      <c r="E363" s="79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  <c r="AA363" s="63"/>
      <c r="AB363" s="77"/>
      <c r="AC363" s="77"/>
      <c r="AD363" s="63"/>
      <c r="AE363" s="63"/>
      <c r="AF363" s="63"/>
      <c r="AG363" s="63"/>
      <c r="AH363" s="63"/>
      <c r="AI363" s="77"/>
      <c r="AJ363" s="77"/>
      <c r="AK363" s="77"/>
      <c r="AL363" s="77"/>
      <c r="AM363" s="77"/>
      <c r="AN363" s="77"/>
      <c r="AO363" s="77"/>
      <c r="AP363" s="77"/>
      <c r="AQ363" s="77"/>
      <c r="AR363" s="77"/>
      <c r="AS363" s="77"/>
      <c r="AT363" s="77"/>
      <c r="AU363" s="77"/>
    </row>
    <row r="364" customFormat="false" ht="15.75" hidden="false" customHeight="false" outlineLevel="0" collapsed="false">
      <c r="A364" s="83"/>
      <c r="B364" s="74"/>
      <c r="C364" s="76"/>
      <c r="D364" s="76"/>
      <c r="E364" s="79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  <c r="AA364" s="63"/>
      <c r="AB364" s="77"/>
      <c r="AC364" s="77"/>
      <c r="AD364" s="63"/>
      <c r="AE364" s="63"/>
      <c r="AF364" s="63"/>
      <c r="AG364" s="63"/>
      <c r="AH364" s="63"/>
      <c r="AI364" s="77"/>
      <c r="AJ364" s="77"/>
      <c r="AK364" s="77"/>
      <c r="AL364" s="77"/>
      <c r="AM364" s="77"/>
      <c r="AN364" s="77"/>
      <c r="AO364" s="77"/>
      <c r="AP364" s="77"/>
      <c r="AQ364" s="77"/>
      <c r="AR364" s="77"/>
      <c r="AS364" s="77"/>
      <c r="AT364" s="77"/>
      <c r="AU364" s="77"/>
    </row>
    <row r="365" customFormat="false" ht="15.75" hidden="false" customHeight="false" outlineLevel="0" collapsed="false">
      <c r="A365" s="83"/>
      <c r="B365" s="74"/>
      <c r="C365" s="76"/>
      <c r="D365" s="76"/>
      <c r="E365" s="79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  <c r="AA365" s="63"/>
      <c r="AB365" s="77"/>
      <c r="AC365" s="77"/>
      <c r="AD365" s="63"/>
      <c r="AE365" s="63"/>
      <c r="AF365" s="63"/>
      <c r="AG365" s="63"/>
      <c r="AH365" s="63"/>
      <c r="AI365" s="77"/>
      <c r="AJ365" s="77"/>
      <c r="AK365" s="77"/>
      <c r="AL365" s="77"/>
      <c r="AM365" s="77"/>
      <c r="AN365" s="77"/>
      <c r="AO365" s="77"/>
      <c r="AP365" s="77"/>
      <c r="AQ365" s="77"/>
      <c r="AR365" s="77"/>
      <c r="AS365" s="77"/>
      <c r="AT365" s="77"/>
      <c r="AU365" s="77"/>
    </row>
    <row r="366" customFormat="false" ht="15.75" hidden="false" customHeight="false" outlineLevel="0" collapsed="false">
      <c r="A366" s="83"/>
      <c r="B366" s="74"/>
      <c r="C366" s="76"/>
      <c r="D366" s="76"/>
      <c r="E366" s="79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  <c r="AA366" s="63"/>
      <c r="AB366" s="77"/>
      <c r="AC366" s="77"/>
      <c r="AD366" s="63"/>
      <c r="AE366" s="63"/>
      <c r="AF366" s="63"/>
      <c r="AG366" s="63"/>
      <c r="AH366" s="63"/>
      <c r="AI366" s="77"/>
      <c r="AJ366" s="77"/>
      <c r="AK366" s="77"/>
      <c r="AL366" s="77"/>
      <c r="AM366" s="77"/>
      <c r="AN366" s="77"/>
      <c r="AO366" s="77"/>
      <c r="AP366" s="77"/>
      <c r="AQ366" s="77"/>
      <c r="AR366" s="77"/>
      <c r="AS366" s="77"/>
      <c r="AT366" s="77"/>
      <c r="AU366" s="77"/>
    </row>
    <row r="367" customFormat="false" ht="15.75" hidden="false" customHeight="false" outlineLevel="0" collapsed="false">
      <c r="A367" s="83"/>
      <c r="B367" s="74"/>
      <c r="C367" s="76"/>
      <c r="D367" s="76"/>
      <c r="E367" s="79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  <c r="AA367" s="63"/>
      <c r="AB367" s="77"/>
      <c r="AC367" s="77"/>
      <c r="AD367" s="63"/>
      <c r="AE367" s="63"/>
      <c r="AF367" s="63"/>
      <c r="AG367" s="63"/>
      <c r="AH367" s="63"/>
      <c r="AI367" s="77"/>
      <c r="AJ367" s="77"/>
      <c r="AK367" s="77"/>
      <c r="AL367" s="77"/>
      <c r="AM367" s="77"/>
      <c r="AN367" s="77"/>
      <c r="AO367" s="77"/>
      <c r="AP367" s="77"/>
      <c r="AQ367" s="77"/>
      <c r="AR367" s="77"/>
      <c r="AS367" s="77"/>
      <c r="AT367" s="77"/>
      <c r="AU367" s="77"/>
    </row>
    <row r="368" customFormat="false" ht="15.75" hidden="false" customHeight="false" outlineLevel="0" collapsed="false">
      <c r="A368" s="83"/>
      <c r="B368" s="74"/>
      <c r="C368" s="76"/>
      <c r="D368" s="76"/>
      <c r="E368" s="79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  <c r="AA368" s="63"/>
      <c r="AB368" s="77"/>
      <c r="AC368" s="77"/>
      <c r="AD368" s="63"/>
      <c r="AE368" s="63"/>
      <c r="AF368" s="63"/>
      <c r="AG368" s="63"/>
      <c r="AH368" s="63"/>
      <c r="AI368" s="77"/>
      <c r="AJ368" s="77"/>
      <c r="AK368" s="77"/>
      <c r="AL368" s="77"/>
      <c r="AM368" s="77"/>
      <c r="AN368" s="77"/>
      <c r="AO368" s="77"/>
      <c r="AP368" s="77"/>
      <c r="AQ368" s="77"/>
      <c r="AR368" s="77"/>
      <c r="AS368" s="77"/>
      <c r="AT368" s="77"/>
      <c r="AU368" s="77"/>
    </row>
    <row r="369" customFormat="false" ht="15.75" hidden="false" customHeight="false" outlineLevel="0" collapsed="false">
      <c r="A369" s="83"/>
      <c r="B369" s="74"/>
      <c r="C369" s="76"/>
      <c r="D369" s="76"/>
      <c r="E369" s="79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77"/>
      <c r="AC369" s="77"/>
      <c r="AD369" s="63"/>
      <c r="AE369" s="63"/>
      <c r="AF369" s="63"/>
      <c r="AG369" s="63"/>
      <c r="AH369" s="63"/>
      <c r="AI369" s="77"/>
      <c r="AJ369" s="77"/>
      <c r="AK369" s="77"/>
      <c r="AL369" s="77"/>
      <c r="AM369" s="77"/>
      <c r="AN369" s="77"/>
      <c r="AO369" s="77"/>
      <c r="AP369" s="77"/>
      <c r="AQ369" s="77"/>
      <c r="AR369" s="77"/>
      <c r="AS369" s="77"/>
      <c r="AT369" s="77"/>
      <c r="AU369" s="77"/>
    </row>
    <row r="370" customFormat="false" ht="15.75" hidden="false" customHeight="false" outlineLevel="0" collapsed="false">
      <c r="A370" s="83"/>
      <c r="B370" s="74"/>
      <c r="C370" s="76"/>
      <c r="D370" s="76"/>
      <c r="E370" s="79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  <c r="AA370" s="63"/>
      <c r="AB370" s="77"/>
      <c r="AC370" s="77"/>
      <c r="AD370" s="63"/>
      <c r="AE370" s="63"/>
      <c r="AF370" s="63"/>
      <c r="AG370" s="63"/>
      <c r="AH370" s="63"/>
      <c r="AI370" s="77"/>
      <c r="AJ370" s="77"/>
      <c r="AK370" s="77"/>
      <c r="AL370" s="77"/>
      <c r="AM370" s="77"/>
      <c r="AN370" s="77"/>
      <c r="AO370" s="77"/>
      <c r="AP370" s="77"/>
      <c r="AQ370" s="77"/>
      <c r="AR370" s="77"/>
      <c r="AS370" s="77"/>
      <c r="AT370" s="77"/>
      <c r="AU370" s="77"/>
    </row>
    <row r="371" customFormat="false" ht="15.75" hidden="false" customHeight="false" outlineLevel="0" collapsed="false">
      <c r="A371" s="83"/>
      <c r="B371" s="74"/>
      <c r="C371" s="76"/>
      <c r="D371" s="76"/>
      <c r="E371" s="79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  <c r="AA371" s="63"/>
      <c r="AB371" s="77"/>
      <c r="AC371" s="77"/>
      <c r="AD371" s="63"/>
      <c r="AE371" s="63"/>
      <c r="AF371" s="63"/>
      <c r="AG371" s="63"/>
      <c r="AH371" s="63"/>
      <c r="AI371" s="77"/>
      <c r="AJ371" s="77"/>
      <c r="AK371" s="77"/>
      <c r="AL371" s="77"/>
      <c r="AM371" s="77"/>
      <c r="AN371" s="77"/>
      <c r="AO371" s="77"/>
      <c r="AP371" s="77"/>
      <c r="AQ371" s="77"/>
      <c r="AR371" s="77"/>
      <c r="AS371" s="77"/>
      <c r="AT371" s="77"/>
      <c r="AU371" s="77"/>
    </row>
    <row r="372" customFormat="false" ht="15.75" hidden="false" customHeight="false" outlineLevel="0" collapsed="false">
      <c r="A372" s="83"/>
      <c r="B372" s="74"/>
      <c r="C372" s="76"/>
      <c r="D372" s="76"/>
      <c r="E372" s="79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  <c r="AA372" s="63"/>
      <c r="AB372" s="77"/>
      <c r="AC372" s="77"/>
      <c r="AD372" s="63"/>
      <c r="AE372" s="63"/>
      <c r="AF372" s="63"/>
      <c r="AG372" s="63"/>
      <c r="AH372" s="63"/>
      <c r="AI372" s="77"/>
      <c r="AJ372" s="77"/>
      <c r="AK372" s="77"/>
      <c r="AL372" s="77"/>
      <c r="AM372" s="77"/>
      <c r="AN372" s="77"/>
      <c r="AO372" s="77"/>
      <c r="AP372" s="77"/>
      <c r="AQ372" s="77"/>
      <c r="AR372" s="77"/>
      <c r="AS372" s="77"/>
      <c r="AT372" s="77"/>
      <c r="AU372" s="77"/>
    </row>
    <row r="373" customFormat="false" ht="15.75" hidden="false" customHeight="false" outlineLevel="0" collapsed="false">
      <c r="A373" s="83"/>
      <c r="B373" s="74"/>
      <c r="C373" s="76"/>
      <c r="D373" s="76"/>
      <c r="E373" s="79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  <c r="AA373" s="63"/>
      <c r="AB373" s="77"/>
      <c r="AC373" s="77"/>
      <c r="AD373" s="63"/>
      <c r="AE373" s="63"/>
      <c r="AF373" s="63"/>
      <c r="AG373" s="63"/>
      <c r="AH373" s="63"/>
      <c r="AI373" s="77"/>
      <c r="AJ373" s="77"/>
      <c r="AK373" s="77"/>
      <c r="AL373" s="77"/>
      <c r="AM373" s="77"/>
      <c r="AN373" s="77"/>
      <c r="AO373" s="77"/>
      <c r="AP373" s="77"/>
      <c r="AQ373" s="77"/>
      <c r="AR373" s="77"/>
      <c r="AS373" s="77"/>
      <c r="AT373" s="77"/>
      <c r="AU373" s="77"/>
    </row>
    <row r="374" customFormat="false" ht="15.75" hidden="false" customHeight="false" outlineLevel="0" collapsed="false">
      <c r="A374" s="83"/>
      <c r="B374" s="74"/>
      <c r="C374" s="76"/>
      <c r="D374" s="76"/>
      <c r="E374" s="79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77"/>
      <c r="AC374" s="77"/>
      <c r="AD374" s="63"/>
      <c r="AE374" s="63"/>
      <c r="AF374" s="63"/>
      <c r="AG374" s="63"/>
      <c r="AH374" s="63"/>
      <c r="AI374" s="77"/>
      <c r="AJ374" s="77"/>
      <c r="AK374" s="77"/>
      <c r="AL374" s="77"/>
      <c r="AM374" s="77"/>
      <c r="AN374" s="77"/>
      <c r="AO374" s="77"/>
      <c r="AP374" s="77"/>
      <c r="AQ374" s="77"/>
      <c r="AR374" s="77"/>
      <c r="AS374" s="77"/>
      <c r="AT374" s="77"/>
      <c r="AU374" s="77"/>
    </row>
    <row r="375" customFormat="false" ht="15.75" hidden="false" customHeight="false" outlineLevel="0" collapsed="false">
      <c r="A375" s="83"/>
      <c r="B375" s="74"/>
      <c r="C375" s="76"/>
      <c r="D375" s="76"/>
      <c r="E375" s="79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  <c r="AA375" s="63"/>
      <c r="AB375" s="77"/>
      <c r="AC375" s="77"/>
      <c r="AD375" s="63"/>
      <c r="AE375" s="63"/>
      <c r="AF375" s="63"/>
      <c r="AG375" s="63"/>
      <c r="AH375" s="63"/>
      <c r="AI375" s="77"/>
      <c r="AJ375" s="77"/>
      <c r="AK375" s="77"/>
      <c r="AL375" s="77"/>
      <c r="AM375" s="77"/>
      <c r="AN375" s="77"/>
      <c r="AO375" s="77"/>
      <c r="AP375" s="77"/>
      <c r="AQ375" s="77"/>
      <c r="AR375" s="77"/>
      <c r="AS375" s="77"/>
      <c r="AT375" s="77"/>
      <c r="AU375" s="77"/>
    </row>
    <row r="376" customFormat="false" ht="15.75" hidden="false" customHeight="false" outlineLevel="0" collapsed="false">
      <c r="A376" s="83"/>
      <c r="B376" s="74"/>
      <c r="C376" s="76"/>
      <c r="D376" s="76"/>
      <c r="E376" s="79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  <c r="AA376" s="63"/>
      <c r="AB376" s="77"/>
      <c r="AC376" s="77"/>
      <c r="AD376" s="63"/>
      <c r="AE376" s="63"/>
      <c r="AF376" s="63"/>
      <c r="AG376" s="63"/>
      <c r="AH376" s="63"/>
      <c r="AI376" s="77"/>
      <c r="AJ376" s="77"/>
      <c r="AK376" s="77"/>
      <c r="AL376" s="77"/>
      <c r="AM376" s="77"/>
      <c r="AN376" s="77"/>
      <c r="AO376" s="77"/>
      <c r="AP376" s="77"/>
      <c r="AQ376" s="77"/>
      <c r="AR376" s="77"/>
      <c r="AS376" s="77"/>
      <c r="AT376" s="77"/>
      <c r="AU376" s="77"/>
    </row>
    <row r="377" customFormat="false" ht="15.75" hidden="false" customHeight="false" outlineLevel="0" collapsed="false">
      <c r="A377" s="83"/>
      <c r="B377" s="74"/>
      <c r="C377" s="76"/>
      <c r="D377" s="76"/>
      <c r="E377" s="79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  <c r="AA377" s="63"/>
      <c r="AB377" s="77"/>
      <c r="AC377" s="77"/>
      <c r="AD377" s="63"/>
      <c r="AE377" s="63"/>
      <c r="AF377" s="63"/>
      <c r="AG377" s="63"/>
      <c r="AH377" s="63"/>
      <c r="AI377" s="77"/>
      <c r="AJ377" s="77"/>
      <c r="AK377" s="77"/>
      <c r="AL377" s="77"/>
      <c r="AM377" s="77"/>
      <c r="AN377" s="77"/>
      <c r="AO377" s="77"/>
      <c r="AP377" s="77"/>
      <c r="AQ377" s="77"/>
      <c r="AR377" s="77"/>
      <c r="AS377" s="77"/>
      <c r="AT377" s="77"/>
      <c r="AU377" s="77"/>
    </row>
    <row r="378" customFormat="false" ht="15.75" hidden="false" customHeight="false" outlineLevel="0" collapsed="false">
      <c r="A378" s="83"/>
      <c r="B378" s="74"/>
      <c r="C378" s="76"/>
      <c r="D378" s="76"/>
      <c r="E378" s="79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  <c r="AA378" s="63"/>
      <c r="AB378" s="77"/>
      <c r="AC378" s="77"/>
      <c r="AD378" s="63"/>
      <c r="AE378" s="63"/>
      <c r="AF378" s="63"/>
      <c r="AG378" s="63"/>
      <c r="AH378" s="63"/>
      <c r="AI378" s="77"/>
      <c r="AJ378" s="77"/>
      <c r="AK378" s="77"/>
      <c r="AL378" s="77"/>
      <c r="AM378" s="77"/>
      <c r="AN378" s="77"/>
      <c r="AO378" s="77"/>
      <c r="AP378" s="77"/>
      <c r="AQ378" s="77"/>
      <c r="AR378" s="77"/>
      <c r="AS378" s="77"/>
      <c r="AT378" s="77"/>
      <c r="AU378" s="77"/>
    </row>
    <row r="379" customFormat="false" ht="15.75" hidden="false" customHeight="false" outlineLevel="0" collapsed="false">
      <c r="A379" s="83"/>
      <c r="B379" s="74"/>
      <c r="C379" s="76"/>
      <c r="D379" s="76"/>
      <c r="E379" s="79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  <c r="AA379" s="63"/>
      <c r="AB379" s="77"/>
      <c r="AC379" s="77"/>
      <c r="AD379" s="63"/>
      <c r="AE379" s="63"/>
      <c r="AF379" s="63"/>
      <c r="AG379" s="63"/>
      <c r="AH379" s="63"/>
      <c r="AI379" s="77"/>
      <c r="AJ379" s="77"/>
      <c r="AK379" s="77"/>
      <c r="AL379" s="77"/>
      <c r="AM379" s="77"/>
      <c r="AN379" s="77"/>
      <c r="AO379" s="77"/>
      <c r="AP379" s="77"/>
      <c r="AQ379" s="77"/>
      <c r="AR379" s="77"/>
      <c r="AS379" s="77"/>
      <c r="AT379" s="77"/>
      <c r="AU379" s="77"/>
    </row>
    <row r="380" customFormat="false" ht="15.75" hidden="false" customHeight="false" outlineLevel="0" collapsed="false">
      <c r="A380" s="83"/>
      <c r="B380" s="74"/>
      <c r="C380" s="76"/>
      <c r="D380" s="76"/>
      <c r="E380" s="79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  <c r="AA380" s="63"/>
      <c r="AB380" s="77"/>
      <c r="AC380" s="77"/>
      <c r="AD380" s="63"/>
      <c r="AE380" s="63"/>
      <c r="AF380" s="63"/>
      <c r="AG380" s="63"/>
      <c r="AH380" s="63"/>
      <c r="AI380" s="77"/>
      <c r="AJ380" s="77"/>
      <c r="AK380" s="77"/>
      <c r="AL380" s="77"/>
      <c r="AM380" s="77"/>
      <c r="AN380" s="77"/>
      <c r="AO380" s="77"/>
      <c r="AP380" s="77"/>
      <c r="AQ380" s="77"/>
      <c r="AR380" s="77"/>
      <c r="AS380" s="77"/>
      <c r="AT380" s="77"/>
      <c r="AU380" s="77"/>
    </row>
    <row r="381" customFormat="false" ht="15.75" hidden="false" customHeight="false" outlineLevel="0" collapsed="false">
      <c r="A381" s="83"/>
      <c r="B381" s="74"/>
      <c r="C381" s="76"/>
      <c r="D381" s="76"/>
      <c r="E381" s="79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  <c r="AA381" s="63"/>
      <c r="AB381" s="77"/>
      <c r="AC381" s="77"/>
      <c r="AD381" s="63"/>
      <c r="AE381" s="63"/>
      <c r="AF381" s="63"/>
      <c r="AG381" s="63"/>
      <c r="AH381" s="63"/>
      <c r="AI381" s="77"/>
      <c r="AJ381" s="77"/>
      <c r="AK381" s="77"/>
      <c r="AL381" s="77"/>
      <c r="AM381" s="77"/>
      <c r="AN381" s="77"/>
      <c r="AO381" s="77"/>
      <c r="AP381" s="77"/>
      <c r="AQ381" s="77"/>
      <c r="AR381" s="77"/>
      <c r="AS381" s="77"/>
      <c r="AT381" s="77"/>
      <c r="AU381" s="77"/>
    </row>
    <row r="382" customFormat="false" ht="15.75" hidden="false" customHeight="false" outlineLevel="0" collapsed="false">
      <c r="A382" s="83"/>
      <c r="B382" s="74"/>
      <c r="C382" s="76"/>
      <c r="D382" s="76"/>
      <c r="E382" s="79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  <c r="AA382" s="63"/>
      <c r="AB382" s="77"/>
      <c r="AC382" s="77"/>
      <c r="AD382" s="63"/>
      <c r="AE382" s="63"/>
      <c r="AF382" s="63"/>
      <c r="AG382" s="63"/>
      <c r="AH382" s="63"/>
      <c r="AI382" s="77"/>
      <c r="AJ382" s="77"/>
      <c r="AK382" s="77"/>
      <c r="AL382" s="77"/>
      <c r="AM382" s="77"/>
      <c r="AN382" s="77"/>
      <c r="AO382" s="77"/>
      <c r="AP382" s="77"/>
      <c r="AQ382" s="77"/>
      <c r="AR382" s="77"/>
      <c r="AS382" s="77"/>
      <c r="AT382" s="77"/>
      <c r="AU382" s="77"/>
    </row>
    <row r="383" customFormat="false" ht="15.75" hidden="false" customHeight="false" outlineLevel="0" collapsed="false">
      <c r="A383" s="83"/>
      <c r="B383" s="74"/>
      <c r="C383" s="76"/>
      <c r="D383" s="76"/>
      <c r="E383" s="79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  <c r="AA383" s="63"/>
      <c r="AB383" s="77"/>
      <c r="AC383" s="77"/>
      <c r="AD383" s="63"/>
      <c r="AE383" s="63"/>
      <c r="AF383" s="63"/>
      <c r="AG383" s="63"/>
      <c r="AH383" s="63"/>
      <c r="AI383" s="77"/>
      <c r="AJ383" s="77"/>
      <c r="AK383" s="77"/>
      <c r="AL383" s="77"/>
      <c r="AM383" s="77"/>
      <c r="AN383" s="77"/>
      <c r="AO383" s="77"/>
      <c r="AP383" s="77"/>
      <c r="AQ383" s="77"/>
      <c r="AR383" s="77"/>
      <c r="AS383" s="77"/>
      <c r="AT383" s="77"/>
      <c r="AU383" s="77"/>
    </row>
    <row r="384" customFormat="false" ht="15.75" hidden="false" customHeight="false" outlineLevel="0" collapsed="false">
      <c r="A384" s="83"/>
      <c r="B384" s="74"/>
      <c r="C384" s="76"/>
      <c r="D384" s="76"/>
      <c r="E384" s="79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  <c r="AA384" s="63"/>
      <c r="AB384" s="77"/>
      <c r="AC384" s="77"/>
      <c r="AD384" s="63"/>
      <c r="AE384" s="63"/>
      <c r="AF384" s="63"/>
      <c r="AG384" s="63"/>
      <c r="AH384" s="63"/>
      <c r="AI384" s="77"/>
      <c r="AJ384" s="77"/>
      <c r="AK384" s="77"/>
      <c r="AL384" s="77"/>
      <c r="AM384" s="77"/>
      <c r="AN384" s="77"/>
      <c r="AO384" s="77"/>
      <c r="AP384" s="77"/>
      <c r="AQ384" s="77"/>
      <c r="AR384" s="77"/>
      <c r="AS384" s="77"/>
      <c r="AT384" s="77"/>
      <c r="AU384" s="77"/>
    </row>
    <row r="385" customFormat="false" ht="15.75" hidden="false" customHeight="false" outlineLevel="0" collapsed="false">
      <c r="A385" s="83"/>
      <c r="B385" s="74"/>
      <c r="C385" s="76"/>
      <c r="D385" s="76"/>
      <c r="E385" s="79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  <c r="AA385" s="63"/>
      <c r="AB385" s="77"/>
      <c r="AC385" s="77"/>
      <c r="AD385" s="63"/>
      <c r="AE385" s="63"/>
      <c r="AF385" s="63"/>
      <c r="AG385" s="63"/>
      <c r="AH385" s="63"/>
      <c r="AI385" s="77"/>
      <c r="AJ385" s="77"/>
      <c r="AK385" s="77"/>
      <c r="AL385" s="77"/>
      <c r="AM385" s="77"/>
      <c r="AN385" s="77"/>
      <c r="AO385" s="77"/>
      <c r="AP385" s="77"/>
      <c r="AQ385" s="77"/>
      <c r="AR385" s="77"/>
      <c r="AS385" s="77"/>
      <c r="AT385" s="77"/>
      <c r="AU385" s="77"/>
    </row>
    <row r="386" customFormat="false" ht="15.75" hidden="false" customHeight="false" outlineLevel="0" collapsed="false">
      <c r="A386" s="83"/>
      <c r="B386" s="74"/>
      <c r="C386" s="76"/>
      <c r="D386" s="76"/>
      <c r="E386" s="79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  <c r="AA386" s="63"/>
      <c r="AB386" s="77"/>
      <c r="AC386" s="77"/>
      <c r="AD386" s="63"/>
      <c r="AE386" s="63"/>
      <c r="AF386" s="63"/>
      <c r="AG386" s="63"/>
      <c r="AH386" s="63"/>
      <c r="AI386" s="77"/>
      <c r="AJ386" s="77"/>
      <c r="AK386" s="77"/>
      <c r="AL386" s="77"/>
      <c r="AM386" s="77"/>
      <c r="AN386" s="77"/>
      <c r="AO386" s="77"/>
      <c r="AP386" s="77"/>
      <c r="AQ386" s="77"/>
      <c r="AR386" s="77"/>
      <c r="AS386" s="77"/>
      <c r="AT386" s="77"/>
      <c r="AU386" s="77"/>
    </row>
    <row r="387" customFormat="false" ht="15.75" hidden="false" customHeight="false" outlineLevel="0" collapsed="false">
      <c r="A387" s="83"/>
      <c r="B387" s="74"/>
      <c r="C387" s="76"/>
      <c r="D387" s="76"/>
      <c r="E387" s="79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  <c r="AA387" s="63"/>
      <c r="AB387" s="77"/>
      <c r="AC387" s="77"/>
      <c r="AD387" s="63"/>
      <c r="AE387" s="63"/>
      <c r="AF387" s="63"/>
      <c r="AG387" s="63"/>
      <c r="AH387" s="63"/>
      <c r="AI387" s="77"/>
      <c r="AJ387" s="77"/>
      <c r="AK387" s="77"/>
      <c r="AL387" s="77"/>
      <c r="AM387" s="77"/>
      <c r="AN387" s="77"/>
      <c r="AO387" s="77"/>
      <c r="AP387" s="77"/>
      <c r="AQ387" s="77"/>
      <c r="AR387" s="77"/>
      <c r="AS387" s="77"/>
      <c r="AT387" s="77"/>
      <c r="AU387" s="77"/>
    </row>
    <row r="388" customFormat="false" ht="15.75" hidden="false" customHeight="false" outlineLevel="0" collapsed="false">
      <c r="A388" s="83"/>
      <c r="B388" s="74"/>
      <c r="C388" s="76"/>
      <c r="D388" s="76"/>
      <c r="E388" s="79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  <c r="AA388" s="63"/>
      <c r="AB388" s="77"/>
      <c r="AC388" s="77"/>
      <c r="AD388" s="63"/>
      <c r="AE388" s="63"/>
      <c r="AF388" s="63"/>
      <c r="AG388" s="63"/>
      <c r="AH388" s="63"/>
      <c r="AI388" s="77"/>
      <c r="AJ388" s="77"/>
      <c r="AK388" s="77"/>
      <c r="AL388" s="77"/>
      <c r="AM388" s="77"/>
      <c r="AN388" s="77"/>
      <c r="AO388" s="77"/>
      <c r="AP388" s="77"/>
      <c r="AQ388" s="77"/>
      <c r="AR388" s="77"/>
      <c r="AS388" s="77"/>
      <c r="AT388" s="77"/>
      <c r="AU388" s="77"/>
    </row>
    <row r="389" customFormat="false" ht="15.75" hidden="false" customHeight="false" outlineLevel="0" collapsed="false">
      <c r="A389" s="83"/>
      <c r="B389" s="74"/>
      <c r="C389" s="76"/>
      <c r="D389" s="76"/>
      <c r="E389" s="79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  <c r="AA389" s="63"/>
      <c r="AB389" s="77"/>
      <c r="AC389" s="77"/>
      <c r="AD389" s="63"/>
      <c r="AE389" s="63"/>
      <c r="AF389" s="63"/>
      <c r="AG389" s="63"/>
      <c r="AH389" s="63"/>
      <c r="AI389" s="77"/>
      <c r="AJ389" s="77"/>
      <c r="AK389" s="77"/>
      <c r="AL389" s="77"/>
      <c r="AM389" s="77"/>
      <c r="AN389" s="77"/>
      <c r="AO389" s="77"/>
      <c r="AP389" s="77"/>
      <c r="AQ389" s="77"/>
      <c r="AR389" s="77"/>
      <c r="AS389" s="77"/>
      <c r="AT389" s="77"/>
      <c r="AU389" s="77"/>
    </row>
    <row r="390" customFormat="false" ht="15.75" hidden="false" customHeight="false" outlineLevel="0" collapsed="false">
      <c r="A390" s="83"/>
      <c r="B390" s="74"/>
      <c r="C390" s="76"/>
      <c r="D390" s="76"/>
      <c r="E390" s="79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  <c r="AA390" s="63"/>
      <c r="AB390" s="77"/>
      <c r="AC390" s="77"/>
      <c r="AD390" s="63"/>
      <c r="AE390" s="63"/>
      <c r="AF390" s="63"/>
      <c r="AG390" s="63"/>
      <c r="AH390" s="63"/>
      <c r="AI390" s="77"/>
      <c r="AJ390" s="77"/>
      <c r="AK390" s="77"/>
      <c r="AL390" s="77"/>
      <c r="AM390" s="77"/>
      <c r="AN390" s="77"/>
      <c r="AO390" s="77"/>
      <c r="AP390" s="77"/>
      <c r="AQ390" s="77"/>
      <c r="AR390" s="77"/>
      <c r="AS390" s="77"/>
      <c r="AT390" s="77"/>
      <c r="AU390" s="77"/>
    </row>
    <row r="391" customFormat="false" ht="15.75" hidden="false" customHeight="false" outlineLevel="0" collapsed="false">
      <c r="A391" s="83"/>
      <c r="B391" s="74"/>
      <c r="C391" s="76"/>
      <c r="D391" s="76"/>
      <c r="E391" s="79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  <c r="AA391" s="63"/>
      <c r="AB391" s="77"/>
      <c r="AC391" s="77"/>
      <c r="AD391" s="63"/>
      <c r="AE391" s="63"/>
      <c r="AF391" s="63"/>
      <c r="AG391" s="63"/>
      <c r="AH391" s="63"/>
      <c r="AI391" s="77"/>
      <c r="AJ391" s="77"/>
      <c r="AK391" s="77"/>
      <c r="AL391" s="77"/>
      <c r="AM391" s="77"/>
      <c r="AN391" s="77"/>
      <c r="AO391" s="77"/>
      <c r="AP391" s="77"/>
      <c r="AQ391" s="77"/>
      <c r="AR391" s="77"/>
      <c r="AS391" s="77"/>
      <c r="AT391" s="77"/>
      <c r="AU391" s="77"/>
    </row>
    <row r="392" customFormat="false" ht="15.75" hidden="false" customHeight="false" outlineLevel="0" collapsed="false">
      <c r="A392" s="83"/>
      <c r="B392" s="74"/>
      <c r="C392" s="76"/>
      <c r="D392" s="76"/>
      <c r="E392" s="79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77"/>
      <c r="AC392" s="77"/>
      <c r="AD392" s="63"/>
      <c r="AE392" s="63"/>
      <c r="AF392" s="63"/>
      <c r="AG392" s="63"/>
      <c r="AH392" s="63"/>
      <c r="AI392" s="77"/>
      <c r="AJ392" s="77"/>
      <c r="AK392" s="77"/>
      <c r="AL392" s="77"/>
      <c r="AM392" s="77"/>
      <c r="AN392" s="77"/>
      <c r="AO392" s="77"/>
      <c r="AP392" s="77"/>
      <c r="AQ392" s="77"/>
      <c r="AR392" s="77"/>
      <c r="AS392" s="77"/>
      <c r="AT392" s="77"/>
      <c r="AU392" s="77"/>
    </row>
    <row r="393" customFormat="false" ht="15.75" hidden="false" customHeight="false" outlineLevel="0" collapsed="false">
      <c r="A393" s="83"/>
      <c r="B393" s="74"/>
      <c r="C393" s="76"/>
      <c r="D393" s="76"/>
      <c r="E393" s="79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  <c r="AA393" s="63"/>
      <c r="AB393" s="77"/>
      <c r="AC393" s="77"/>
      <c r="AD393" s="63"/>
      <c r="AE393" s="63"/>
      <c r="AF393" s="63"/>
      <c r="AG393" s="63"/>
      <c r="AH393" s="63"/>
      <c r="AI393" s="77"/>
      <c r="AJ393" s="77"/>
      <c r="AK393" s="77"/>
      <c r="AL393" s="77"/>
      <c r="AM393" s="77"/>
      <c r="AN393" s="77"/>
      <c r="AO393" s="77"/>
      <c r="AP393" s="77"/>
      <c r="AQ393" s="77"/>
      <c r="AR393" s="77"/>
      <c r="AS393" s="77"/>
      <c r="AT393" s="77"/>
      <c r="AU393" s="77"/>
    </row>
    <row r="394" customFormat="false" ht="15.75" hidden="false" customHeight="false" outlineLevel="0" collapsed="false">
      <c r="A394" s="83"/>
      <c r="B394" s="74"/>
      <c r="C394" s="76"/>
      <c r="D394" s="76"/>
      <c r="E394" s="79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  <c r="AA394" s="63"/>
      <c r="AB394" s="77"/>
      <c r="AC394" s="77"/>
      <c r="AD394" s="63"/>
      <c r="AE394" s="63"/>
      <c r="AF394" s="63"/>
      <c r="AG394" s="63"/>
      <c r="AH394" s="63"/>
      <c r="AI394" s="77"/>
      <c r="AJ394" s="77"/>
      <c r="AK394" s="77"/>
      <c r="AL394" s="77"/>
      <c r="AM394" s="77"/>
      <c r="AN394" s="77"/>
      <c r="AO394" s="77"/>
      <c r="AP394" s="77"/>
      <c r="AQ394" s="77"/>
      <c r="AR394" s="77"/>
      <c r="AS394" s="77"/>
      <c r="AT394" s="77"/>
      <c r="AU394" s="77"/>
    </row>
    <row r="395" customFormat="false" ht="15.75" hidden="false" customHeight="false" outlineLevel="0" collapsed="false">
      <c r="A395" s="83"/>
      <c r="B395" s="74"/>
      <c r="C395" s="76"/>
      <c r="D395" s="76"/>
      <c r="E395" s="79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  <c r="AA395" s="63"/>
      <c r="AB395" s="77"/>
      <c r="AC395" s="77"/>
      <c r="AD395" s="63"/>
      <c r="AE395" s="63"/>
      <c r="AF395" s="63"/>
      <c r="AG395" s="63"/>
      <c r="AH395" s="63"/>
      <c r="AI395" s="77"/>
      <c r="AJ395" s="77"/>
      <c r="AK395" s="77"/>
      <c r="AL395" s="77"/>
      <c r="AM395" s="77"/>
      <c r="AN395" s="77"/>
      <c r="AO395" s="77"/>
      <c r="AP395" s="77"/>
      <c r="AQ395" s="77"/>
      <c r="AR395" s="77"/>
      <c r="AS395" s="77"/>
      <c r="AT395" s="77"/>
      <c r="AU395" s="77"/>
    </row>
    <row r="396" customFormat="false" ht="15.75" hidden="false" customHeight="false" outlineLevel="0" collapsed="false">
      <c r="A396" s="83"/>
      <c r="B396" s="74"/>
      <c r="C396" s="76"/>
      <c r="D396" s="76"/>
      <c r="E396" s="79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  <c r="AA396" s="63"/>
      <c r="AB396" s="77"/>
      <c r="AC396" s="77"/>
      <c r="AD396" s="63"/>
      <c r="AE396" s="63"/>
      <c r="AF396" s="63"/>
      <c r="AG396" s="63"/>
      <c r="AH396" s="63"/>
      <c r="AI396" s="77"/>
      <c r="AJ396" s="77"/>
      <c r="AK396" s="77"/>
      <c r="AL396" s="77"/>
      <c r="AM396" s="77"/>
      <c r="AN396" s="77"/>
      <c r="AO396" s="77"/>
      <c r="AP396" s="77"/>
      <c r="AQ396" s="77"/>
      <c r="AR396" s="77"/>
      <c r="AS396" s="77"/>
      <c r="AT396" s="77"/>
      <c r="AU396" s="77"/>
    </row>
    <row r="397" customFormat="false" ht="15.75" hidden="false" customHeight="false" outlineLevel="0" collapsed="false">
      <c r="A397" s="83"/>
      <c r="B397" s="74"/>
      <c r="C397" s="76"/>
      <c r="D397" s="76"/>
      <c r="E397" s="79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  <c r="AA397" s="63"/>
      <c r="AB397" s="77"/>
      <c r="AC397" s="77"/>
      <c r="AD397" s="63"/>
      <c r="AE397" s="63"/>
      <c r="AF397" s="63"/>
      <c r="AG397" s="63"/>
      <c r="AH397" s="63"/>
      <c r="AI397" s="77"/>
      <c r="AJ397" s="77"/>
      <c r="AK397" s="77"/>
      <c r="AL397" s="77"/>
      <c r="AM397" s="77"/>
      <c r="AN397" s="77"/>
      <c r="AO397" s="77"/>
      <c r="AP397" s="77"/>
      <c r="AQ397" s="77"/>
      <c r="AR397" s="77"/>
      <c r="AS397" s="77"/>
      <c r="AT397" s="77"/>
      <c r="AU397" s="77"/>
    </row>
    <row r="398" customFormat="false" ht="15.75" hidden="false" customHeight="false" outlineLevel="0" collapsed="false">
      <c r="A398" s="83"/>
      <c r="B398" s="74"/>
      <c r="C398" s="76"/>
      <c r="D398" s="76"/>
      <c r="E398" s="79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  <c r="AA398" s="63"/>
      <c r="AB398" s="77"/>
      <c r="AC398" s="77"/>
      <c r="AD398" s="63"/>
      <c r="AE398" s="63"/>
      <c r="AF398" s="63"/>
      <c r="AG398" s="63"/>
      <c r="AH398" s="63"/>
      <c r="AI398" s="77"/>
      <c r="AJ398" s="77"/>
      <c r="AK398" s="77"/>
      <c r="AL398" s="77"/>
      <c r="AM398" s="77"/>
      <c r="AN398" s="77"/>
      <c r="AO398" s="77"/>
      <c r="AP398" s="77"/>
      <c r="AQ398" s="77"/>
      <c r="AR398" s="77"/>
      <c r="AS398" s="77"/>
      <c r="AT398" s="77"/>
      <c r="AU398" s="77"/>
    </row>
    <row r="399" customFormat="false" ht="15.75" hidden="false" customHeight="false" outlineLevel="0" collapsed="false">
      <c r="A399" s="83"/>
      <c r="B399" s="74"/>
      <c r="C399" s="76"/>
      <c r="D399" s="76"/>
      <c r="E399" s="79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  <c r="AA399" s="63"/>
      <c r="AB399" s="77"/>
      <c r="AC399" s="77"/>
      <c r="AD399" s="63"/>
      <c r="AE399" s="63"/>
      <c r="AF399" s="63"/>
      <c r="AG399" s="63"/>
      <c r="AH399" s="63"/>
      <c r="AI399" s="77"/>
      <c r="AJ399" s="77"/>
      <c r="AK399" s="77"/>
      <c r="AL399" s="77"/>
      <c r="AM399" s="77"/>
      <c r="AN399" s="77"/>
      <c r="AO399" s="77"/>
      <c r="AP399" s="77"/>
      <c r="AQ399" s="77"/>
      <c r="AR399" s="77"/>
      <c r="AS399" s="77"/>
      <c r="AT399" s="77"/>
      <c r="AU399" s="77"/>
    </row>
    <row r="400" customFormat="false" ht="15.75" hidden="false" customHeight="false" outlineLevel="0" collapsed="false">
      <c r="A400" s="83"/>
      <c r="B400" s="74"/>
      <c r="C400" s="76"/>
      <c r="D400" s="76"/>
      <c r="E400" s="79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  <c r="AA400" s="63"/>
      <c r="AB400" s="77"/>
      <c r="AC400" s="77"/>
      <c r="AD400" s="63"/>
      <c r="AE400" s="63"/>
      <c r="AF400" s="63"/>
      <c r="AG400" s="63"/>
      <c r="AH400" s="63"/>
      <c r="AI400" s="77"/>
      <c r="AJ400" s="77"/>
      <c r="AK400" s="77"/>
      <c r="AL400" s="77"/>
      <c r="AM400" s="77"/>
      <c r="AN400" s="77"/>
      <c r="AO400" s="77"/>
      <c r="AP400" s="77"/>
      <c r="AQ400" s="77"/>
      <c r="AR400" s="77"/>
      <c r="AS400" s="77"/>
      <c r="AT400" s="77"/>
      <c r="AU400" s="77"/>
    </row>
    <row r="401" customFormat="false" ht="15.75" hidden="false" customHeight="false" outlineLevel="0" collapsed="false">
      <c r="A401" s="83"/>
      <c r="B401" s="74"/>
      <c r="C401" s="76"/>
      <c r="D401" s="76"/>
      <c r="E401" s="79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  <c r="AA401" s="63"/>
      <c r="AB401" s="77"/>
      <c r="AC401" s="77"/>
      <c r="AD401" s="63"/>
      <c r="AE401" s="63"/>
      <c r="AF401" s="63"/>
      <c r="AG401" s="63"/>
      <c r="AH401" s="63"/>
      <c r="AI401" s="77"/>
      <c r="AJ401" s="77"/>
      <c r="AK401" s="77"/>
      <c r="AL401" s="77"/>
      <c r="AM401" s="77"/>
      <c r="AN401" s="77"/>
      <c r="AO401" s="77"/>
      <c r="AP401" s="77"/>
      <c r="AQ401" s="77"/>
      <c r="AR401" s="77"/>
      <c r="AS401" s="77"/>
      <c r="AT401" s="77"/>
      <c r="AU401" s="77"/>
    </row>
    <row r="402" customFormat="false" ht="15.75" hidden="false" customHeight="false" outlineLevel="0" collapsed="false">
      <c r="A402" s="83"/>
      <c r="B402" s="74"/>
      <c r="C402" s="76"/>
      <c r="D402" s="76"/>
      <c r="E402" s="79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  <c r="AA402" s="63"/>
      <c r="AB402" s="77"/>
      <c r="AC402" s="77"/>
      <c r="AD402" s="63"/>
      <c r="AE402" s="63"/>
      <c r="AF402" s="63"/>
      <c r="AG402" s="63"/>
      <c r="AH402" s="63"/>
      <c r="AI402" s="77"/>
      <c r="AJ402" s="77"/>
      <c r="AK402" s="77"/>
      <c r="AL402" s="77"/>
      <c r="AM402" s="77"/>
      <c r="AN402" s="77"/>
      <c r="AO402" s="77"/>
      <c r="AP402" s="77"/>
      <c r="AQ402" s="77"/>
      <c r="AR402" s="77"/>
      <c r="AS402" s="77"/>
      <c r="AT402" s="77"/>
      <c r="AU402" s="77"/>
    </row>
    <row r="403" customFormat="false" ht="15.75" hidden="false" customHeight="false" outlineLevel="0" collapsed="false">
      <c r="A403" s="83"/>
      <c r="B403" s="74"/>
      <c r="C403" s="76"/>
      <c r="D403" s="76"/>
      <c r="E403" s="79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  <c r="AA403" s="63"/>
      <c r="AB403" s="77"/>
      <c r="AC403" s="77"/>
      <c r="AD403" s="63"/>
      <c r="AE403" s="63"/>
      <c r="AF403" s="63"/>
      <c r="AG403" s="63"/>
      <c r="AH403" s="63"/>
      <c r="AI403" s="77"/>
      <c r="AJ403" s="77"/>
      <c r="AK403" s="77"/>
      <c r="AL403" s="77"/>
      <c r="AM403" s="77"/>
      <c r="AN403" s="77"/>
      <c r="AO403" s="77"/>
      <c r="AP403" s="77"/>
      <c r="AQ403" s="77"/>
      <c r="AR403" s="77"/>
      <c r="AS403" s="77"/>
      <c r="AT403" s="77"/>
      <c r="AU403" s="77"/>
    </row>
    <row r="404" customFormat="false" ht="15.75" hidden="false" customHeight="false" outlineLevel="0" collapsed="false">
      <c r="A404" s="83"/>
      <c r="B404" s="74"/>
      <c r="C404" s="76"/>
      <c r="D404" s="76"/>
      <c r="E404" s="79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  <c r="AA404" s="63"/>
      <c r="AB404" s="77"/>
      <c r="AC404" s="77"/>
      <c r="AD404" s="63"/>
      <c r="AE404" s="63"/>
      <c r="AF404" s="63"/>
      <c r="AG404" s="63"/>
      <c r="AH404" s="63"/>
      <c r="AI404" s="77"/>
      <c r="AJ404" s="77"/>
      <c r="AK404" s="77"/>
      <c r="AL404" s="77"/>
      <c r="AM404" s="77"/>
      <c r="AN404" s="77"/>
      <c r="AO404" s="77"/>
      <c r="AP404" s="77"/>
      <c r="AQ404" s="77"/>
      <c r="AR404" s="77"/>
      <c r="AS404" s="77"/>
      <c r="AT404" s="77"/>
      <c r="AU404" s="77"/>
    </row>
    <row r="405" customFormat="false" ht="15.75" hidden="false" customHeight="false" outlineLevel="0" collapsed="false">
      <c r="A405" s="83"/>
      <c r="B405" s="74"/>
      <c r="C405" s="76"/>
      <c r="D405" s="76"/>
      <c r="E405" s="79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  <c r="AA405" s="63"/>
      <c r="AB405" s="77"/>
      <c r="AC405" s="77"/>
      <c r="AD405" s="63"/>
      <c r="AE405" s="63"/>
      <c r="AF405" s="63"/>
      <c r="AG405" s="63"/>
      <c r="AH405" s="63"/>
      <c r="AI405" s="77"/>
      <c r="AJ405" s="77"/>
      <c r="AK405" s="77"/>
      <c r="AL405" s="77"/>
      <c r="AM405" s="77"/>
      <c r="AN405" s="77"/>
      <c r="AO405" s="77"/>
      <c r="AP405" s="77"/>
      <c r="AQ405" s="77"/>
      <c r="AR405" s="77"/>
      <c r="AS405" s="77"/>
      <c r="AT405" s="77"/>
      <c r="AU405" s="77"/>
    </row>
    <row r="406" customFormat="false" ht="15.75" hidden="false" customHeight="false" outlineLevel="0" collapsed="false">
      <c r="A406" s="83"/>
      <c r="B406" s="74"/>
      <c r="C406" s="76"/>
      <c r="D406" s="76"/>
      <c r="E406" s="79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  <c r="AA406" s="63"/>
      <c r="AB406" s="77"/>
      <c r="AC406" s="77"/>
      <c r="AD406" s="63"/>
      <c r="AE406" s="63"/>
      <c r="AF406" s="63"/>
      <c r="AG406" s="63"/>
      <c r="AH406" s="63"/>
      <c r="AI406" s="77"/>
      <c r="AJ406" s="77"/>
      <c r="AK406" s="77"/>
      <c r="AL406" s="77"/>
      <c r="AM406" s="77"/>
      <c r="AN406" s="77"/>
      <c r="AO406" s="77"/>
      <c r="AP406" s="77"/>
      <c r="AQ406" s="77"/>
      <c r="AR406" s="77"/>
      <c r="AS406" s="77"/>
      <c r="AT406" s="77"/>
      <c r="AU406" s="77"/>
    </row>
    <row r="407" customFormat="false" ht="15.75" hidden="false" customHeight="false" outlineLevel="0" collapsed="false">
      <c r="A407" s="83"/>
      <c r="B407" s="74"/>
      <c r="C407" s="76"/>
      <c r="D407" s="76"/>
      <c r="E407" s="79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  <c r="AA407" s="63"/>
      <c r="AB407" s="77"/>
      <c r="AC407" s="77"/>
      <c r="AD407" s="63"/>
      <c r="AE407" s="63"/>
      <c r="AF407" s="63"/>
      <c r="AG407" s="63"/>
      <c r="AH407" s="63"/>
      <c r="AI407" s="77"/>
      <c r="AJ407" s="77"/>
      <c r="AK407" s="77"/>
      <c r="AL407" s="77"/>
      <c r="AM407" s="77"/>
      <c r="AN407" s="77"/>
      <c r="AO407" s="77"/>
      <c r="AP407" s="77"/>
      <c r="AQ407" s="77"/>
      <c r="AR407" s="77"/>
      <c r="AS407" s="77"/>
      <c r="AT407" s="77"/>
      <c r="AU407" s="77"/>
    </row>
    <row r="408" customFormat="false" ht="15.75" hidden="false" customHeight="false" outlineLevel="0" collapsed="false">
      <c r="A408" s="83"/>
      <c r="B408" s="74"/>
      <c r="C408" s="76"/>
      <c r="D408" s="76"/>
      <c r="E408" s="79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  <c r="AA408" s="63"/>
      <c r="AB408" s="77"/>
      <c r="AC408" s="77"/>
      <c r="AD408" s="63"/>
      <c r="AE408" s="63"/>
      <c r="AF408" s="63"/>
      <c r="AG408" s="63"/>
      <c r="AH408" s="63"/>
      <c r="AI408" s="77"/>
      <c r="AJ408" s="77"/>
      <c r="AK408" s="77"/>
      <c r="AL408" s="77"/>
      <c r="AM408" s="77"/>
      <c r="AN408" s="77"/>
      <c r="AO408" s="77"/>
      <c r="AP408" s="77"/>
      <c r="AQ408" s="77"/>
      <c r="AR408" s="77"/>
      <c r="AS408" s="77"/>
      <c r="AT408" s="77"/>
      <c r="AU408" s="77"/>
    </row>
    <row r="409" customFormat="false" ht="15.75" hidden="false" customHeight="false" outlineLevel="0" collapsed="false">
      <c r="A409" s="83"/>
      <c r="B409" s="74"/>
      <c r="C409" s="76"/>
      <c r="D409" s="76"/>
      <c r="E409" s="79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77"/>
      <c r="AC409" s="77"/>
      <c r="AD409" s="63"/>
      <c r="AE409" s="63"/>
      <c r="AF409" s="63"/>
      <c r="AG409" s="63"/>
      <c r="AH409" s="63"/>
      <c r="AI409" s="77"/>
      <c r="AJ409" s="77"/>
      <c r="AK409" s="77"/>
      <c r="AL409" s="77"/>
      <c r="AM409" s="77"/>
      <c r="AN409" s="77"/>
      <c r="AO409" s="77"/>
      <c r="AP409" s="77"/>
      <c r="AQ409" s="77"/>
      <c r="AR409" s="77"/>
      <c r="AS409" s="77"/>
      <c r="AT409" s="77"/>
      <c r="AU409" s="77"/>
    </row>
    <row r="410" customFormat="false" ht="15.75" hidden="false" customHeight="false" outlineLevel="0" collapsed="false">
      <c r="A410" s="83"/>
      <c r="B410" s="74"/>
      <c r="C410" s="76"/>
      <c r="D410" s="76"/>
      <c r="E410" s="79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77"/>
      <c r="AC410" s="77"/>
      <c r="AD410" s="63"/>
      <c r="AE410" s="63"/>
      <c r="AF410" s="63"/>
      <c r="AG410" s="63"/>
      <c r="AH410" s="63"/>
      <c r="AI410" s="77"/>
      <c r="AJ410" s="77"/>
      <c r="AK410" s="77"/>
      <c r="AL410" s="77"/>
      <c r="AM410" s="77"/>
      <c r="AN410" s="77"/>
      <c r="AO410" s="77"/>
      <c r="AP410" s="77"/>
      <c r="AQ410" s="77"/>
      <c r="AR410" s="77"/>
      <c r="AS410" s="77"/>
      <c r="AT410" s="77"/>
      <c r="AU410" s="77"/>
    </row>
    <row r="411" customFormat="false" ht="15.75" hidden="false" customHeight="false" outlineLevel="0" collapsed="false">
      <c r="A411" s="83"/>
      <c r="B411" s="74"/>
      <c r="C411" s="76"/>
      <c r="D411" s="76"/>
      <c r="E411" s="79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77"/>
      <c r="AC411" s="77"/>
      <c r="AD411" s="63"/>
      <c r="AE411" s="63"/>
      <c r="AF411" s="63"/>
      <c r="AG411" s="63"/>
      <c r="AH411" s="63"/>
      <c r="AI411" s="77"/>
      <c r="AJ411" s="77"/>
      <c r="AK411" s="77"/>
      <c r="AL411" s="77"/>
      <c r="AM411" s="77"/>
      <c r="AN411" s="77"/>
      <c r="AO411" s="77"/>
      <c r="AP411" s="77"/>
      <c r="AQ411" s="77"/>
      <c r="AR411" s="77"/>
      <c r="AS411" s="77"/>
      <c r="AT411" s="77"/>
      <c r="AU411" s="77"/>
    </row>
    <row r="412" customFormat="false" ht="15.75" hidden="false" customHeight="false" outlineLevel="0" collapsed="false">
      <c r="A412" s="83"/>
      <c r="B412" s="74"/>
      <c r="C412" s="76"/>
      <c r="D412" s="76"/>
      <c r="E412" s="79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77"/>
      <c r="AC412" s="77"/>
      <c r="AD412" s="63"/>
      <c r="AE412" s="63"/>
      <c r="AF412" s="63"/>
      <c r="AG412" s="63"/>
      <c r="AH412" s="63"/>
      <c r="AI412" s="77"/>
      <c r="AJ412" s="77"/>
      <c r="AK412" s="77"/>
      <c r="AL412" s="77"/>
      <c r="AM412" s="77"/>
      <c r="AN412" s="77"/>
      <c r="AO412" s="77"/>
      <c r="AP412" s="77"/>
      <c r="AQ412" s="77"/>
      <c r="AR412" s="77"/>
      <c r="AS412" s="77"/>
      <c r="AT412" s="77"/>
      <c r="AU412" s="77"/>
    </row>
    <row r="413" customFormat="false" ht="15.75" hidden="false" customHeight="false" outlineLevel="0" collapsed="false">
      <c r="A413" s="83"/>
      <c r="B413" s="74"/>
      <c r="C413" s="76"/>
      <c r="D413" s="76"/>
      <c r="E413" s="79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  <c r="AA413" s="63"/>
      <c r="AB413" s="77"/>
      <c r="AC413" s="77"/>
      <c r="AD413" s="63"/>
      <c r="AE413" s="63"/>
      <c r="AF413" s="63"/>
      <c r="AG413" s="63"/>
      <c r="AH413" s="63"/>
      <c r="AI413" s="77"/>
      <c r="AJ413" s="77"/>
      <c r="AK413" s="77"/>
      <c r="AL413" s="77"/>
      <c r="AM413" s="77"/>
      <c r="AN413" s="77"/>
      <c r="AO413" s="77"/>
      <c r="AP413" s="77"/>
      <c r="AQ413" s="77"/>
      <c r="AR413" s="77"/>
      <c r="AS413" s="77"/>
      <c r="AT413" s="77"/>
      <c r="AU413" s="77"/>
    </row>
    <row r="414" customFormat="false" ht="15.75" hidden="false" customHeight="false" outlineLevel="0" collapsed="false">
      <c r="A414" s="83"/>
      <c r="B414" s="74"/>
      <c r="C414" s="76"/>
      <c r="D414" s="76"/>
      <c r="E414" s="79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77"/>
      <c r="AC414" s="77"/>
      <c r="AD414" s="63"/>
      <c r="AE414" s="63"/>
      <c r="AF414" s="63"/>
      <c r="AG414" s="63"/>
      <c r="AH414" s="63"/>
      <c r="AI414" s="77"/>
      <c r="AJ414" s="77"/>
      <c r="AK414" s="77"/>
      <c r="AL414" s="77"/>
      <c r="AM414" s="77"/>
      <c r="AN414" s="77"/>
      <c r="AO414" s="77"/>
      <c r="AP414" s="77"/>
      <c r="AQ414" s="77"/>
      <c r="AR414" s="77"/>
      <c r="AS414" s="77"/>
      <c r="AT414" s="77"/>
      <c r="AU414" s="77"/>
    </row>
    <row r="415" customFormat="false" ht="15.75" hidden="false" customHeight="false" outlineLevel="0" collapsed="false">
      <c r="A415" s="83"/>
      <c r="B415" s="74"/>
      <c r="C415" s="76"/>
      <c r="D415" s="76"/>
      <c r="E415" s="79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77"/>
      <c r="AC415" s="77"/>
      <c r="AD415" s="63"/>
      <c r="AE415" s="63"/>
      <c r="AF415" s="63"/>
      <c r="AG415" s="63"/>
      <c r="AH415" s="63"/>
      <c r="AI415" s="77"/>
      <c r="AJ415" s="77"/>
      <c r="AK415" s="77"/>
      <c r="AL415" s="77"/>
      <c r="AM415" s="77"/>
      <c r="AN415" s="77"/>
      <c r="AO415" s="77"/>
      <c r="AP415" s="77"/>
      <c r="AQ415" s="77"/>
      <c r="AR415" s="77"/>
      <c r="AS415" s="77"/>
      <c r="AT415" s="77"/>
      <c r="AU415" s="77"/>
    </row>
    <row r="416" customFormat="false" ht="15.75" hidden="false" customHeight="false" outlineLevel="0" collapsed="false">
      <c r="A416" s="83"/>
      <c r="B416" s="74"/>
      <c r="C416" s="76"/>
      <c r="D416" s="76"/>
      <c r="E416" s="79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77"/>
      <c r="AC416" s="77"/>
      <c r="AD416" s="63"/>
      <c r="AE416" s="63"/>
      <c r="AF416" s="63"/>
      <c r="AG416" s="63"/>
      <c r="AH416" s="63"/>
      <c r="AI416" s="77"/>
      <c r="AJ416" s="77"/>
      <c r="AK416" s="77"/>
      <c r="AL416" s="77"/>
      <c r="AM416" s="77"/>
      <c r="AN416" s="77"/>
      <c r="AO416" s="77"/>
      <c r="AP416" s="77"/>
      <c r="AQ416" s="77"/>
      <c r="AR416" s="77"/>
      <c r="AS416" s="77"/>
      <c r="AT416" s="77"/>
      <c r="AU416" s="77"/>
    </row>
    <row r="417" customFormat="false" ht="15.75" hidden="false" customHeight="false" outlineLevel="0" collapsed="false">
      <c r="A417" s="83"/>
      <c r="B417" s="74"/>
      <c r="C417" s="76"/>
      <c r="D417" s="76"/>
      <c r="E417" s="79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  <c r="AA417" s="63"/>
      <c r="AB417" s="77"/>
      <c r="AC417" s="77"/>
      <c r="AD417" s="63"/>
      <c r="AE417" s="63"/>
      <c r="AF417" s="63"/>
      <c r="AG417" s="63"/>
      <c r="AH417" s="63"/>
      <c r="AI417" s="77"/>
      <c r="AJ417" s="77"/>
      <c r="AK417" s="77"/>
      <c r="AL417" s="77"/>
      <c r="AM417" s="77"/>
      <c r="AN417" s="77"/>
      <c r="AO417" s="77"/>
      <c r="AP417" s="77"/>
      <c r="AQ417" s="77"/>
      <c r="AR417" s="77"/>
      <c r="AS417" s="77"/>
      <c r="AT417" s="77"/>
      <c r="AU417" s="77"/>
    </row>
    <row r="418" customFormat="false" ht="15.75" hidden="false" customHeight="false" outlineLevel="0" collapsed="false">
      <c r="A418" s="83"/>
      <c r="B418" s="74"/>
      <c r="C418" s="76"/>
      <c r="D418" s="76"/>
      <c r="E418" s="79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  <c r="AA418" s="63"/>
      <c r="AB418" s="77"/>
      <c r="AC418" s="77"/>
      <c r="AD418" s="63"/>
      <c r="AE418" s="63"/>
      <c r="AF418" s="63"/>
      <c r="AG418" s="63"/>
      <c r="AH418" s="63"/>
      <c r="AI418" s="77"/>
      <c r="AJ418" s="77"/>
      <c r="AK418" s="77"/>
      <c r="AL418" s="77"/>
      <c r="AM418" s="77"/>
      <c r="AN418" s="77"/>
      <c r="AO418" s="77"/>
      <c r="AP418" s="77"/>
      <c r="AQ418" s="77"/>
      <c r="AR418" s="77"/>
      <c r="AS418" s="77"/>
      <c r="AT418" s="77"/>
      <c r="AU418" s="77"/>
    </row>
    <row r="419" customFormat="false" ht="15.75" hidden="false" customHeight="false" outlineLevel="0" collapsed="false">
      <c r="A419" s="83"/>
      <c r="B419" s="74"/>
      <c r="C419" s="76"/>
      <c r="D419" s="76"/>
      <c r="E419" s="79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77"/>
      <c r="AC419" s="77"/>
      <c r="AD419" s="63"/>
      <c r="AE419" s="63"/>
      <c r="AF419" s="63"/>
      <c r="AG419" s="63"/>
      <c r="AH419" s="63"/>
      <c r="AI419" s="77"/>
      <c r="AJ419" s="77"/>
      <c r="AK419" s="77"/>
      <c r="AL419" s="77"/>
      <c r="AM419" s="77"/>
      <c r="AN419" s="77"/>
      <c r="AO419" s="77"/>
      <c r="AP419" s="77"/>
      <c r="AQ419" s="77"/>
      <c r="AR419" s="77"/>
      <c r="AS419" s="77"/>
      <c r="AT419" s="77"/>
      <c r="AU419" s="77"/>
    </row>
    <row r="420" customFormat="false" ht="15.75" hidden="false" customHeight="false" outlineLevel="0" collapsed="false">
      <c r="A420" s="83"/>
      <c r="B420" s="74"/>
      <c r="C420" s="76"/>
      <c r="D420" s="76"/>
      <c r="E420" s="79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77"/>
      <c r="AC420" s="77"/>
      <c r="AD420" s="63"/>
      <c r="AE420" s="63"/>
      <c r="AF420" s="63"/>
      <c r="AG420" s="63"/>
      <c r="AH420" s="63"/>
      <c r="AI420" s="77"/>
      <c r="AJ420" s="77"/>
      <c r="AK420" s="77"/>
      <c r="AL420" s="77"/>
      <c r="AM420" s="77"/>
      <c r="AN420" s="77"/>
      <c r="AO420" s="77"/>
      <c r="AP420" s="77"/>
      <c r="AQ420" s="77"/>
      <c r="AR420" s="77"/>
      <c r="AS420" s="77"/>
      <c r="AT420" s="77"/>
      <c r="AU420" s="77"/>
    </row>
    <row r="421" customFormat="false" ht="15.75" hidden="false" customHeight="false" outlineLevel="0" collapsed="false">
      <c r="A421" s="83"/>
      <c r="B421" s="74"/>
      <c r="C421" s="76"/>
      <c r="D421" s="76"/>
      <c r="E421" s="79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  <c r="AA421" s="63"/>
      <c r="AB421" s="77"/>
      <c r="AC421" s="77"/>
      <c r="AD421" s="63"/>
      <c r="AE421" s="63"/>
      <c r="AF421" s="63"/>
      <c r="AG421" s="63"/>
      <c r="AH421" s="63"/>
      <c r="AI421" s="77"/>
      <c r="AJ421" s="77"/>
      <c r="AK421" s="77"/>
      <c r="AL421" s="77"/>
      <c r="AM421" s="77"/>
      <c r="AN421" s="77"/>
      <c r="AO421" s="77"/>
      <c r="AP421" s="77"/>
      <c r="AQ421" s="77"/>
      <c r="AR421" s="77"/>
      <c r="AS421" s="77"/>
      <c r="AT421" s="77"/>
      <c r="AU421" s="77"/>
    </row>
    <row r="422" customFormat="false" ht="15.75" hidden="false" customHeight="false" outlineLevel="0" collapsed="false">
      <c r="A422" s="83"/>
      <c r="B422" s="74"/>
      <c r="C422" s="76"/>
      <c r="D422" s="76"/>
      <c r="E422" s="79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  <c r="AA422" s="63"/>
      <c r="AB422" s="77"/>
      <c r="AC422" s="77"/>
      <c r="AD422" s="63"/>
      <c r="AE422" s="63"/>
      <c r="AF422" s="63"/>
      <c r="AG422" s="63"/>
      <c r="AH422" s="63"/>
      <c r="AI422" s="77"/>
      <c r="AJ422" s="77"/>
      <c r="AK422" s="77"/>
      <c r="AL422" s="77"/>
      <c r="AM422" s="77"/>
      <c r="AN422" s="77"/>
      <c r="AO422" s="77"/>
      <c r="AP422" s="77"/>
      <c r="AQ422" s="77"/>
      <c r="AR422" s="77"/>
      <c r="AS422" s="77"/>
      <c r="AT422" s="77"/>
      <c r="AU422" s="77"/>
    </row>
    <row r="423" customFormat="false" ht="15.75" hidden="false" customHeight="false" outlineLevel="0" collapsed="false">
      <c r="A423" s="83"/>
      <c r="B423" s="74"/>
      <c r="C423" s="76"/>
      <c r="D423" s="76"/>
      <c r="E423" s="79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  <c r="AA423" s="63"/>
      <c r="AB423" s="77"/>
      <c r="AC423" s="77"/>
      <c r="AD423" s="63"/>
      <c r="AE423" s="63"/>
      <c r="AF423" s="63"/>
      <c r="AG423" s="63"/>
      <c r="AH423" s="63"/>
      <c r="AI423" s="77"/>
      <c r="AJ423" s="77"/>
      <c r="AK423" s="77"/>
      <c r="AL423" s="77"/>
      <c r="AM423" s="77"/>
      <c r="AN423" s="77"/>
      <c r="AO423" s="77"/>
      <c r="AP423" s="77"/>
      <c r="AQ423" s="77"/>
      <c r="AR423" s="77"/>
      <c r="AS423" s="77"/>
      <c r="AT423" s="77"/>
      <c r="AU423" s="77"/>
    </row>
    <row r="424" customFormat="false" ht="15.75" hidden="false" customHeight="false" outlineLevel="0" collapsed="false">
      <c r="A424" s="83"/>
      <c r="B424" s="74"/>
      <c r="C424" s="76"/>
      <c r="D424" s="76"/>
      <c r="E424" s="79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  <c r="AA424" s="63"/>
      <c r="AB424" s="77"/>
      <c r="AC424" s="77"/>
      <c r="AD424" s="63"/>
      <c r="AE424" s="63"/>
      <c r="AF424" s="63"/>
      <c r="AG424" s="63"/>
      <c r="AH424" s="63"/>
      <c r="AI424" s="77"/>
      <c r="AJ424" s="77"/>
      <c r="AK424" s="77"/>
      <c r="AL424" s="77"/>
      <c r="AM424" s="77"/>
      <c r="AN424" s="77"/>
      <c r="AO424" s="77"/>
      <c r="AP424" s="77"/>
      <c r="AQ424" s="77"/>
      <c r="AR424" s="77"/>
      <c r="AS424" s="77"/>
      <c r="AT424" s="77"/>
      <c r="AU424" s="77"/>
    </row>
    <row r="425" customFormat="false" ht="15.75" hidden="false" customHeight="false" outlineLevel="0" collapsed="false">
      <c r="A425" s="83"/>
      <c r="B425" s="74"/>
      <c r="C425" s="76"/>
      <c r="D425" s="76"/>
      <c r="E425" s="79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  <c r="AA425" s="63"/>
      <c r="AB425" s="77"/>
      <c r="AC425" s="77"/>
      <c r="AD425" s="63"/>
      <c r="AE425" s="63"/>
      <c r="AF425" s="63"/>
      <c r="AG425" s="63"/>
      <c r="AH425" s="63"/>
      <c r="AI425" s="77"/>
      <c r="AJ425" s="77"/>
      <c r="AK425" s="77"/>
      <c r="AL425" s="77"/>
      <c r="AM425" s="77"/>
      <c r="AN425" s="77"/>
      <c r="AO425" s="77"/>
      <c r="AP425" s="77"/>
      <c r="AQ425" s="77"/>
      <c r="AR425" s="77"/>
      <c r="AS425" s="77"/>
      <c r="AT425" s="77"/>
      <c r="AU425" s="77"/>
    </row>
    <row r="426" customFormat="false" ht="15.75" hidden="false" customHeight="false" outlineLevel="0" collapsed="false">
      <c r="A426" s="83"/>
      <c r="B426" s="74"/>
      <c r="C426" s="76"/>
      <c r="D426" s="76"/>
      <c r="E426" s="79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  <c r="AA426" s="63"/>
      <c r="AB426" s="77"/>
      <c r="AC426" s="77"/>
      <c r="AD426" s="63"/>
      <c r="AE426" s="63"/>
      <c r="AF426" s="63"/>
      <c r="AG426" s="63"/>
      <c r="AH426" s="63"/>
      <c r="AI426" s="77"/>
      <c r="AJ426" s="77"/>
      <c r="AK426" s="77"/>
      <c r="AL426" s="77"/>
      <c r="AM426" s="77"/>
      <c r="AN426" s="77"/>
      <c r="AO426" s="77"/>
      <c r="AP426" s="77"/>
      <c r="AQ426" s="77"/>
      <c r="AR426" s="77"/>
      <c r="AS426" s="77"/>
      <c r="AT426" s="77"/>
      <c r="AU426" s="77"/>
    </row>
    <row r="427" customFormat="false" ht="15.75" hidden="false" customHeight="false" outlineLevel="0" collapsed="false">
      <c r="A427" s="83"/>
      <c r="B427" s="74"/>
      <c r="C427" s="76"/>
      <c r="D427" s="76"/>
      <c r="E427" s="79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  <c r="AA427" s="63"/>
      <c r="AB427" s="77"/>
      <c r="AC427" s="77"/>
      <c r="AD427" s="63"/>
      <c r="AE427" s="63"/>
      <c r="AF427" s="63"/>
      <c r="AG427" s="63"/>
      <c r="AH427" s="63"/>
      <c r="AI427" s="77"/>
      <c r="AJ427" s="77"/>
      <c r="AK427" s="77"/>
      <c r="AL427" s="77"/>
      <c r="AM427" s="77"/>
      <c r="AN427" s="77"/>
      <c r="AO427" s="77"/>
      <c r="AP427" s="77"/>
      <c r="AQ427" s="77"/>
      <c r="AR427" s="77"/>
      <c r="AS427" s="77"/>
      <c r="AT427" s="77"/>
      <c r="AU427" s="77"/>
    </row>
    <row r="428" customFormat="false" ht="15.75" hidden="false" customHeight="false" outlineLevel="0" collapsed="false">
      <c r="A428" s="83"/>
      <c r="B428" s="74"/>
      <c r="C428" s="76"/>
      <c r="D428" s="76"/>
      <c r="E428" s="79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  <c r="AA428" s="63"/>
      <c r="AB428" s="77"/>
      <c r="AC428" s="77"/>
      <c r="AD428" s="63"/>
      <c r="AE428" s="63"/>
      <c r="AF428" s="63"/>
      <c r="AG428" s="63"/>
      <c r="AH428" s="63"/>
      <c r="AI428" s="77"/>
      <c r="AJ428" s="77"/>
      <c r="AK428" s="77"/>
      <c r="AL428" s="77"/>
      <c r="AM428" s="77"/>
      <c r="AN428" s="77"/>
      <c r="AO428" s="77"/>
      <c r="AP428" s="77"/>
      <c r="AQ428" s="77"/>
      <c r="AR428" s="77"/>
      <c r="AS428" s="77"/>
      <c r="AT428" s="77"/>
      <c r="AU428" s="77"/>
    </row>
    <row r="429" customFormat="false" ht="15.75" hidden="false" customHeight="false" outlineLevel="0" collapsed="false">
      <c r="A429" s="83"/>
      <c r="B429" s="74"/>
      <c r="C429" s="76"/>
      <c r="D429" s="76"/>
      <c r="E429" s="79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  <c r="AA429" s="63"/>
      <c r="AB429" s="77"/>
      <c r="AC429" s="77"/>
      <c r="AD429" s="63"/>
      <c r="AE429" s="63"/>
      <c r="AF429" s="63"/>
      <c r="AG429" s="63"/>
      <c r="AH429" s="63"/>
      <c r="AI429" s="77"/>
      <c r="AJ429" s="77"/>
      <c r="AK429" s="77"/>
      <c r="AL429" s="77"/>
      <c r="AM429" s="77"/>
      <c r="AN429" s="77"/>
      <c r="AO429" s="77"/>
      <c r="AP429" s="77"/>
      <c r="AQ429" s="77"/>
      <c r="AR429" s="77"/>
      <c r="AS429" s="77"/>
      <c r="AT429" s="77"/>
      <c r="AU429" s="77"/>
    </row>
    <row r="430" customFormat="false" ht="15.75" hidden="false" customHeight="false" outlineLevel="0" collapsed="false">
      <c r="A430" s="83"/>
      <c r="B430" s="74"/>
      <c r="C430" s="76"/>
      <c r="D430" s="76"/>
      <c r="E430" s="79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  <c r="AA430" s="63"/>
      <c r="AB430" s="77"/>
      <c r="AC430" s="77"/>
      <c r="AD430" s="63"/>
      <c r="AE430" s="63"/>
      <c r="AF430" s="63"/>
      <c r="AG430" s="63"/>
      <c r="AH430" s="63"/>
      <c r="AI430" s="77"/>
      <c r="AJ430" s="77"/>
      <c r="AK430" s="77"/>
      <c r="AL430" s="77"/>
      <c r="AM430" s="77"/>
      <c r="AN430" s="77"/>
      <c r="AO430" s="77"/>
      <c r="AP430" s="77"/>
      <c r="AQ430" s="77"/>
      <c r="AR430" s="77"/>
      <c r="AS430" s="77"/>
      <c r="AT430" s="77"/>
      <c r="AU430" s="77"/>
    </row>
    <row r="431" customFormat="false" ht="15.75" hidden="false" customHeight="false" outlineLevel="0" collapsed="false">
      <c r="A431" s="83"/>
      <c r="B431" s="74"/>
      <c r="C431" s="76"/>
      <c r="D431" s="76"/>
      <c r="E431" s="79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77"/>
      <c r="AC431" s="77"/>
      <c r="AD431" s="63"/>
      <c r="AE431" s="63"/>
      <c r="AF431" s="63"/>
      <c r="AG431" s="63"/>
      <c r="AH431" s="63"/>
      <c r="AI431" s="77"/>
      <c r="AJ431" s="77"/>
      <c r="AK431" s="77"/>
      <c r="AL431" s="77"/>
      <c r="AM431" s="77"/>
      <c r="AN431" s="77"/>
      <c r="AO431" s="77"/>
      <c r="AP431" s="77"/>
      <c r="AQ431" s="77"/>
      <c r="AR431" s="77"/>
      <c r="AS431" s="77"/>
      <c r="AT431" s="77"/>
      <c r="AU431" s="77"/>
    </row>
    <row r="432" customFormat="false" ht="15.75" hidden="false" customHeight="false" outlineLevel="0" collapsed="false">
      <c r="A432" s="83"/>
      <c r="B432" s="74"/>
      <c r="C432" s="76"/>
      <c r="D432" s="76"/>
      <c r="E432" s="79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  <c r="AA432" s="63"/>
      <c r="AB432" s="77"/>
      <c r="AC432" s="77"/>
      <c r="AD432" s="63"/>
      <c r="AE432" s="63"/>
      <c r="AF432" s="63"/>
      <c r="AG432" s="63"/>
      <c r="AH432" s="63"/>
      <c r="AI432" s="77"/>
      <c r="AJ432" s="77"/>
      <c r="AK432" s="77"/>
      <c r="AL432" s="77"/>
      <c r="AM432" s="77"/>
      <c r="AN432" s="77"/>
      <c r="AO432" s="77"/>
      <c r="AP432" s="77"/>
      <c r="AQ432" s="77"/>
      <c r="AR432" s="77"/>
      <c r="AS432" s="77"/>
      <c r="AT432" s="77"/>
      <c r="AU432" s="77"/>
    </row>
    <row r="433" customFormat="false" ht="15.75" hidden="false" customHeight="false" outlineLevel="0" collapsed="false">
      <c r="A433" s="83"/>
      <c r="B433" s="74"/>
      <c r="C433" s="76"/>
      <c r="D433" s="76"/>
      <c r="E433" s="79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  <c r="AA433" s="63"/>
      <c r="AB433" s="77"/>
      <c r="AC433" s="77"/>
      <c r="AD433" s="63"/>
      <c r="AE433" s="63"/>
      <c r="AF433" s="63"/>
      <c r="AG433" s="63"/>
      <c r="AH433" s="63"/>
      <c r="AI433" s="77"/>
      <c r="AJ433" s="77"/>
      <c r="AK433" s="77"/>
      <c r="AL433" s="77"/>
      <c r="AM433" s="77"/>
      <c r="AN433" s="77"/>
      <c r="AO433" s="77"/>
      <c r="AP433" s="77"/>
      <c r="AQ433" s="77"/>
      <c r="AR433" s="77"/>
      <c r="AS433" s="77"/>
      <c r="AT433" s="77"/>
      <c r="AU433" s="77"/>
    </row>
    <row r="434" customFormat="false" ht="15.75" hidden="false" customHeight="false" outlineLevel="0" collapsed="false">
      <c r="A434" s="83"/>
      <c r="B434" s="74"/>
      <c r="C434" s="76"/>
      <c r="D434" s="76"/>
      <c r="E434" s="79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77"/>
      <c r="AC434" s="77"/>
      <c r="AD434" s="63"/>
      <c r="AE434" s="63"/>
      <c r="AF434" s="63"/>
      <c r="AG434" s="63"/>
      <c r="AH434" s="63"/>
      <c r="AI434" s="77"/>
      <c r="AJ434" s="77"/>
      <c r="AK434" s="77"/>
      <c r="AL434" s="77"/>
      <c r="AM434" s="77"/>
      <c r="AN434" s="77"/>
      <c r="AO434" s="77"/>
      <c r="AP434" s="77"/>
      <c r="AQ434" s="77"/>
      <c r="AR434" s="77"/>
      <c r="AS434" s="77"/>
      <c r="AT434" s="77"/>
      <c r="AU434" s="77"/>
    </row>
    <row r="435" customFormat="false" ht="15.75" hidden="false" customHeight="false" outlineLevel="0" collapsed="false">
      <c r="A435" s="83"/>
      <c r="B435" s="74"/>
      <c r="C435" s="76"/>
      <c r="D435" s="76"/>
      <c r="E435" s="79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  <c r="AA435" s="63"/>
      <c r="AB435" s="77"/>
      <c r="AC435" s="77"/>
      <c r="AD435" s="63"/>
      <c r="AE435" s="63"/>
      <c r="AF435" s="63"/>
      <c r="AG435" s="63"/>
      <c r="AH435" s="63"/>
      <c r="AI435" s="77"/>
      <c r="AJ435" s="77"/>
      <c r="AK435" s="77"/>
      <c r="AL435" s="77"/>
      <c r="AM435" s="77"/>
      <c r="AN435" s="77"/>
      <c r="AO435" s="77"/>
      <c r="AP435" s="77"/>
      <c r="AQ435" s="77"/>
      <c r="AR435" s="77"/>
      <c r="AS435" s="77"/>
      <c r="AT435" s="77"/>
      <c r="AU435" s="77"/>
    </row>
    <row r="436" customFormat="false" ht="15.75" hidden="false" customHeight="false" outlineLevel="0" collapsed="false">
      <c r="A436" s="83"/>
      <c r="B436" s="74"/>
      <c r="C436" s="76"/>
      <c r="D436" s="76"/>
      <c r="E436" s="79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77"/>
      <c r="AC436" s="77"/>
      <c r="AD436" s="63"/>
      <c r="AE436" s="63"/>
      <c r="AF436" s="63"/>
      <c r="AG436" s="63"/>
      <c r="AH436" s="63"/>
      <c r="AI436" s="77"/>
      <c r="AJ436" s="77"/>
      <c r="AK436" s="77"/>
      <c r="AL436" s="77"/>
      <c r="AM436" s="77"/>
      <c r="AN436" s="77"/>
      <c r="AO436" s="77"/>
      <c r="AP436" s="77"/>
      <c r="AQ436" s="77"/>
      <c r="AR436" s="77"/>
      <c r="AS436" s="77"/>
      <c r="AT436" s="77"/>
      <c r="AU436" s="77"/>
    </row>
    <row r="437" customFormat="false" ht="15.75" hidden="false" customHeight="false" outlineLevel="0" collapsed="false">
      <c r="A437" s="83"/>
      <c r="B437" s="74"/>
      <c r="C437" s="76"/>
      <c r="D437" s="76"/>
      <c r="E437" s="79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  <c r="AA437" s="63"/>
      <c r="AB437" s="77"/>
      <c r="AC437" s="77"/>
      <c r="AD437" s="63"/>
      <c r="AE437" s="63"/>
      <c r="AF437" s="63"/>
      <c r="AG437" s="63"/>
      <c r="AH437" s="63"/>
      <c r="AI437" s="77"/>
      <c r="AJ437" s="77"/>
      <c r="AK437" s="77"/>
      <c r="AL437" s="77"/>
      <c r="AM437" s="77"/>
      <c r="AN437" s="77"/>
      <c r="AO437" s="77"/>
      <c r="AP437" s="77"/>
      <c r="AQ437" s="77"/>
      <c r="AR437" s="77"/>
      <c r="AS437" s="77"/>
      <c r="AT437" s="77"/>
      <c r="AU437" s="77"/>
    </row>
    <row r="438" customFormat="false" ht="15.75" hidden="false" customHeight="false" outlineLevel="0" collapsed="false">
      <c r="A438" s="83"/>
      <c r="B438" s="74"/>
      <c r="C438" s="76"/>
      <c r="D438" s="76"/>
      <c r="E438" s="79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77"/>
      <c r="AC438" s="77"/>
      <c r="AD438" s="63"/>
      <c r="AE438" s="63"/>
      <c r="AF438" s="63"/>
      <c r="AG438" s="63"/>
      <c r="AH438" s="63"/>
      <c r="AI438" s="77"/>
      <c r="AJ438" s="77"/>
      <c r="AK438" s="77"/>
      <c r="AL438" s="77"/>
      <c r="AM438" s="77"/>
      <c r="AN438" s="77"/>
      <c r="AO438" s="77"/>
      <c r="AP438" s="77"/>
      <c r="AQ438" s="77"/>
      <c r="AR438" s="77"/>
      <c r="AS438" s="77"/>
      <c r="AT438" s="77"/>
      <c r="AU438" s="77"/>
    </row>
    <row r="439" customFormat="false" ht="15.75" hidden="false" customHeight="false" outlineLevel="0" collapsed="false">
      <c r="A439" s="83"/>
      <c r="B439" s="74"/>
      <c r="C439" s="76"/>
      <c r="D439" s="76"/>
      <c r="E439" s="79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  <c r="AA439" s="63"/>
      <c r="AB439" s="77"/>
      <c r="AC439" s="77"/>
      <c r="AD439" s="63"/>
      <c r="AE439" s="63"/>
      <c r="AF439" s="63"/>
      <c r="AG439" s="63"/>
      <c r="AH439" s="63"/>
      <c r="AI439" s="77"/>
      <c r="AJ439" s="77"/>
      <c r="AK439" s="77"/>
      <c r="AL439" s="77"/>
      <c r="AM439" s="77"/>
      <c r="AN439" s="77"/>
      <c r="AO439" s="77"/>
      <c r="AP439" s="77"/>
      <c r="AQ439" s="77"/>
      <c r="AR439" s="77"/>
      <c r="AS439" s="77"/>
      <c r="AT439" s="77"/>
      <c r="AU439" s="77"/>
    </row>
    <row r="440" customFormat="false" ht="15.75" hidden="false" customHeight="false" outlineLevel="0" collapsed="false">
      <c r="A440" s="83"/>
      <c r="B440" s="74"/>
      <c r="C440" s="76"/>
      <c r="D440" s="76"/>
      <c r="E440" s="79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  <c r="AA440" s="63"/>
      <c r="AB440" s="77"/>
      <c r="AC440" s="77"/>
      <c r="AD440" s="63"/>
      <c r="AE440" s="63"/>
      <c r="AF440" s="63"/>
      <c r="AG440" s="63"/>
      <c r="AH440" s="63"/>
      <c r="AI440" s="77"/>
      <c r="AJ440" s="77"/>
      <c r="AK440" s="77"/>
      <c r="AL440" s="77"/>
      <c r="AM440" s="77"/>
      <c r="AN440" s="77"/>
      <c r="AO440" s="77"/>
      <c r="AP440" s="77"/>
      <c r="AQ440" s="77"/>
      <c r="AR440" s="77"/>
      <c r="AS440" s="77"/>
      <c r="AT440" s="77"/>
      <c r="AU440" s="77"/>
    </row>
    <row r="441" customFormat="false" ht="15.75" hidden="false" customHeight="false" outlineLevel="0" collapsed="false">
      <c r="A441" s="83"/>
      <c r="B441" s="74"/>
      <c r="C441" s="76"/>
      <c r="D441" s="76"/>
      <c r="E441" s="79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  <c r="AA441" s="63"/>
      <c r="AB441" s="77"/>
      <c r="AC441" s="77"/>
      <c r="AD441" s="63"/>
      <c r="AE441" s="63"/>
      <c r="AF441" s="63"/>
      <c r="AG441" s="63"/>
      <c r="AH441" s="63"/>
      <c r="AI441" s="77"/>
      <c r="AJ441" s="77"/>
      <c r="AK441" s="77"/>
      <c r="AL441" s="77"/>
      <c r="AM441" s="77"/>
      <c r="AN441" s="77"/>
      <c r="AO441" s="77"/>
      <c r="AP441" s="77"/>
      <c r="AQ441" s="77"/>
      <c r="AR441" s="77"/>
      <c r="AS441" s="77"/>
      <c r="AT441" s="77"/>
      <c r="AU441" s="77"/>
    </row>
    <row r="442" customFormat="false" ht="15.75" hidden="false" customHeight="false" outlineLevel="0" collapsed="false">
      <c r="A442" s="83"/>
      <c r="B442" s="74"/>
      <c r="C442" s="76"/>
      <c r="D442" s="76"/>
      <c r="E442" s="79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  <c r="AA442" s="63"/>
      <c r="AB442" s="77"/>
      <c r="AC442" s="77"/>
      <c r="AD442" s="63"/>
      <c r="AE442" s="63"/>
      <c r="AF442" s="63"/>
      <c r="AG442" s="63"/>
      <c r="AH442" s="63"/>
      <c r="AI442" s="77"/>
      <c r="AJ442" s="77"/>
      <c r="AK442" s="77"/>
      <c r="AL442" s="77"/>
      <c r="AM442" s="77"/>
      <c r="AN442" s="77"/>
      <c r="AO442" s="77"/>
      <c r="AP442" s="77"/>
      <c r="AQ442" s="77"/>
      <c r="AR442" s="77"/>
      <c r="AS442" s="77"/>
      <c r="AT442" s="77"/>
      <c r="AU442" s="77"/>
    </row>
    <row r="443" customFormat="false" ht="15.75" hidden="false" customHeight="false" outlineLevel="0" collapsed="false">
      <c r="A443" s="83"/>
      <c r="B443" s="74"/>
      <c r="C443" s="76"/>
      <c r="D443" s="76"/>
      <c r="E443" s="79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77"/>
      <c r="AC443" s="77"/>
      <c r="AD443" s="63"/>
      <c r="AE443" s="63"/>
      <c r="AF443" s="63"/>
      <c r="AG443" s="63"/>
      <c r="AH443" s="63"/>
      <c r="AI443" s="77"/>
      <c r="AJ443" s="77"/>
      <c r="AK443" s="77"/>
      <c r="AL443" s="77"/>
      <c r="AM443" s="77"/>
      <c r="AN443" s="77"/>
      <c r="AO443" s="77"/>
      <c r="AP443" s="77"/>
      <c r="AQ443" s="77"/>
      <c r="AR443" s="77"/>
      <c r="AS443" s="77"/>
      <c r="AT443" s="77"/>
      <c r="AU443" s="77"/>
    </row>
    <row r="444" customFormat="false" ht="15.75" hidden="false" customHeight="false" outlineLevel="0" collapsed="false">
      <c r="A444" s="83"/>
      <c r="B444" s="74"/>
      <c r="C444" s="76"/>
      <c r="D444" s="76"/>
      <c r="E444" s="79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  <c r="AA444" s="63"/>
      <c r="AB444" s="77"/>
      <c r="AC444" s="77"/>
      <c r="AD444" s="63"/>
      <c r="AE444" s="63"/>
      <c r="AF444" s="63"/>
      <c r="AG444" s="63"/>
      <c r="AH444" s="63"/>
      <c r="AI444" s="77"/>
      <c r="AJ444" s="77"/>
      <c r="AK444" s="77"/>
      <c r="AL444" s="77"/>
      <c r="AM444" s="77"/>
      <c r="AN444" s="77"/>
      <c r="AO444" s="77"/>
      <c r="AP444" s="77"/>
      <c r="AQ444" s="77"/>
      <c r="AR444" s="77"/>
      <c r="AS444" s="77"/>
      <c r="AT444" s="77"/>
      <c r="AU444" s="77"/>
    </row>
    <row r="445" customFormat="false" ht="15.75" hidden="false" customHeight="false" outlineLevel="0" collapsed="false">
      <c r="A445" s="83"/>
      <c r="B445" s="74"/>
      <c r="C445" s="76"/>
      <c r="D445" s="76"/>
      <c r="E445" s="79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  <c r="AA445" s="63"/>
      <c r="AB445" s="77"/>
      <c r="AC445" s="77"/>
      <c r="AD445" s="63"/>
      <c r="AE445" s="63"/>
      <c r="AF445" s="63"/>
      <c r="AG445" s="63"/>
      <c r="AH445" s="63"/>
      <c r="AI445" s="77"/>
      <c r="AJ445" s="77"/>
      <c r="AK445" s="77"/>
      <c r="AL445" s="77"/>
      <c r="AM445" s="77"/>
      <c r="AN445" s="77"/>
      <c r="AO445" s="77"/>
      <c r="AP445" s="77"/>
      <c r="AQ445" s="77"/>
      <c r="AR445" s="77"/>
      <c r="AS445" s="77"/>
      <c r="AT445" s="77"/>
      <c r="AU445" s="77"/>
    </row>
    <row r="446" customFormat="false" ht="15.75" hidden="false" customHeight="false" outlineLevel="0" collapsed="false">
      <c r="A446" s="83"/>
      <c r="B446" s="74"/>
      <c r="C446" s="76"/>
      <c r="D446" s="76"/>
      <c r="E446" s="79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77"/>
      <c r="AC446" s="77"/>
      <c r="AD446" s="63"/>
      <c r="AE446" s="63"/>
      <c r="AF446" s="63"/>
      <c r="AG446" s="63"/>
      <c r="AH446" s="63"/>
      <c r="AI446" s="77"/>
      <c r="AJ446" s="77"/>
      <c r="AK446" s="77"/>
      <c r="AL446" s="77"/>
      <c r="AM446" s="77"/>
      <c r="AN446" s="77"/>
      <c r="AO446" s="77"/>
      <c r="AP446" s="77"/>
      <c r="AQ446" s="77"/>
      <c r="AR446" s="77"/>
      <c r="AS446" s="77"/>
      <c r="AT446" s="77"/>
      <c r="AU446" s="77"/>
    </row>
    <row r="447" customFormat="false" ht="15.75" hidden="false" customHeight="false" outlineLevel="0" collapsed="false">
      <c r="A447" s="83"/>
      <c r="B447" s="74"/>
      <c r="C447" s="76"/>
      <c r="D447" s="76"/>
      <c r="E447" s="79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  <c r="AA447" s="63"/>
      <c r="AB447" s="77"/>
      <c r="AC447" s="77"/>
      <c r="AD447" s="63"/>
      <c r="AE447" s="63"/>
      <c r="AF447" s="63"/>
      <c r="AG447" s="63"/>
      <c r="AH447" s="63"/>
      <c r="AI447" s="77"/>
      <c r="AJ447" s="77"/>
      <c r="AK447" s="77"/>
      <c r="AL447" s="77"/>
      <c r="AM447" s="77"/>
      <c r="AN447" s="77"/>
      <c r="AO447" s="77"/>
      <c r="AP447" s="77"/>
      <c r="AQ447" s="77"/>
      <c r="AR447" s="77"/>
      <c r="AS447" s="77"/>
      <c r="AT447" s="77"/>
      <c r="AU447" s="77"/>
    </row>
    <row r="448" customFormat="false" ht="15.75" hidden="false" customHeight="false" outlineLevel="0" collapsed="false">
      <c r="A448" s="83"/>
      <c r="B448" s="74"/>
      <c r="C448" s="76"/>
      <c r="D448" s="76"/>
      <c r="E448" s="79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  <c r="AA448" s="63"/>
      <c r="AB448" s="77"/>
      <c r="AC448" s="77"/>
      <c r="AD448" s="63"/>
      <c r="AE448" s="63"/>
      <c r="AF448" s="63"/>
      <c r="AG448" s="63"/>
      <c r="AH448" s="63"/>
      <c r="AI448" s="77"/>
      <c r="AJ448" s="77"/>
      <c r="AK448" s="77"/>
      <c r="AL448" s="77"/>
      <c r="AM448" s="77"/>
      <c r="AN448" s="77"/>
      <c r="AO448" s="77"/>
      <c r="AP448" s="77"/>
      <c r="AQ448" s="77"/>
      <c r="AR448" s="77"/>
      <c r="AS448" s="77"/>
      <c r="AT448" s="77"/>
      <c r="AU448" s="77"/>
    </row>
    <row r="449" customFormat="false" ht="15.75" hidden="false" customHeight="false" outlineLevel="0" collapsed="false">
      <c r="A449" s="83"/>
      <c r="B449" s="74"/>
      <c r="C449" s="76"/>
      <c r="D449" s="76"/>
      <c r="E449" s="79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  <c r="AA449" s="63"/>
      <c r="AB449" s="77"/>
      <c r="AC449" s="77"/>
      <c r="AD449" s="63"/>
      <c r="AE449" s="63"/>
      <c r="AF449" s="63"/>
      <c r="AG449" s="63"/>
      <c r="AH449" s="63"/>
      <c r="AI449" s="77"/>
      <c r="AJ449" s="77"/>
      <c r="AK449" s="77"/>
      <c r="AL449" s="77"/>
      <c r="AM449" s="77"/>
      <c r="AN449" s="77"/>
      <c r="AO449" s="77"/>
      <c r="AP449" s="77"/>
      <c r="AQ449" s="77"/>
      <c r="AR449" s="77"/>
      <c r="AS449" s="77"/>
      <c r="AT449" s="77"/>
      <c r="AU449" s="77"/>
    </row>
    <row r="450" customFormat="false" ht="15.75" hidden="false" customHeight="false" outlineLevel="0" collapsed="false">
      <c r="A450" s="83"/>
      <c r="B450" s="74"/>
      <c r="C450" s="76"/>
      <c r="D450" s="76"/>
      <c r="E450" s="79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  <c r="AA450" s="63"/>
      <c r="AB450" s="77"/>
      <c r="AC450" s="77"/>
      <c r="AD450" s="63"/>
      <c r="AE450" s="63"/>
      <c r="AF450" s="63"/>
      <c r="AG450" s="63"/>
      <c r="AH450" s="63"/>
      <c r="AI450" s="77"/>
      <c r="AJ450" s="77"/>
      <c r="AK450" s="77"/>
      <c r="AL450" s="77"/>
      <c r="AM450" s="77"/>
      <c r="AN450" s="77"/>
      <c r="AO450" s="77"/>
      <c r="AP450" s="77"/>
      <c r="AQ450" s="77"/>
      <c r="AR450" s="77"/>
      <c r="AS450" s="77"/>
      <c r="AT450" s="77"/>
      <c r="AU450" s="77"/>
    </row>
    <row r="451" customFormat="false" ht="15.75" hidden="false" customHeight="false" outlineLevel="0" collapsed="false">
      <c r="A451" s="83"/>
      <c r="B451" s="74"/>
      <c r="C451" s="76"/>
      <c r="D451" s="76"/>
      <c r="E451" s="79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77"/>
      <c r="AC451" s="77"/>
      <c r="AD451" s="63"/>
      <c r="AE451" s="63"/>
      <c r="AF451" s="63"/>
      <c r="AG451" s="63"/>
      <c r="AH451" s="63"/>
      <c r="AI451" s="77"/>
      <c r="AJ451" s="77"/>
      <c r="AK451" s="77"/>
      <c r="AL451" s="77"/>
      <c r="AM451" s="77"/>
      <c r="AN451" s="77"/>
      <c r="AO451" s="77"/>
      <c r="AP451" s="77"/>
      <c r="AQ451" s="77"/>
      <c r="AR451" s="77"/>
      <c r="AS451" s="77"/>
      <c r="AT451" s="77"/>
      <c r="AU451" s="77"/>
    </row>
    <row r="452" customFormat="false" ht="15.75" hidden="false" customHeight="false" outlineLevel="0" collapsed="false">
      <c r="A452" s="83"/>
      <c r="B452" s="74"/>
      <c r="C452" s="76"/>
      <c r="D452" s="76"/>
      <c r="E452" s="79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  <c r="AA452" s="63"/>
      <c r="AB452" s="77"/>
      <c r="AC452" s="77"/>
      <c r="AD452" s="63"/>
      <c r="AE452" s="63"/>
      <c r="AF452" s="63"/>
      <c r="AG452" s="63"/>
      <c r="AH452" s="63"/>
      <c r="AI452" s="77"/>
      <c r="AJ452" s="77"/>
      <c r="AK452" s="77"/>
      <c r="AL452" s="77"/>
      <c r="AM452" s="77"/>
      <c r="AN452" s="77"/>
      <c r="AO452" s="77"/>
      <c r="AP452" s="77"/>
      <c r="AQ452" s="77"/>
      <c r="AR452" s="77"/>
      <c r="AS452" s="77"/>
      <c r="AT452" s="77"/>
      <c r="AU452" s="77"/>
    </row>
    <row r="453" customFormat="false" ht="15.75" hidden="false" customHeight="false" outlineLevel="0" collapsed="false">
      <c r="A453" s="83"/>
      <c r="B453" s="74"/>
      <c r="C453" s="76"/>
      <c r="D453" s="76"/>
      <c r="E453" s="79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77"/>
      <c r="AC453" s="77"/>
      <c r="AD453" s="63"/>
      <c r="AE453" s="63"/>
      <c r="AF453" s="63"/>
      <c r="AG453" s="63"/>
      <c r="AH453" s="63"/>
      <c r="AI453" s="77"/>
      <c r="AJ453" s="77"/>
      <c r="AK453" s="77"/>
      <c r="AL453" s="77"/>
      <c r="AM453" s="77"/>
      <c r="AN453" s="77"/>
      <c r="AO453" s="77"/>
      <c r="AP453" s="77"/>
      <c r="AQ453" s="77"/>
      <c r="AR453" s="77"/>
      <c r="AS453" s="77"/>
      <c r="AT453" s="77"/>
      <c r="AU453" s="77"/>
    </row>
    <row r="454" customFormat="false" ht="15.75" hidden="false" customHeight="false" outlineLevel="0" collapsed="false">
      <c r="A454" s="83"/>
      <c r="B454" s="74"/>
      <c r="C454" s="76"/>
      <c r="D454" s="76"/>
      <c r="E454" s="79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77"/>
      <c r="AC454" s="77"/>
      <c r="AD454" s="63"/>
      <c r="AE454" s="63"/>
      <c r="AF454" s="63"/>
      <c r="AG454" s="63"/>
      <c r="AH454" s="63"/>
      <c r="AI454" s="77"/>
      <c r="AJ454" s="77"/>
      <c r="AK454" s="77"/>
      <c r="AL454" s="77"/>
      <c r="AM454" s="77"/>
      <c r="AN454" s="77"/>
      <c r="AO454" s="77"/>
      <c r="AP454" s="77"/>
      <c r="AQ454" s="77"/>
      <c r="AR454" s="77"/>
      <c r="AS454" s="77"/>
      <c r="AT454" s="77"/>
      <c r="AU454" s="77"/>
    </row>
    <row r="455" customFormat="false" ht="15.75" hidden="false" customHeight="false" outlineLevel="0" collapsed="false">
      <c r="A455" s="83"/>
      <c r="B455" s="74"/>
      <c r="C455" s="76"/>
      <c r="D455" s="76"/>
      <c r="E455" s="79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  <c r="AA455" s="63"/>
      <c r="AB455" s="77"/>
      <c r="AC455" s="77"/>
      <c r="AD455" s="63"/>
      <c r="AE455" s="63"/>
      <c r="AF455" s="63"/>
      <c r="AG455" s="63"/>
      <c r="AH455" s="63"/>
      <c r="AI455" s="77"/>
      <c r="AJ455" s="77"/>
      <c r="AK455" s="77"/>
      <c r="AL455" s="77"/>
      <c r="AM455" s="77"/>
      <c r="AN455" s="77"/>
      <c r="AO455" s="77"/>
      <c r="AP455" s="77"/>
      <c r="AQ455" s="77"/>
      <c r="AR455" s="77"/>
      <c r="AS455" s="77"/>
      <c r="AT455" s="77"/>
      <c r="AU455" s="77"/>
    </row>
    <row r="456" customFormat="false" ht="15.75" hidden="false" customHeight="false" outlineLevel="0" collapsed="false">
      <c r="A456" s="83"/>
      <c r="B456" s="74"/>
      <c r="C456" s="76"/>
      <c r="D456" s="76"/>
      <c r="E456" s="79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  <c r="AA456" s="63"/>
      <c r="AB456" s="77"/>
      <c r="AC456" s="77"/>
      <c r="AD456" s="63"/>
      <c r="AE456" s="63"/>
      <c r="AF456" s="63"/>
      <c r="AG456" s="63"/>
      <c r="AH456" s="63"/>
      <c r="AI456" s="77"/>
      <c r="AJ456" s="77"/>
      <c r="AK456" s="77"/>
      <c r="AL456" s="77"/>
      <c r="AM456" s="77"/>
      <c r="AN456" s="77"/>
      <c r="AO456" s="77"/>
      <c r="AP456" s="77"/>
      <c r="AQ456" s="77"/>
      <c r="AR456" s="77"/>
      <c r="AS456" s="77"/>
      <c r="AT456" s="77"/>
      <c r="AU456" s="77"/>
    </row>
    <row r="457" customFormat="false" ht="15.75" hidden="false" customHeight="false" outlineLevel="0" collapsed="false">
      <c r="A457" s="83"/>
      <c r="B457" s="74"/>
      <c r="C457" s="76"/>
      <c r="D457" s="76"/>
      <c r="E457" s="79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77"/>
      <c r="AC457" s="77"/>
      <c r="AD457" s="63"/>
      <c r="AE457" s="63"/>
      <c r="AF457" s="63"/>
      <c r="AG457" s="63"/>
      <c r="AH457" s="63"/>
      <c r="AI457" s="77"/>
      <c r="AJ457" s="77"/>
      <c r="AK457" s="77"/>
      <c r="AL457" s="77"/>
      <c r="AM457" s="77"/>
      <c r="AN457" s="77"/>
      <c r="AO457" s="77"/>
      <c r="AP457" s="77"/>
      <c r="AQ457" s="77"/>
      <c r="AR457" s="77"/>
      <c r="AS457" s="77"/>
      <c r="AT457" s="77"/>
      <c r="AU457" s="77"/>
    </row>
    <row r="458" customFormat="false" ht="15.75" hidden="false" customHeight="false" outlineLevel="0" collapsed="false">
      <c r="A458" s="83"/>
      <c r="B458" s="74"/>
      <c r="C458" s="76"/>
      <c r="D458" s="76"/>
      <c r="E458" s="79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77"/>
      <c r="AC458" s="77"/>
      <c r="AD458" s="63"/>
      <c r="AE458" s="63"/>
      <c r="AF458" s="63"/>
      <c r="AG458" s="63"/>
      <c r="AH458" s="63"/>
      <c r="AI458" s="77"/>
      <c r="AJ458" s="77"/>
      <c r="AK458" s="77"/>
      <c r="AL458" s="77"/>
      <c r="AM458" s="77"/>
      <c r="AN458" s="77"/>
      <c r="AO458" s="77"/>
      <c r="AP458" s="77"/>
      <c r="AQ458" s="77"/>
      <c r="AR458" s="77"/>
      <c r="AS458" s="77"/>
      <c r="AT458" s="77"/>
      <c r="AU458" s="77"/>
    </row>
    <row r="459" customFormat="false" ht="15.75" hidden="false" customHeight="false" outlineLevel="0" collapsed="false">
      <c r="A459" s="83"/>
      <c r="B459" s="74"/>
      <c r="C459" s="76"/>
      <c r="D459" s="76"/>
      <c r="E459" s="79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77"/>
      <c r="AC459" s="77"/>
      <c r="AD459" s="63"/>
      <c r="AE459" s="63"/>
      <c r="AF459" s="63"/>
      <c r="AG459" s="63"/>
      <c r="AH459" s="63"/>
      <c r="AI459" s="77"/>
      <c r="AJ459" s="77"/>
      <c r="AK459" s="77"/>
      <c r="AL459" s="77"/>
      <c r="AM459" s="77"/>
      <c r="AN459" s="77"/>
      <c r="AO459" s="77"/>
      <c r="AP459" s="77"/>
      <c r="AQ459" s="77"/>
      <c r="AR459" s="77"/>
      <c r="AS459" s="77"/>
      <c r="AT459" s="77"/>
      <c r="AU459" s="77"/>
    </row>
    <row r="460" customFormat="false" ht="15.75" hidden="false" customHeight="false" outlineLevel="0" collapsed="false">
      <c r="A460" s="83"/>
      <c r="B460" s="74"/>
      <c r="C460" s="76"/>
      <c r="D460" s="76"/>
      <c r="E460" s="79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  <c r="AA460" s="63"/>
      <c r="AB460" s="77"/>
      <c r="AC460" s="77"/>
      <c r="AD460" s="63"/>
      <c r="AE460" s="63"/>
      <c r="AF460" s="63"/>
      <c r="AG460" s="63"/>
      <c r="AH460" s="63"/>
      <c r="AI460" s="77"/>
      <c r="AJ460" s="77"/>
      <c r="AK460" s="77"/>
      <c r="AL460" s="77"/>
      <c r="AM460" s="77"/>
      <c r="AN460" s="77"/>
      <c r="AO460" s="77"/>
      <c r="AP460" s="77"/>
      <c r="AQ460" s="77"/>
      <c r="AR460" s="77"/>
      <c r="AS460" s="77"/>
      <c r="AT460" s="77"/>
      <c r="AU460" s="77"/>
    </row>
    <row r="461" customFormat="false" ht="15.75" hidden="false" customHeight="false" outlineLevel="0" collapsed="false">
      <c r="A461" s="83"/>
      <c r="B461" s="74"/>
      <c r="C461" s="76"/>
      <c r="D461" s="76"/>
      <c r="E461" s="79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77"/>
      <c r="AC461" s="77"/>
      <c r="AD461" s="63"/>
      <c r="AE461" s="63"/>
      <c r="AF461" s="63"/>
      <c r="AG461" s="63"/>
      <c r="AH461" s="63"/>
      <c r="AI461" s="77"/>
      <c r="AJ461" s="77"/>
      <c r="AK461" s="77"/>
      <c r="AL461" s="77"/>
      <c r="AM461" s="77"/>
      <c r="AN461" s="77"/>
      <c r="AO461" s="77"/>
      <c r="AP461" s="77"/>
      <c r="AQ461" s="77"/>
      <c r="AR461" s="77"/>
      <c r="AS461" s="77"/>
      <c r="AT461" s="77"/>
      <c r="AU461" s="77"/>
    </row>
    <row r="462" customFormat="false" ht="15.75" hidden="false" customHeight="false" outlineLevel="0" collapsed="false">
      <c r="A462" s="83"/>
      <c r="B462" s="74"/>
      <c r="C462" s="76"/>
      <c r="D462" s="76"/>
      <c r="E462" s="79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  <c r="AA462" s="63"/>
      <c r="AB462" s="77"/>
      <c r="AC462" s="77"/>
      <c r="AD462" s="63"/>
      <c r="AE462" s="63"/>
      <c r="AF462" s="63"/>
      <c r="AG462" s="63"/>
      <c r="AH462" s="63"/>
      <c r="AI462" s="77"/>
      <c r="AJ462" s="77"/>
      <c r="AK462" s="77"/>
      <c r="AL462" s="77"/>
      <c r="AM462" s="77"/>
      <c r="AN462" s="77"/>
      <c r="AO462" s="77"/>
      <c r="AP462" s="77"/>
      <c r="AQ462" s="77"/>
      <c r="AR462" s="77"/>
      <c r="AS462" s="77"/>
      <c r="AT462" s="77"/>
      <c r="AU462" s="77"/>
    </row>
    <row r="463" customFormat="false" ht="15.75" hidden="false" customHeight="false" outlineLevel="0" collapsed="false">
      <c r="A463" s="83"/>
      <c r="B463" s="74"/>
      <c r="C463" s="76"/>
      <c r="D463" s="76"/>
      <c r="E463" s="79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  <c r="AA463" s="63"/>
      <c r="AB463" s="77"/>
      <c r="AC463" s="77"/>
      <c r="AD463" s="63"/>
      <c r="AE463" s="63"/>
      <c r="AF463" s="63"/>
      <c r="AG463" s="63"/>
      <c r="AH463" s="63"/>
      <c r="AI463" s="77"/>
      <c r="AJ463" s="77"/>
      <c r="AK463" s="77"/>
      <c r="AL463" s="77"/>
      <c r="AM463" s="77"/>
      <c r="AN463" s="77"/>
      <c r="AO463" s="77"/>
      <c r="AP463" s="77"/>
      <c r="AQ463" s="77"/>
      <c r="AR463" s="77"/>
      <c r="AS463" s="77"/>
      <c r="AT463" s="77"/>
      <c r="AU463" s="77"/>
    </row>
    <row r="464" customFormat="false" ht="15.75" hidden="false" customHeight="false" outlineLevel="0" collapsed="false">
      <c r="A464" s="83"/>
      <c r="B464" s="74"/>
      <c r="C464" s="76"/>
      <c r="D464" s="76"/>
      <c r="E464" s="79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  <c r="AA464" s="63"/>
      <c r="AB464" s="77"/>
      <c r="AC464" s="77"/>
      <c r="AD464" s="63"/>
      <c r="AE464" s="63"/>
      <c r="AF464" s="63"/>
      <c r="AG464" s="63"/>
      <c r="AH464" s="63"/>
      <c r="AI464" s="77"/>
      <c r="AJ464" s="77"/>
      <c r="AK464" s="77"/>
      <c r="AL464" s="77"/>
      <c r="AM464" s="77"/>
      <c r="AN464" s="77"/>
      <c r="AO464" s="77"/>
      <c r="AP464" s="77"/>
      <c r="AQ464" s="77"/>
      <c r="AR464" s="77"/>
      <c r="AS464" s="77"/>
      <c r="AT464" s="77"/>
      <c r="AU464" s="77"/>
    </row>
    <row r="465" customFormat="false" ht="15.75" hidden="false" customHeight="false" outlineLevel="0" collapsed="false">
      <c r="A465" s="83"/>
      <c r="B465" s="74"/>
      <c r="C465" s="76"/>
      <c r="D465" s="76"/>
      <c r="E465" s="79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77"/>
      <c r="AC465" s="77"/>
      <c r="AD465" s="63"/>
      <c r="AE465" s="63"/>
      <c r="AF465" s="63"/>
      <c r="AG465" s="63"/>
      <c r="AH465" s="63"/>
      <c r="AI465" s="77"/>
      <c r="AJ465" s="77"/>
      <c r="AK465" s="77"/>
      <c r="AL465" s="77"/>
      <c r="AM465" s="77"/>
      <c r="AN465" s="77"/>
      <c r="AO465" s="77"/>
      <c r="AP465" s="77"/>
      <c r="AQ465" s="77"/>
      <c r="AR465" s="77"/>
      <c r="AS465" s="77"/>
      <c r="AT465" s="77"/>
      <c r="AU465" s="77"/>
    </row>
    <row r="466" customFormat="false" ht="15.75" hidden="false" customHeight="false" outlineLevel="0" collapsed="false">
      <c r="A466" s="83"/>
      <c r="B466" s="74"/>
      <c r="C466" s="76"/>
      <c r="D466" s="76"/>
      <c r="E466" s="79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  <c r="AA466" s="63"/>
      <c r="AB466" s="77"/>
      <c r="AC466" s="77"/>
      <c r="AD466" s="63"/>
      <c r="AE466" s="63"/>
      <c r="AF466" s="63"/>
      <c r="AG466" s="63"/>
      <c r="AH466" s="63"/>
      <c r="AI466" s="77"/>
      <c r="AJ466" s="77"/>
      <c r="AK466" s="77"/>
      <c r="AL466" s="77"/>
      <c r="AM466" s="77"/>
      <c r="AN466" s="77"/>
      <c r="AO466" s="77"/>
      <c r="AP466" s="77"/>
      <c r="AQ466" s="77"/>
      <c r="AR466" s="77"/>
      <c r="AS466" s="77"/>
      <c r="AT466" s="77"/>
      <c r="AU466" s="77"/>
    </row>
    <row r="467" customFormat="false" ht="15.75" hidden="false" customHeight="false" outlineLevel="0" collapsed="false">
      <c r="A467" s="83"/>
      <c r="B467" s="74"/>
      <c r="C467" s="76"/>
      <c r="D467" s="76"/>
      <c r="E467" s="79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  <c r="AA467" s="63"/>
      <c r="AB467" s="77"/>
      <c r="AC467" s="77"/>
      <c r="AD467" s="63"/>
      <c r="AE467" s="63"/>
      <c r="AF467" s="63"/>
      <c r="AG467" s="63"/>
      <c r="AH467" s="63"/>
      <c r="AI467" s="77"/>
      <c r="AJ467" s="77"/>
      <c r="AK467" s="77"/>
      <c r="AL467" s="77"/>
      <c r="AM467" s="77"/>
      <c r="AN467" s="77"/>
      <c r="AO467" s="77"/>
      <c r="AP467" s="77"/>
      <c r="AQ467" s="77"/>
      <c r="AR467" s="77"/>
      <c r="AS467" s="77"/>
      <c r="AT467" s="77"/>
      <c r="AU467" s="77"/>
    </row>
    <row r="468" customFormat="false" ht="15.75" hidden="false" customHeight="false" outlineLevel="0" collapsed="false">
      <c r="A468" s="83"/>
      <c r="B468" s="74"/>
      <c r="C468" s="76"/>
      <c r="D468" s="76"/>
      <c r="E468" s="79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77"/>
      <c r="AC468" s="77"/>
      <c r="AD468" s="63"/>
      <c r="AE468" s="63"/>
      <c r="AF468" s="63"/>
      <c r="AG468" s="63"/>
      <c r="AH468" s="63"/>
      <c r="AI468" s="77"/>
      <c r="AJ468" s="77"/>
      <c r="AK468" s="77"/>
      <c r="AL468" s="77"/>
      <c r="AM468" s="77"/>
      <c r="AN468" s="77"/>
      <c r="AO468" s="77"/>
      <c r="AP468" s="77"/>
      <c r="AQ468" s="77"/>
      <c r="AR468" s="77"/>
      <c r="AS468" s="77"/>
      <c r="AT468" s="77"/>
      <c r="AU468" s="77"/>
    </row>
    <row r="469" customFormat="false" ht="15.75" hidden="false" customHeight="false" outlineLevel="0" collapsed="false">
      <c r="A469" s="83"/>
      <c r="B469" s="74"/>
      <c r="C469" s="76"/>
      <c r="D469" s="76"/>
      <c r="E469" s="79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  <c r="AA469" s="63"/>
      <c r="AB469" s="77"/>
      <c r="AC469" s="77"/>
      <c r="AD469" s="63"/>
      <c r="AE469" s="63"/>
      <c r="AF469" s="63"/>
      <c r="AG469" s="63"/>
      <c r="AH469" s="63"/>
      <c r="AI469" s="77"/>
      <c r="AJ469" s="77"/>
      <c r="AK469" s="77"/>
      <c r="AL469" s="77"/>
      <c r="AM469" s="77"/>
      <c r="AN469" s="77"/>
      <c r="AO469" s="77"/>
      <c r="AP469" s="77"/>
      <c r="AQ469" s="77"/>
      <c r="AR469" s="77"/>
      <c r="AS469" s="77"/>
      <c r="AT469" s="77"/>
      <c r="AU469" s="77"/>
    </row>
    <row r="470" customFormat="false" ht="15.75" hidden="false" customHeight="false" outlineLevel="0" collapsed="false">
      <c r="A470" s="83"/>
      <c r="B470" s="74"/>
      <c r="C470" s="76"/>
      <c r="D470" s="76"/>
      <c r="E470" s="79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77"/>
      <c r="AC470" s="77"/>
      <c r="AD470" s="63"/>
      <c r="AE470" s="63"/>
      <c r="AF470" s="63"/>
      <c r="AG470" s="63"/>
      <c r="AH470" s="63"/>
      <c r="AI470" s="77"/>
      <c r="AJ470" s="77"/>
      <c r="AK470" s="77"/>
      <c r="AL470" s="77"/>
      <c r="AM470" s="77"/>
      <c r="AN470" s="77"/>
      <c r="AO470" s="77"/>
      <c r="AP470" s="77"/>
      <c r="AQ470" s="77"/>
      <c r="AR470" s="77"/>
      <c r="AS470" s="77"/>
      <c r="AT470" s="77"/>
      <c r="AU470" s="77"/>
    </row>
    <row r="471" customFormat="false" ht="15.75" hidden="false" customHeight="false" outlineLevel="0" collapsed="false">
      <c r="A471" s="83"/>
      <c r="B471" s="74"/>
      <c r="C471" s="76"/>
      <c r="D471" s="76"/>
      <c r="E471" s="79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  <c r="AA471" s="63"/>
      <c r="AB471" s="77"/>
      <c r="AC471" s="77"/>
      <c r="AD471" s="63"/>
      <c r="AE471" s="63"/>
      <c r="AF471" s="63"/>
      <c r="AG471" s="63"/>
      <c r="AH471" s="63"/>
      <c r="AI471" s="77"/>
      <c r="AJ471" s="77"/>
      <c r="AK471" s="77"/>
      <c r="AL471" s="77"/>
      <c r="AM471" s="77"/>
      <c r="AN471" s="77"/>
      <c r="AO471" s="77"/>
      <c r="AP471" s="77"/>
      <c r="AQ471" s="77"/>
      <c r="AR471" s="77"/>
      <c r="AS471" s="77"/>
      <c r="AT471" s="77"/>
      <c r="AU471" s="77"/>
    </row>
    <row r="472" customFormat="false" ht="15.75" hidden="false" customHeight="false" outlineLevel="0" collapsed="false">
      <c r="A472" s="83"/>
      <c r="B472" s="74"/>
      <c r="C472" s="76"/>
      <c r="D472" s="76"/>
      <c r="E472" s="79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77"/>
      <c r="AC472" s="77"/>
      <c r="AD472" s="63"/>
      <c r="AE472" s="63"/>
      <c r="AF472" s="63"/>
      <c r="AG472" s="63"/>
      <c r="AH472" s="63"/>
      <c r="AI472" s="77"/>
      <c r="AJ472" s="77"/>
      <c r="AK472" s="77"/>
      <c r="AL472" s="77"/>
      <c r="AM472" s="77"/>
      <c r="AN472" s="77"/>
      <c r="AO472" s="77"/>
      <c r="AP472" s="77"/>
      <c r="AQ472" s="77"/>
      <c r="AR472" s="77"/>
      <c r="AS472" s="77"/>
      <c r="AT472" s="77"/>
      <c r="AU472" s="77"/>
    </row>
    <row r="473" customFormat="false" ht="15.75" hidden="false" customHeight="false" outlineLevel="0" collapsed="false">
      <c r="A473" s="83"/>
      <c r="B473" s="74"/>
      <c r="C473" s="76"/>
      <c r="D473" s="76"/>
      <c r="E473" s="79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  <c r="AA473" s="63"/>
      <c r="AB473" s="77"/>
      <c r="AC473" s="77"/>
      <c r="AD473" s="63"/>
      <c r="AE473" s="63"/>
      <c r="AF473" s="63"/>
      <c r="AG473" s="63"/>
      <c r="AH473" s="63"/>
      <c r="AI473" s="77"/>
      <c r="AJ473" s="77"/>
      <c r="AK473" s="77"/>
      <c r="AL473" s="77"/>
      <c r="AM473" s="77"/>
      <c r="AN473" s="77"/>
      <c r="AO473" s="77"/>
      <c r="AP473" s="77"/>
      <c r="AQ473" s="77"/>
      <c r="AR473" s="77"/>
      <c r="AS473" s="77"/>
      <c r="AT473" s="77"/>
      <c r="AU473" s="77"/>
    </row>
    <row r="474" customFormat="false" ht="15.75" hidden="false" customHeight="false" outlineLevel="0" collapsed="false">
      <c r="A474" s="83"/>
      <c r="B474" s="74"/>
      <c r="C474" s="76"/>
      <c r="D474" s="76"/>
      <c r="E474" s="79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  <c r="AA474" s="63"/>
      <c r="AB474" s="77"/>
      <c r="AC474" s="77"/>
      <c r="AD474" s="63"/>
      <c r="AE474" s="63"/>
      <c r="AF474" s="63"/>
      <c r="AG474" s="63"/>
      <c r="AH474" s="63"/>
      <c r="AI474" s="77"/>
      <c r="AJ474" s="77"/>
      <c r="AK474" s="77"/>
      <c r="AL474" s="77"/>
      <c r="AM474" s="77"/>
      <c r="AN474" s="77"/>
      <c r="AO474" s="77"/>
      <c r="AP474" s="77"/>
      <c r="AQ474" s="77"/>
      <c r="AR474" s="77"/>
      <c r="AS474" s="77"/>
      <c r="AT474" s="77"/>
      <c r="AU474" s="77"/>
    </row>
    <row r="475" customFormat="false" ht="15.75" hidden="false" customHeight="false" outlineLevel="0" collapsed="false">
      <c r="A475" s="83"/>
      <c r="B475" s="74"/>
      <c r="C475" s="76"/>
      <c r="D475" s="76"/>
      <c r="E475" s="79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  <c r="AA475" s="63"/>
      <c r="AB475" s="77"/>
      <c r="AC475" s="77"/>
      <c r="AD475" s="63"/>
      <c r="AE475" s="63"/>
      <c r="AF475" s="63"/>
      <c r="AG475" s="63"/>
      <c r="AH475" s="63"/>
      <c r="AI475" s="77"/>
      <c r="AJ475" s="77"/>
      <c r="AK475" s="77"/>
      <c r="AL475" s="77"/>
      <c r="AM475" s="77"/>
      <c r="AN475" s="77"/>
      <c r="AO475" s="77"/>
      <c r="AP475" s="77"/>
      <c r="AQ475" s="77"/>
      <c r="AR475" s="77"/>
      <c r="AS475" s="77"/>
      <c r="AT475" s="77"/>
      <c r="AU475" s="77"/>
    </row>
    <row r="476" customFormat="false" ht="15.75" hidden="false" customHeight="false" outlineLevel="0" collapsed="false">
      <c r="A476" s="83"/>
      <c r="B476" s="74"/>
      <c r="C476" s="76"/>
      <c r="D476" s="76"/>
      <c r="E476" s="79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  <c r="AA476" s="63"/>
      <c r="AB476" s="77"/>
      <c r="AC476" s="77"/>
      <c r="AD476" s="63"/>
      <c r="AE476" s="63"/>
      <c r="AF476" s="63"/>
      <c r="AG476" s="63"/>
      <c r="AH476" s="63"/>
      <c r="AI476" s="77"/>
      <c r="AJ476" s="77"/>
      <c r="AK476" s="77"/>
      <c r="AL476" s="77"/>
      <c r="AM476" s="77"/>
      <c r="AN476" s="77"/>
      <c r="AO476" s="77"/>
      <c r="AP476" s="77"/>
      <c r="AQ476" s="77"/>
      <c r="AR476" s="77"/>
      <c r="AS476" s="77"/>
      <c r="AT476" s="77"/>
      <c r="AU476" s="77"/>
    </row>
    <row r="477" customFormat="false" ht="15.75" hidden="false" customHeight="false" outlineLevel="0" collapsed="false">
      <c r="A477" s="83"/>
      <c r="B477" s="74"/>
      <c r="C477" s="76"/>
      <c r="D477" s="76"/>
      <c r="E477" s="79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77"/>
      <c r="AC477" s="77"/>
      <c r="AD477" s="63"/>
      <c r="AE477" s="63"/>
      <c r="AF477" s="63"/>
      <c r="AG477" s="63"/>
      <c r="AH477" s="63"/>
      <c r="AI477" s="77"/>
      <c r="AJ477" s="77"/>
      <c r="AK477" s="77"/>
      <c r="AL477" s="77"/>
      <c r="AM477" s="77"/>
      <c r="AN477" s="77"/>
      <c r="AO477" s="77"/>
      <c r="AP477" s="77"/>
      <c r="AQ477" s="77"/>
      <c r="AR477" s="77"/>
      <c r="AS477" s="77"/>
      <c r="AT477" s="77"/>
      <c r="AU477" s="77"/>
    </row>
    <row r="478" customFormat="false" ht="15.75" hidden="false" customHeight="false" outlineLevel="0" collapsed="false">
      <c r="A478" s="83"/>
      <c r="B478" s="74"/>
      <c r="C478" s="76"/>
      <c r="D478" s="76"/>
      <c r="E478" s="79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  <c r="AA478" s="63"/>
      <c r="AB478" s="77"/>
      <c r="AC478" s="77"/>
      <c r="AD478" s="63"/>
      <c r="AE478" s="63"/>
      <c r="AF478" s="63"/>
      <c r="AG478" s="63"/>
      <c r="AH478" s="63"/>
      <c r="AI478" s="77"/>
      <c r="AJ478" s="77"/>
      <c r="AK478" s="77"/>
      <c r="AL478" s="77"/>
      <c r="AM478" s="77"/>
      <c r="AN478" s="77"/>
      <c r="AO478" s="77"/>
      <c r="AP478" s="77"/>
      <c r="AQ478" s="77"/>
      <c r="AR478" s="77"/>
      <c r="AS478" s="77"/>
      <c r="AT478" s="77"/>
      <c r="AU478" s="77"/>
    </row>
    <row r="479" customFormat="false" ht="15.75" hidden="false" customHeight="false" outlineLevel="0" collapsed="false">
      <c r="A479" s="83"/>
      <c r="B479" s="74"/>
      <c r="C479" s="76"/>
      <c r="D479" s="76"/>
      <c r="E479" s="79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  <c r="AA479" s="63"/>
      <c r="AB479" s="77"/>
      <c r="AC479" s="77"/>
      <c r="AD479" s="63"/>
      <c r="AE479" s="63"/>
      <c r="AF479" s="63"/>
      <c r="AG479" s="63"/>
      <c r="AH479" s="63"/>
      <c r="AI479" s="77"/>
      <c r="AJ479" s="77"/>
      <c r="AK479" s="77"/>
      <c r="AL479" s="77"/>
      <c r="AM479" s="77"/>
      <c r="AN479" s="77"/>
      <c r="AO479" s="77"/>
      <c r="AP479" s="77"/>
      <c r="AQ479" s="77"/>
      <c r="AR479" s="77"/>
      <c r="AS479" s="77"/>
      <c r="AT479" s="77"/>
      <c r="AU479" s="77"/>
    </row>
    <row r="480" customFormat="false" ht="15.75" hidden="false" customHeight="false" outlineLevel="0" collapsed="false">
      <c r="A480" s="83"/>
      <c r="B480" s="74"/>
      <c r="C480" s="76"/>
      <c r="D480" s="76"/>
      <c r="E480" s="79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77"/>
      <c r="AC480" s="77"/>
      <c r="AD480" s="63"/>
      <c r="AE480" s="63"/>
      <c r="AF480" s="63"/>
      <c r="AG480" s="63"/>
      <c r="AH480" s="63"/>
      <c r="AI480" s="77"/>
      <c r="AJ480" s="77"/>
      <c r="AK480" s="77"/>
      <c r="AL480" s="77"/>
      <c r="AM480" s="77"/>
      <c r="AN480" s="77"/>
      <c r="AO480" s="77"/>
      <c r="AP480" s="77"/>
      <c r="AQ480" s="77"/>
      <c r="AR480" s="77"/>
      <c r="AS480" s="77"/>
      <c r="AT480" s="77"/>
      <c r="AU480" s="77"/>
    </row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autoFilter ref="A8:AU121"/>
  <mergeCells count="46">
    <mergeCell ref="AR1:AU1"/>
    <mergeCell ref="A3:AU3"/>
    <mergeCell ref="A5:A7"/>
    <mergeCell ref="B5:B7"/>
    <mergeCell ref="C5:C7"/>
    <mergeCell ref="D5:D7"/>
    <mergeCell ref="E5:E7"/>
    <mergeCell ref="F5:AH5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F6:F7"/>
    <mergeCell ref="G6:L6"/>
    <mergeCell ref="M6:R6"/>
    <mergeCell ref="S6:X6"/>
    <mergeCell ref="Y6:AA6"/>
    <mergeCell ref="AD6:AF6"/>
    <mergeCell ref="A109:A121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D121"/>
    <mergeCell ref="B122:D122"/>
    <mergeCell ref="B123:D123"/>
    <mergeCell ref="B124:D124"/>
    <mergeCell ref="B125:D125"/>
    <mergeCell ref="B126:D126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4874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2024-02-05T16:53:23Z</dcterms:modified>
  <cp:revision>123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