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 1" sheetId="1" r:id="rId1"/>
    <sheet name="прил 2" sheetId="2" r:id="rId2"/>
    <sheet name="прил 3" sheetId="3" r:id="rId3"/>
    <sheet name="прил 4" sheetId="4" r:id="rId4"/>
  </sheets>
  <definedNames/>
  <calcPr fullCalcOnLoad="1"/>
</workbook>
</file>

<file path=xl/sharedStrings.xml><?xml version="1.0" encoding="utf-8"?>
<sst xmlns="http://schemas.openxmlformats.org/spreadsheetml/2006/main" count="396" uniqueCount="136">
  <si>
    <t>N п/п</t>
  </si>
  <si>
    <t>Показатель (индикатор)</t>
  </si>
  <si>
    <t>Ед. изм.</t>
  </si>
  <si>
    <t>%</t>
  </si>
  <si>
    <t>км/м(2)</t>
  </si>
  <si>
    <t>м(2)</t>
  </si>
  <si>
    <t>км</t>
  </si>
  <si>
    <t>СВЕДЕНИЯ О ПОКАЗАТЕЛЯХ РЕЗУЛЬТАТИВНОСТИ (ИНДИКАТОРАХ) муниципальной программе Раздольненского
 сельского поселения "Формирование современной городской среды в Раздольненском сельском поселении на 2018-2022 годы" и их значениях</t>
  </si>
  <si>
    <t xml:space="preserve">Доля благоустроенных дворовых территорий от общего количества дворовых территорий </t>
  </si>
  <si>
    <t xml:space="preserve">Доля благоустроенных общественных территорий от общего количества общественных территорий </t>
  </si>
  <si>
    <t>Муниципальная программа Раздольненского сельского поселения "Формирование современной городской среды в Раздольненском сельском поселении на 2018-2022 годы"</t>
  </si>
  <si>
    <t>Подпрограмма 1 «Современная городская среда в Раздольненском сельском поселении»</t>
  </si>
  <si>
    <t>Подпрограмма 2 «Благоустройство территории Раздольненского сельского поселения»</t>
  </si>
  <si>
    <t>Общая протяженность отремонтированных автомобильных дорог общего пользования, всего</t>
  </si>
  <si>
    <t>Общая площадь отремонтированных придомовых проездов, всего</t>
  </si>
  <si>
    <t xml:space="preserve">Общая протяженность отремонтированных линий наружного освещения </t>
  </si>
  <si>
    <t>Приложение 1 к муниципальной программе Раздольненского
 сельского поселения "Формирование современной городской среды в Раздольненском сельском поселении на 2018-2022 годы"</t>
  </si>
  <si>
    <t>Перечень</t>
  </si>
  <si>
    <t xml:space="preserve"> основных мероприятий муниципальной программы Раздольненского сельского поселения "Формирование современной городской среды в Раздольненском
 сельском поселении на 2018-2022 годы"
</t>
  </si>
  <si>
    <t>№
п/п</t>
  </si>
  <si>
    <t>Номер и наименование  целевой программы, основного мероприятия</t>
  </si>
  <si>
    <t>Ответственный исполнитель</t>
  </si>
  <si>
    <t>Срок</t>
  </si>
  <si>
    <t>Ожидаемый непосредственный результат
(краткое описание)</t>
  </si>
  <si>
    <t>Последствия нереализации КВЦП, основного мероприятия</t>
  </si>
  <si>
    <t>Связь с показателями государственной программы
 (подпрограммы)</t>
  </si>
  <si>
    <t>начала реализации</t>
  </si>
  <si>
    <t>окончания реализации</t>
  </si>
  <si>
    <t>Муниципальная программа Раздольненского сельского поселения "Формирование современной городской среды в Раздольненском
 сельском поселении на 2018-2022 годы"</t>
  </si>
  <si>
    <t>1.1</t>
  </si>
  <si>
    <t>Основное мероприятие 1.1. «Благоустройство дворовых территорий»</t>
  </si>
  <si>
    <t>Администрация Раздольненского сельского поселения</t>
  </si>
  <si>
    <t>2018</t>
  </si>
  <si>
    <t>Повышение социальной напряженности</t>
  </si>
  <si>
    <t>Повышение уровня благоустройства дворовых и междворовых территорий, территорий общего пользования</t>
  </si>
  <si>
    <t>1.2</t>
  </si>
  <si>
    <t>Основное мероприятие 1.2.«Обустройство мест массового отдыха населения (сельских парков)"</t>
  </si>
  <si>
    <t xml:space="preserve">1. Строительство двух парков
</t>
  </si>
  <si>
    <t xml:space="preserve">Повышение уровня благоустройства территории муниципального образования </t>
  </si>
  <si>
    <t>2.1</t>
  </si>
  <si>
    <t xml:space="preserve">Основное мероприятие 2.1. "Капитальный ремонт и ремонт автомобильных дорог общего пользования (в том числе элементов улично-дорожной сети, включая тротуары и парковки), дворовых территорий многоквартирных домов и проездов к ним" </t>
  </si>
  <si>
    <t>1. Капитальный ремонт, ремонт автомобильных дорог (в том числе элементов улично-дорожной сети, включая тротуары и парковки), дворовых территорий многоквартирных домов и проездов к ним;                                                                                2. Устройство открытой или закрытой систем водоотвода;                                                                                 3. Разработке проектной документации</t>
  </si>
  <si>
    <t>Общая протяженность отремонтированных автомобильных дорог общего пользования, общая площадь отремонтированных придомовых проездов</t>
  </si>
  <si>
    <t>2.2</t>
  </si>
  <si>
    <t>Основное мероприятие 2.5. "Ремонт и устройство уличных сетей наружного освещения"</t>
  </si>
  <si>
    <t>1.Устройство и восстановление систем наружного освещения улиц, проездов, дворовых территорий, площадок, территорий объектов социальной сферы, парковочных зон, скверов, пешеходных аллей;                                                 2. Разработка проектной документации.</t>
  </si>
  <si>
    <t>2.3.</t>
  </si>
  <si>
    <t>Основное мероприятие 2.6 "Обустройство мест массового отдыха населения, мест традиционного захоронения, а также ремонт, устройство территорий и ограждений объектов социальной сферы, парков, скверов"</t>
  </si>
  <si>
    <t xml:space="preserve">Площадь благоустроенных общественных территорий </t>
  </si>
  <si>
    <t>2.4.</t>
  </si>
  <si>
    <t xml:space="preserve">основного мероприятия 2.7 "Устройство, проектирование, восстановление детских и других придомовых площадок" </t>
  </si>
  <si>
    <t>1. Устройство новых и обустройство существующих детских площадок, площадок отдыха, хозяйственных площадок с установкой малых архитектурных форм;                                                   2. Разработка проектной документации.</t>
  </si>
  <si>
    <t xml:space="preserve">Площадь благоустроенных общественных территорий, количество обустроенных и восстановленных детских площадок </t>
  </si>
  <si>
    <t xml:space="preserve"> руб.</t>
  </si>
  <si>
    <t>№ п/п</t>
  </si>
  <si>
    <t>Наименование государственной программы / подпрограммы / мероприятия</t>
  </si>
  <si>
    <t xml:space="preserve">Код бюджетной классификации </t>
  </si>
  <si>
    <t>Объем средств на реализацию программы</t>
  </si>
  <si>
    <t>ГРБС</t>
  </si>
  <si>
    <t>ЦСР *</t>
  </si>
  <si>
    <t>ВСЕГО</t>
  </si>
  <si>
    <t>Всего</t>
  </si>
  <si>
    <t>х</t>
  </si>
  <si>
    <t>Всего, в том числе без учета планируемых объемов обязательств</t>
  </si>
  <si>
    <t>за счет средств федерального бюджета**</t>
  </si>
  <si>
    <t>за счет средств краевого бюджета</t>
  </si>
  <si>
    <t>за счет средств местных бюджетов</t>
  </si>
  <si>
    <t>за счет средств внебюджетных фондов</t>
  </si>
  <si>
    <t>за счет средств юридических лиц</t>
  </si>
  <si>
    <t>за счет средств федерального бюджета</t>
  </si>
  <si>
    <t>1.1.1</t>
  </si>
  <si>
    <t>1.1.2</t>
  </si>
  <si>
    <t>1.2.1</t>
  </si>
  <si>
    <t>1.2.2</t>
  </si>
  <si>
    <t>1.2.3</t>
  </si>
  <si>
    <t>Приложение 2 к муниципальной программе Раздольненского сельского поселения "Формирование современной городской среды в Раздольненском сельском поселении на 2018-2022 годы"</t>
  </si>
  <si>
    <t xml:space="preserve">Финансовое обеспечение реализации муниципальной программы Раздольненского сельского поселения "Формирование современной городской среды в Раздольненском сельском поселении на 2018-2022 годы" </t>
  </si>
  <si>
    <t>1.2.4</t>
  </si>
  <si>
    <t xml:space="preserve">Адресный перечень объектов по благоустройству дворовых территорий к подпрограмме "Формирование современной городской среды
 на 2018- 2022 годы"
</t>
  </si>
  <si>
    <t>Адрес МКД</t>
  </si>
  <si>
    <t>Минимальный перечень видов работ</t>
  </si>
  <si>
    <t>Дополнительный перечень видов работ</t>
  </si>
  <si>
    <t>Всего (руб.) (минимальный и дополнительный)</t>
  </si>
  <si>
    <t>виды услуг</t>
  </si>
  <si>
    <t>цена</t>
  </si>
  <si>
    <t>сумма</t>
  </si>
  <si>
    <t>ед.      изм.</t>
  </si>
  <si>
    <t>к-во</t>
  </si>
  <si>
    <t xml:space="preserve"> ул. Кольцевая 2</t>
  </si>
  <si>
    <t xml:space="preserve">установка урн </t>
  </si>
  <si>
    <t>Оборудование  бельевой площадки</t>
  </si>
  <si>
    <t>м2</t>
  </si>
  <si>
    <t>Оборудование парковочной площадки</t>
  </si>
  <si>
    <t>Итого</t>
  </si>
  <si>
    <t xml:space="preserve"> ул. Кольцевая 4</t>
  </si>
  <si>
    <t xml:space="preserve">установка скамеек </t>
  </si>
  <si>
    <t>Ремонт и обустройство тротуаров и пешеходных дорожек</t>
  </si>
  <si>
    <t>освещение  дворовой территории, ст.</t>
  </si>
  <si>
    <t>Оборудование места для сбора ТБО</t>
  </si>
  <si>
    <t>Обустройство ограждения полисадников</t>
  </si>
  <si>
    <t>п.м.</t>
  </si>
  <si>
    <t>Оборудование детской  площадки</t>
  </si>
  <si>
    <t xml:space="preserve"> ул. Кольцевая 8</t>
  </si>
  <si>
    <t>Ремонт дворовых подъездов, м2</t>
  </si>
  <si>
    <t>300/200</t>
  </si>
  <si>
    <t>Ремонт дворовых проездов</t>
  </si>
  <si>
    <t>ул. 60 лет Октября 3</t>
  </si>
  <si>
    <t>ул. 60 лет Октября 6</t>
  </si>
  <si>
    <t>ул. 60 лет Октября 7</t>
  </si>
  <si>
    <t>ул. Ролдугина 18</t>
  </si>
  <si>
    <t>Уборка старых деревьев</t>
  </si>
  <si>
    <t>ул. Лесная 4</t>
  </si>
  <si>
    <t>Обустройство тротуара и пешеходных дорожек</t>
  </si>
  <si>
    <t>ул. Советская 10</t>
  </si>
  <si>
    <t>Уборка аварийных деревьев</t>
  </si>
  <si>
    <t>ул. Советская 12</t>
  </si>
  <si>
    <t>Ремонт и обустройство тротуара и пешеходных дорожек</t>
  </si>
  <si>
    <t>всего</t>
  </si>
  <si>
    <t>Итог подпрограммы 1</t>
  </si>
  <si>
    <t>ИТОГО</t>
  </si>
  <si>
    <t>ФЕД Б</t>
  </si>
  <si>
    <t>КК</t>
  </si>
  <si>
    <t>МБ</t>
  </si>
  <si>
    <t>Приложение 4 к муниципальной программе Раздольненского сельского поселения "Формирование современной городской среды в Раздольненском сельском поселении на 2018-2022 годы"</t>
  </si>
  <si>
    <t>Приложение 3 к муниципальной программе Раздольненского сельского поселения "Формирование современной городской среды в Раздольненском сельском поселении на 2018-2022 годы"</t>
  </si>
  <si>
    <t>2022</t>
  </si>
  <si>
    <t>1. Устройство новых и обустройство существующих мест массового отдыха населения;                                                                     2. Благоустройство мест захоронений, территорий и ограждению объектов социальной сферы, парков, скверов;                                                                        3. Разработка проектной документации</t>
  </si>
  <si>
    <t>шт/м2</t>
  </si>
  <si>
    <t>шт</t>
  </si>
  <si>
    <t>1,1/6500</t>
  </si>
  <si>
    <t>0,5/3015</t>
  </si>
  <si>
    <t>0,8/4740</t>
  </si>
  <si>
    <t>0,6/3500</t>
  </si>
  <si>
    <t>1. Ремонт дворовых проездов, обеспечение освещения дворовых территорий, установка скамеек, урн;
2. Оборудование  парковочных площадок, оборудование мест для сбора ТБО, обустройство тротуаров и пешеходных дорожек, уборка аварийных деревьев, обустройство ограждения полисадников, площадок для установки мусоросборников</t>
  </si>
  <si>
    <t>Х</t>
  </si>
  <si>
    <t>Основное мероприятие 1.1. «Благоустройство общественных территорий»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</si>
</sst>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00000"/>
    <numFmt numFmtId="194" formatCode="_-* #,##0.00000_р_._-;\-* #,##0.00000_р_._-;_-* &quot;-&quot;??_р_._-;_-@_-"/>
    <numFmt numFmtId="195" formatCode="_-* #,##0.00000_р_._-;\-* #,##0.00000_р_._-;_-* &quot;-&quot;???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-* #,##0.0_р_._-;\-* #,##0.0_р_._-;_-* &quot;-&quot;??_р_._-;_-@_-"/>
    <numFmt numFmtId="199" formatCode="0.000"/>
  </numFmts>
  <fonts count="57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top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Fill="1" applyAlignment="1">
      <alignment/>
    </xf>
    <xf numFmtId="0" fontId="6" fillId="0" borderId="0" xfId="0" applyFont="1" applyFill="1" applyBorder="1" applyAlignment="1">
      <alignment vertical="top"/>
    </xf>
    <xf numFmtId="171" fontId="6" fillId="0" borderId="0" xfId="0" applyNumberFormat="1" applyFont="1" applyFill="1" applyBorder="1" applyAlignment="1">
      <alignment vertical="top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4" xfId="0" applyFont="1" applyBorder="1" applyAlignment="1">
      <alignment vertical="center"/>
    </xf>
    <xf numFmtId="0" fontId="11" fillId="0" borderId="14" xfId="0" applyFont="1" applyBorder="1" applyAlignment="1">
      <alignment horizontal="center"/>
    </xf>
    <xf numFmtId="0" fontId="11" fillId="0" borderId="14" xfId="0" applyFont="1" applyBorder="1" applyAlignment="1">
      <alignment/>
    </xf>
    <xf numFmtId="0" fontId="14" fillId="33" borderId="15" xfId="0" applyFont="1" applyFill="1" applyBorder="1" applyAlignment="1">
      <alignment/>
    </xf>
    <xf numFmtId="0" fontId="14" fillId="33" borderId="16" xfId="0" applyFont="1" applyFill="1" applyBorder="1" applyAlignment="1">
      <alignment/>
    </xf>
    <xf numFmtId="0" fontId="15" fillId="33" borderId="16" xfId="0" applyFont="1" applyFill="1" applyBorder="1" applyAlignment="1">
      <alignment/>
    </xf>
    <xf numFmtId="0" fontId="15" fillId="33" borderId="16" xfId="0" applyFont="1" applyFill="1" applyBorder="1" applyAlignment="1">
      <alignment horizontal="center"/>
    </xf>
    <xf numFmtId="0" fontId="15" fillId="33" borderId="17" xfId="0" applyFont="1" applyFill="1" applyBorder="1" applyAlignment="1">
      <alignment/>
    </xf>
    <xf numFmtId="0" fontId="14" fillId="0" borderId="0" xfId="0" applyFont="1" applyAlignment="1">
      <alignment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1" xfId="0" applyFont="1" applyBorder="1" applyAlignment="1">
      <alignment wrapText="1"/>
    </xf>
    <xf numFmtId="0" fontId="11" fillId="0" borderId="11" xfId="0" applyFont="1" applyFill="1" applyBorder="1" applyAlignment="1">
      <alignment wrapText="1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right"/>
    </xf>
    <xf numFmtId="0" fontId="11" fillId="0" borderId="13" xfId="0" applyFont="1" applyBorder="1" applyAlignment="1">
      <alignment wrapText="1"/>
    </xf>
    <xf numFmtId="0" fontId="10" fillId="0" borderId="14" xfId="0" applyFont="1" applyBorder="1" applyAlignment="1">
      <alignment/>
    </xf>
    <xf numFmtId="0" fontId="15" fillId="33" borderId="16" xfId="0" applyFont="1" applyFill="1" applyBorder="1" applyAlignment="1">
      <alignment/>
    </xf>
    <xf numFmtId="0" fontId="11" fillId="0" borderId="14" xfId="0" applyFont="1" applyBorder="1" applyAlignment="1">
      <alignment wrapText="1"/>
    </xf>
    <xf numFmtId="0" fontId="10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wrapText="1"/>
    </xf>
    <xf numFmtId="0" fontId="10" fillId="0" borderId="14" xfId="0" applyFont="1" applyBorder="1" applyAlignment="1">
      <alignment horizontal="center"/>
    </xf>
    <xf numFmtId="0" fontId="11" fillId="0" borderId="18" xfId="0" applyFont="1" applyBorder="1" applyAlignment="1">
      <alignment/>
    </xf>
    <xf numFmtId="0" fontId="10" fillId="33" borderId="15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11" fillId="33" borderId="16" xfId="0" applyFont="1" applyFill="1" applyBorder="1" applyAlignment="1">
      <alignment/>
    </xf>
    <xf numFmtId="0" fontId="11" fillId="33" borderId="17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11" fillId="33" borderId="13" xfId="0" applyFont="1" applyFill="1" applyBorder="1" applyAlignment="1">
      <alignment/>
    </xf>
    <xf numFmtId="0" fontId="11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5" fillId="0" borderId="0" xfId="0" applyFont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2" fontId="15" fillId="0" borderId="11" xfId="0" applyNumberFormat="1" applyFont="1" applyBorder="1" applyAlignment="1">
      <alignment/>
    </xf>
    <xf numFmtId="0" fontId="15" fillId="0" borderId="0" xfId="0" applyFont="1" applyAlignment="1">
      <alignment/>
    </xf>
    <xf numFmtId="2" fontId="11" fillId="0" borderId="11" xfId="0" applyNumberFormat="1" applyFont="1" applyBorder="1" applyAlignment="1">
      <alignment/>
    </xf>
    <xf numFmtId="49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right"/>
    </xf>
    <xf numFmtId="0" fontId="2" fillId="0" borderId="11" xfId="0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9" fillId="0" borderId="21" xfId="0" applyFont="1" applyFill="1" applyBorder="1" applyAlignment="1">
      <alignment vertical="top" wrapText="1"/>
    </xf>
    <xf numFmtId="3" fontId="2" fillId="0" borderId="11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top" wrapText="1"/>
    </xf>
    <xf numFmtId="171" fontId="6" fillId="0" borderId="11" xfId="0" applyNumberFormat="1" applyFont="1" applyFill="1" applyBorder="1" applyAlignment="1">
      <alignment horizontal="center" vertical="top"/>
    </xf>
    <xf numFmtId="171" fontId="6" fillId="0" borderId="0" xfId="0" applyNumberFormat="1" applyFont="1" applyFill="1" applyBorder="1" applyAlignment="1">
      <alignment horizontal="center" vertical="top"/>
    </xf>
    <xf numFmtId="0" fontId="2" fillId="0" borderId="21" xfId="0" applyFont="1" applyFill="1" applyBorder="1" applyAlignment="1">
      <alignment wrapText="1"/>
    </xf>
    <xf numFmtId="0" fontId="9" fillId="34" borderId="21" xfId="0" applyFont="1" applyFill="1" applyBorder="1" applyAlignment="1">
      <alignment vertical="top" wrapText="1"/>
    </xf>
    <xf numFmtId="3" fontId="2" fillId="34" borderId="11" xfId="0" applyNumberFormat="1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7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171" fontId="4" fillId="0" borderId="11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/>
    </xf>
    <xf numFmtId="0" fontId="11" fillId="35" borderId="11" xfId="0" applyFont="1" applyFill="1" applyBorder="1" applyAlignment="1">
      <alignment/>
    </xf>
    <xf numFmtId="0" fontId="11" fillId="0" borderId="14" xfId="0" applyFont="1" applyFill="1" applyBorder="1" applyAlignment="1">
      <alignment horizontal="center"/>
    </xf>
    <xf numFmtId="2" fontId="11" fillId="0" borderId="14" xfId="0" applyNumberFormat="1" applyFont="1" applyFill="1" applyBorder="1" applyAlignment="1">
      <alignment/>
    </xf>
    <xf numFmtId="0" fontId="10" fillId="0" borderId="14" xfId="0" applyFont="1" applyFill="1" applyBorder="1" applyAlignment="1">
      <alignment wrapText="1"/>
    </xf>
    <xf numFmtId="171" fontId="20" fillId="34" borderId="11" xfId="0" applyNumberFormat="1" applyFont="1" applyFill="1" applyBorder="1" applyAlignment="1">
      <alignment horizontal="left" vertical="top"/>
    </xf>
    <xf numFmtId="171" fontId="20" fillId="34" borderId="11" xfId="0" applyNumberFormat="1" applyFont="1" applyFill="1" applyBorder="1" applyAlignment="1">
      <alignment horizontal="center" vertical="top"/>
    </xf>
    <xf numFmtId="171" fontId="21" fillId="34" borderId="11" xfId="0" applyNumberFormat="1" applyFont="1" applyFill="1" applyBorder="1" applyAlignment="1">
      <alignment horizontal="left" vertical="top"/>
    </xf>
    <xf numFmtId="171" fontId="21" fillId="34" borderId="11" xfId="0" applyNumberFormat="1" applyFont="1" applyFill="1" applyBorder="1" applyAlignment="1">
      <alignment horizontal="center" vertical="top"/>
    </xf>
    <xf numFmtId="171" fontId="20" fillId="0" borderId="11" xfId="0" applyNumberFormat="1" applyFont="1" applyFill="1" applyBorder="1" applyAlignment="1">
      <alignment horizontal="left" vertical="top"/>
    </xf>
    <xf numFmtId="171" fontId="20" fillId="0" borderId="11" xfId="0" applyNumberFormat="1" applyFont="1" applyFill="1" applyBorder="1" applyAlignment="1">
      <alignment horizontal="center" vertical="top"/>
    </xf>
    <xf numFmtId="171" fontId="21" fillId="0" borderId="11" xfId="0" applyNumberFormat="1" applyFont="1" applyFill="1" applyBorder="1" applyAlignment="1">
      <alignment horizontal="left" vertical="top"/>
    </xf>
    <xf numFmtId="171" fontId="21" fillId="0" borderId="11" xfId="0" applyNumberFormat="1" applyFont="1" applyFill="1" applyBorder="1" applyAlignment="1">
      <alignment horizontal="center" vertical="top"/>
    </xf>
    <xf numFmtId="171" fontId="22" fillId="0" borderId="11" xfId="0" applyNumberFormat="1" applyFont="1" applyFill="1" applyBorder="1" applyAlignment="1">
      <alignment horizontal="center" vertical="center" wrapText="1"/>
    </xf>
    <xf numFmtId="2" fontId="11" fillId="33" borderId="11" xfId="0" applyNumberFormat="1" applyFont="1" applyFill="1" applyBorder="1" applyAlignment="1">
      <alignment/>
    </xf>
    <xf numFmtId="0" fontId="15" fillId="36" borderId="11" xfId="0" applyFont="1" applyFill="1" applyBorder="1" applyAlignment="1">
      <alignment/>
    </xf>
    <xf numFmtId="2" fontId="15" fillId="36" borderId="11" xfId="0" applyNumberFormat="1" applyFont="1" applyFill="1" applyBorder="1" applyAlignment="1">
      <alignment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193" fontId="6" fillId="0" borderId="12" xfId="0" applyNumberFormat="1" applyFont="1" applyFill="1" applyBorder="1" applyAlignment="1">
      <alignment horizontal="center" vertical="center" wrapText="1"/>
    </xf>
    <xf numFmtId="193" fontId="6" fillId="0" borderId="25" xfId="0" applyNumberFormat="1" applyFont="1" applyFill="1" applyBorder="1" applyAlignment="1">
      <alignment horizontal="center" vertical="center" wrapText="1"/>
    </xf>
    <xf numFmtId="193" fontId="6" fillId="0" borderId="2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top" wrapText="1"/>
    </xf>
    <xf numFmtId="0" fontId="4" fillId="37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49" fontId="2" fillId="34" borderId="18" xfId="0" applyNumberFormat="1" applyFont="1" applyFill="1" applyBorder="1" applyAlignment="1">
      <alignment horizontal="center" vertical="top" wrapText="1"/>
    </xf>
    <xf numFmtId="49" fontId="2" fillId="34" borderId="13" xfId="0" applyNumberFormat="1" applyFont="1" applyFill="1" applyBorder="1" applyAlignment="1">
      <alignment horizontal="center" vertical="top" wrapText="1"/>
    </xf>
    <xf numFmtId="0" fontId="4" fillId="34" borderId="18" xfId="0" applyFont="1" applyFill="1" applyBorder="1" applyAlignment="1">
      <alignment vertical="top" wrapText="1"/>
    </xf>
    <xf numFmtId="0" fontId="4" fillId="34" borderId="13" xfId="0" applyFont="1" applyFill="1" applyBorder="1" applyAlignment="1">
      <alignment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49" fontId="2" fillId="34" borderId="14" xfId="0" applyNumberFormat="1" applyFont="1" applyFill="1" applyBorder="1" applyAlignment="1">
      <alignment horizontal="center" vertical="top" wrapText="1"/>
    </xf>
    <xf numFmtId="0" fontId="4" fillId="34" borderId="14" xfId="0" applyFont="1" applyFill="1" applyBorder="1" applyAlignment="1">
      <alignment horizontal="left" vertical="top" wrapText="1"/>
    </xf>
    <xf numFmtId="0" fontId="4" fillId="34" borderId="18" xfId="0" applyFont="1" applyFill="1" applyBorder="1" applyAlignment="1">
      <alignment horizontal="left" vertical="top" wrapText="1"/>
    </xf>
    <xf numFmtId="0" fontId="4" fillId="34" borderId="13" xfId="0" applyFont="1" applyFill="1" applyBorder="1" applyAlignment="1">
      <alignment horizontal="left" vertical="top" wrapText="1"/>
    </xf>
    <xf numFmtId="0" fontId="11" fillId="0" borderId="0" xfId="0" applyFont="1" applyAlignment="1">
      <alignment horizontal="right" wrapText="1"/>
    </xf>
    <xf numFmtId="0" fontId="10" fillId="0" borderId="1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left" vertical="center"/>
    </xf>
    <xf numFmtId="0" fontId="12" fillId="0" borderId="26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1">
      <selection activeCell="M15" sqref="M15"/>
    </sheetView>
  </sheetViews>
  <sheetFormatPr defaultColWidth="9.140625" defaultRowHeight="12.75"/>
  <cols>
    <col min="2" max="2" width="59.28125" style="0" customWidth="1"/>
    <col min="3" max="3" width="11.7109375" style="0" customWidth="1"/>
    <col min="4" max="8" width="14.140625" style="0" customWidth="1"/>
  </cols>
  <sheetData>
    <row r="1" spans="3:8" ht="48" customHeight="1">
      <c r="C1" s="133" t="s">
        <v>16</v>
      </c>
      <c r="D1" s="133"/>
      <c r="E1" s="133"/>
      <c r="F1" s="133"/>
      <c r="G1" s="133"/>
      <c r="H1" s="133"/>
    </row>
    <row r="3" spans="1:8" ht="55.5" customHeight="1">
      <c r="A3" s="132" t="s">
        <v>7</v>
      </c>
      <c r="B3" s="132"/>
      <c r="C3" s="132"/>
      <c r="D3" s="132"/>
      <c r="E3" s="132"/>
      <c r="F3" s="132"/>
      <c r="G3" s="132"/>
      <c r="H3" s="132"/>
    </row>
    <row r="5" spans="1:8" ht="13.5" thickBot="1">
      <c r="A5" s="1"/>
      <c r="B5" s="1"/>
      <c r="C5" s="1"/>
      <c r="D5" s="1"/>
      <c r="E5" s="1"/>
      <c r="F5" s="1"/>
      <c r="G5" s="1"/>
      <c r="H5" s="1"/>
    </row>
    <row r="6" spans="1:8" ht="16.5" thickBot="1">
      <c r="A6" s="2" t="s">
        <v>0</v>
      </c>
      <c r="B6" s="2" t="s">
        <v>1</v>
      </c>
      <c r="C6" s="2" t="s">
        <v>2</v>
      </c>
      <c r="D6" s="134"/>
      <c r="E6" s="134"/>
      <c r="F6" s="134"/>
      <c r="G6" s="134"/>
      <c r="H6" s="135"/>
    </row>
    <row r="7" spans="1:8" ht="16.5" thickBot="1">
      <c r="A7" s="3"/>
      <c r="B7" s="3"/>
      <c r="C7" s="3"/>
      <c r="D7" s="2">
        <v>2018</v>
      </c>
      <c r="E7" s="2">
        <v>2019</v>
      </c>
      <c r="F7" s="2">
        <v>2020</v>
      </c>
      <c r="G7" s="2">
        <v>2021</v>
      </c>
      <c r="H7" s="2">
        <v>2022</v>
      </c>
    </row>
    <row r="8" spans="1:8" ht="16.5" thickBot="1">
      <c r="A8" s="2">
        <v>1</v>
      </c>
      <c r="B8" s="2">
        <v>2</v>
      </c>
      <c r="C8" s="2">
        <v>3</v>
      </c>
      <c r="D8" s="2">
        <v>7</v>
      </c>
      <c r="E8" s="2">
        <v>8</v>
      </c>
      <c r="F8" s="2">
        <v>9</v>
      </c>
      <c r="G8" s="2">
        <v>10</v>
      </c>
      <c r="H8" s="2">
        <v>11</v>
      </c>
    </row>
    <row r="9" spans="1:8" s="6" customFormat="1" ht="31.5" customHeight="1" thickBot="1">
      <c r="A9" s="129" t="s">
        <v>10</v>
      </c>
      <c r="B9" s="130"/>
      <c r="C9" s="130"/>
      <c r="D9" s="130"/>
      <c r="E9" s="130"/>
      <c r="F9" s="130"/>
      <c r="G9" s="130"/>
      <c r="H9" s="131"/>
    </row>
    <row r="10" spans="1:8" s="6" customFormat="1" ht="16.5" thickBot="1">
      <c r="A10" s="129" t="s">
        <v>11</v>
      </c>
      <c r="B10" s="130"/>
      <c r="C10" s="130"/>
      <c r="D10" s="130"/>
      <c r="E10" s="130"/>
      <c r="F10" s="130"/>
      <c r="G10" s="130"/>
      <c r="H10" s="131"/>
    </row>
    <row r="11" spans="1:8" ht="39" customHeight="1" thickBot="1">
      <c r="A11" s="2">
        <v>1</v>
      </c>
      <c r="B11" s="3" t="s">
        <v>8</v>
      </c>
      <c r="C11" s="2" t="s">
        <v>3</v>
      </c>
      <c r="D11" s="2">
        <v>1.32</v>
      </c>
      <c r="E11" s="2">
        <v>10.11</v>
      </c>
      <c r="F11" s="2">
        <v>7.3</v>
      </c>
      <c r="G11" s="2">
        <v>8.4</v>
      </c>
      <c r="H11" s="2">
        <v>8.8</v>
      </c>
    </row>
    <row r="12" spans="1:8" ht="35.25" customHeight="1" thickBot="1">
      <c r="A12" s="2">
        <v>2</v>
      </c>
      <c r="B12" s="3" t="s">
        <v>9</v>
      </c>
      <c r="C12" s="2" t="s">
        <v>3</v>
      </c>
      <c r="D12" s="2">
        <v>0</v>
      </c>
      <c r="E12" s="2">
        <v>0</v>
      </c>
      <c r="F12" s="2">
        <v>20</v>
      </c>
      <c r="G12" s="2">
        <v>20</v>
      </c>
      <c r="H12" s="2">
        <v>25</v>
      </c>
    </row>
    <row r="13" spans="1:8" s="6" customFormat="1" ht="16.5" thickBot="1">
      <c r="A13" s="129" t="s">
        <v>12</v>
      </c>
      <c r="B13" s="130"/>
      <c r="C13" s="130"/>
      <c r="D13" s="130"/>
      <c r="E13" s="130"/>
      <c r="F13" s="130"/>
      <c r="G13" s="130"/>
      <c r="H13" s="131"/>
    </row>
    <row r="14" spans="1:8" ht="54.75" customHeight="1" thickBot="1">
      <c r="A14" s="5">
        <v>3</v>
      </c>
      <c r="B14" s="3" t="s">
        <v>13</v>
      </c>
      <c r="C14" s="2" t="s">
        <v>4</v>
      </c>
      <c r="D14" s="2">
        <v>0</v>
      </c>
      <c r="E14" s="2" t="s">
        <v>129</v>
      </c>
      <c r="F14" s="2" t="s">
        <v>130</v>
      </c>
      <c r="G14" s="2" t="s">
        <v>132</v>
      </c>
      <c r="H14" s="2" t="s">
        <v>131</v>
      </c>
    </row>
    <row r="15" spans="1:8" ht="46.5" customHeight="1" thickBot="1">
      <c r="A15" s="5">
        <v>4</v>
      </c>
      <c r="B15" s="3" t="s">
        <v>14</v>
      </c>
      <c r="C15" s="2" t="s">
        <v>5</v>
      </c>
      <c r="D15" s="4">
        <v>0</v>
      </c>
      <c r="E15" s="4">
        <v>1040</v>
      </c>
      <c r="F15" s="4">
        <v>852</v>
      </c>
      <c r="G15" s="4">
        <v>715</v>
      </c>
      <c r="H15" s="4">
        <v>0</v>
      </c>
    </row>
    <row r="16" spans="1:8" ht="57.75" customHeight="1" thickBot="1">
      <c r="A16" s="5">
        <v>5</v>
      </c>
      <c r="B16" s="3" t="s">
        <v>15</v>
      </c>
      <c r="C16" s="2" t="s">
        <v>6</v>
      </c>
      <c r="D16" s="2">
        <v>0</v>
      </c>
      <c r="E16" s="2">
        <v>0</v>
      </c>
      <c r="F16" s="2">
        <v>0.6</v>
      </c>
      <c r="G16" s="2">
        <v>0.76</v>
      </c>
      <c r="H16" s="108">
        <v>0.42</v>
      </c>
    </row>
  </sheetData>
  <sheetProtection/>
  <mergeCells count="6">
    <mergeCell ref="A13:H13"/>
    <mergeCell ref="A3:H3"/>
    <mergeCell ref="C1:H1"/>
    <mergeCell ref="A10:H10"/>
    <mergeCell ref="D6:H6"/>
    <mergeCell ref="A9:H9"/>
  </mergeCells>
  <printOptions/>
  <pageMargins left="0.57" right="0.39" top="0.69" bottom="0.57" header="0.22" footer="0.34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6.140625" style="20" customWidth="1"/>
    <col min="2" max="2" width="40.00390625" style="19" customWidth="1"/>
    <col min="3" max="3" width="22.57421875" style="19" customWidth="1"/>
    <col min="4" max="4" width="11.421875" style="21" customWidth="1"/>
    <col min="5" max="5" width="11.28125" style="21" bestFit="1" customWidth="1"/>
    <col min="6" max="6" width="49.140625" style="19" customWidth="1"/>
    <col min="7" max="7" width="30.8515625" style="19" customWidth="1"/>
    <col min="8" max="8" width="36.00390625" style="19" bestFit="1" customWidth="1"/>
    <col min="9" max="16384" width="9.140625" style="19" customWidth="1"/>
  </cols>
  <sheetData>
    <row r="1" spans="1:8" s="10" customFormat="1" ht="48.75" customHeight="1">
      <c r="A1" s="7"/>
      <c r="B1" s="8"/>
      <c r="C1" s="8"/>
      <c r="D1" s="9"/>
      <c r="E1" s="9"/>
      <c r="F1" s="106"/>
      <c r="G1" s="137" t="s">
        <v>75</v>
      </c>
      <c r="H1" s="137"/>
    </row>
    <row r="2" spans="1:8" s="107" customFormat="1" ht="15.75">
      <c r="A2" s="142" t="s">
        <v>17</v>
      </c>
      <c r="B2" s="142"/>
      <c r="C2" s="142"/>
      <c r="D2" s="142"/>
      <c r="E2" s="142"/>
      <c r="F2" s="142"/>
      <c r="G2" s="142"/>
      <c r="H2" s="142"/>
    </row>
    <row r="3" spans="1:8" s="10" customFormat="1" ht="34.5" customHeight="1">
      <c r="A3" s="143" t="s">
        <v>18</v>
      </c>
      <c r="B3" s="143"/>
      <c r="C3" s="143"/>
      <c r="D3" s="143"/>
      <c r="E3" s="143"/>
      <c r="F3" s="143"/>
      <c r="G3" s="143"/>
      <c r="H3" s="143"/>
    </row>
    <row r="4" spans="1:8" s="10" customFormat="1" ht="15" customHeight="1">
      <c r="A4" s="143"/>
      <c r="B4" s="143"/>
      <c r="C4" s="143"/>
      <c r="D4" s="143"/>
      <c r="E4" s="143"/>
      <c r="F4" s="143"/>
      <c r="G4" s="143"/>
      <c r="H4" s="143"/>
    </row>
    <row r="5" spans="1:8" s="10" customFormat="1" ht="15">
      <c r="A5" s="7"/>
      <c r="B5" s="8"/>
      <c r="C5" s="8"/>
      <c r="D5" s="9"/>
      <c r="E5" s="9"/>
      <c r="F5" s="8"/>
      <c r="G5" s="8"/>
      <c r="H5" s="8"/>
    </row>
    <row r="6" spans="1:8" s="12" customFormat="1" ht="15">
      <c r="A6" s="144" t="s">
        <v>19</v>
      </c>
      <c r="B6" s="136" t="s">
        <v>20</v>
      </c>
      <c r="C6" s="136" t="s">
        <v>21</v>
      </c>
      <c r="D6" s="136" t="s">
        <v>22</v>
      </c>
      <c r="E6" s="136"/>
      <c r="F6" s="136" t="s">
        <v>23</v>
      </c>
      <c r="G6" s="136" t="s">
        <v>24</v>
      </c>
      <c r="H6" s="136" t="s">
        <v>25</v>
      </c>
    </row>
    <row r="7" spans="1:8" s="12" customFormat="1" ht="45" customHeight="1">
      <c r="A7" s="144"/>
      <c r="B7" s="136"/>
      <c r="C7" s="136"/>
      <c r="D7" s="11" t="s">
        <v>26</v>
      </c>
      <c r="E7" s="11" t="s">
        <v>27</v>
      </c>
      <c r="F7" s="136"/>
      <c r="G7" s="136"/>
      <c r="H7" s="136"/>
    </row>
    <row r="8" spans="1:8" s="12" customFormat="1" ht="15">
      <c r="A8" s="13">
        <v>1</v>
      </c>
      <c r="B8" s="14">
        <v>2</v>
      </c>
      <c r="C8" s="14">
        <v>3</v>
      </c>
      <c r="D8" s="15">
        <v>4</v>
      </c>
      <c r="E8" s="15">
        <v>5</v>
      </c>
      <c r="F8" s="14">
        <v>6</v>
      </c>
      <c r="G8" s="14">
        <v>7</v>
      </c>
      <c r="H8" s="14">
        <v>8</v>
      </c>
    </row>
    <row r="9" spans="1:8" s="12" customFormat="1" ht="42" customHeight="1">
      <c r="A9" s="138" t="s">
        <v>28</v>
      </c>
      <c r="B9" s="139"/>
      <c r="C9" s="139"/>
      <c r="D9" s="139"/>
      <c r="E9" s="139"/>
      <c r="F9" s="139"/>
      <c r="G9" s="139"/>
      <c r="H9" s="140"/>
    </row>
    <row r="10" spans="1:8" s="16" customFormat="1" ht="15.75" customHeight="1">
      <c r="A10" s="141" t="s">
        <v>11</v>
      </c>
      <c r="B10" s="141"/>
      <c r="C10" s="141"/>
      <c r="D10" s="141"/>
      <c r="E10" s="141"/>
      <c r="F10" s="141"/>
      <c r="G10" s="141"/>
      <c r="H10" s="141"/>
    </row>
    <row r="11" spans="1:8" s="12" customFormat="1" ht="138.75" customHeight="1">
      <c r="A11" s="13" t="s">
        <v>29</v>
      </c>
      <c r="B11" s="17" t="s">
        <v>30</v>
      </c>
      <c r="C11" s="17" t="s">
        <v>31</v>
      </c>
      <c r="D11" s="13" t="s">
        <v>32</v>
      </c>
      <c r="E11" s="13" t="s">
        <v>125</v>
      </c>
      <c r="F11" s="17" t="s">
        <v>133</v>
      </c>
      <c r="G11" s="17" t="s">
        <v>33</v>
      </c>
      <c r="H11" s="17" t="s">
        <v>34</v>
      </c>
    </row>
    <row r="12" spans="1:8" s="12" customFormat="1" ht="52.5" customHeight="1">
      <c r="A12" s="13" t="s">
        <v>35</v>
      </c>
      <c r="B12" s="17" t="s">
        <v>36</v>
      </c>
      <c r="C12" s="17" t="s">
        <v>31</v>
      </c>
      <c r="D12" s="13" t="s">
        <v>32</v>
      </c>
      <c r="E12" s="13" t="s">
        <v>125</v>
      </c>
      <c r="F12" s="17" t="s">
        <v>37</v>
      </c>
      <c r="G12" s="17" t="s">
        <v>33</v>
      </c>
      <c r="H12" s="17" t="s">
        <v>38</v>
      </c>
    </row>
    <row r="13" spans="1:8" s="16" customFormat="1" ht="15" customHeight="1">
      <c r="A13" s="141" t="s">
        <v>12</v>
      </c>
      <c r="B13" s="141"/>
      <c r="C13" s="141"/>
      <c r="D13" s="141"/>
      <c r="E13" s="141"/>
      <c r="F13" s="141"/>
      <c r="G13" s="141"/>
      <c r="H13" s="141"/>
    </row>
    <row r="14" spans="1:8" ht="108.75" customHeight="1">
      <c r="A14" s="13" t="s">
        <v>39</v>
      </c>
      <c r="B14" s="17" t="s">
        <v>40</v>
      </c>
      <c r="C14" s="17" t="s">
        <v>31</v>
      </c>
      <c r="D14" s="13" t="s">
        <v>32</v>
      </c>
      <c r="E14" s="13" t="s">
        <v>125</v>
      </c>
      <c r="F14" s="17" t="s">
        <v>41</v>
      </c>
      <c r="G14" s="17" t="s">
        <v>33</v>
      </c>
      <c r="H14" s="18" t="s">
        <v>42</v>
      </c>
    </row>
    <row r="15" spans="1:8" ht="83.25" customHeight="1">
      <c r="A15" s="13" t="s">
        <v>43</v>
      </c>
      <c r="B15" s="17" t="s">
        <v>44</v>
      </c>
      <c r="C15" s="17" t="s">
        <v>31</v>
      </c>
      <c r="D15" s="13" t="s">
        <v>32</v>
      </c>
      <c r="E15" s="13" t="s">
        <v>125</v>
      </c>
      <c r="F15" s="17" t="s">
        <v>45</v>
      </c>
      <c r="G15" s="17" t="s">
        <v>33</v>
      </c>
      <c r="H15" s="18" t="s">
        <v>15</v>
      </c>
    </row>
    <row r="16" spans="1:8" ht="95.25" customHeight="1">
      <c r="A16" s="13" t="s">
        <v>46</v>
      </c>
      <c r="B16" s="17" t="s">
        <v>47</v>
      </c>
      <c r="C16" s="17" t="s">
        <v>31</v>
      </c>
      <c r="D16" s="13" t="s">
        <v>32</v>
      </c>
      <c r="E16" s="13" t="s">
        <v>125</v>
      </c>
      <c r="F16" s="17" t="s">
        <v>126</v>
      </c>
      <c r="G16" s="17" t="s">
        <v>33</v>
      </c>
      <c r="H16" s="17" t="s">
        <v>48</v>
      </c>
    </row>
    <row r="17" spans="1:8" ht="69.75" customHeight="1">
      <c r="A17" s="13" t="s">
        <v>49</v>
      </c>
      <c r="B17" s="17" t="s">
        <v>50</v>
      </c>
      <c r="C17" s="17" t="s">
        <v>31</v>
      </c>
      <c r="D17" s="13" t="s">
        <v>32</v>
      </c>
      <c r="E17" s="13" t="s">
        <v>125</v>
      </c>
      <c r="F17" s="17" t="s">
        <v>51</v>
      </c>
      <c r="G17" s="17" t="s">
        <v>33</v>
      </c>
      <c r="H17" s="17" t="s">
        <v>52</v>
      </c>
    </row>
  </sheetData>
  <sheetProtection/>
  <mergeCells count="13">
    <mergeCell ref="A9:H9"/>
    <mergeCell ref="A10:H10"/>
    <mergeCell ref="A13:H13"/>
    <mergeCell ref="A2:H2"/>
    <mergeCell ref="A3:H4"/>
    <mergeCell ref="A6:A7"/>
    <mergeCell ref="B6:B7"/>
    <mergeCell ref="C6:C7"/>
    <mergeCell ref="D6:E6"/>
    <mergeCell ref="F6:F7"/>
    <mergeCell ref="G6:G7"/>
    <mergeCell ref="H6:H7"/>
    <mergeCell ref="G1:H1"/>
  </mergeCells>
  <printOptions/>
  <pageMargins left="0.56" right="0.35" top="0.39" bottom="0.39" header="0.21" footer="0.26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9"/>
  <sheetViews>
    <sheetView tabSelected="1" zoomScale="70" zoomScaleNormal="70" zoomScalePageLayoutView="0" workbookViewId="0" topLeftCell="A1">
      <pane xSplit="3" ySplit="6" topLeftCell="D1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21" sqref="B21:B27"/>
    </sheetView>
  </sheetViews>
  <sheetFormatPr defaultColWidth="9.140625" defaultRowHeight="12.75"/>
  <cols>
    <col min="1" max="1" width="5.7109375" style="26" customWidth="1"/>
    <col min="2" max="2" width="27.28125" style="110" customWidth="1"/>
    <col min="3" max="3" width="18.57421875" style="25" customWidth="1"/>
    <col min="4" max="4" width="6.00390625" style="25" bestFit="1" customWidth="1"/>
    <col min="5" max="5" width="6.7109375" style="25" bestFit="1" customWidth="1"/>
    <col min="6" max="6" width="15.140625" style="25" customWidth="1"/>
    <col min="7" max="7" width="12.57421875" style="25" customWidth="1"/>
    <col min="8" max="8" width="14.00390625" style="25" customWidth="1"/>
    <col min="9" max="9" width="13.28125" style="25" customWidth="1"/>
    <col min="10" max="10" width="14.421875" style="25" customWidth="1"/>
    <col min="11" max="11" width="13.28125" style="25" customWidth="1"/>
    <col min="12" max="12" width="20.57421875" style="25" customWidth="1"/>
    <col min="13" max="13" width="16.421875" style="25" customWidth="1"/>
    <col min="14" max="14" width="14.421875" style="25" customWidth="1"/>
    <col min="15" max="15" width="15.00390625" style="25" customWidth="1"/>
    <col min="16" max="16384" width="9.140625" style="25" customWidth="1"/>
  </cols>
  <sheetData>
    <row r="1" spans="1:11" s="8" customFormat="1" ht="57.75" customHeight="1">
      <c r="A1" s="91"/>
      <c r="B1" s="110"/>
      <c r="G1" s="137" t="s">
        <v>124</v>
      </c>
      <c r="H1" s="137"/>
      <c r="I1" s="137"/>
      <c r="J1" s="137"/>
      <c r="K1" s="137"/>
    </row>
    <row r="2" spans="1:11" s="8" customFormat="1" ht="42.75" customHeight="1">
      <c r="A2" s="143" t="s">
        <v>76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s="8" customFormat="1" ht="15.75">
      <c r="A3" s="91"/>
      <c r="B3" s="110"/>
      <c r="K3" s="92" t="s">
        <v>53</v>
      </c>
    </row>
    <row r="4" spans="1:11" s="8" customFormat="1" ht="57.75" customHeight="1">
      <c r="A4" s="145" t="s">
        <v>54</v>
      </c>
      <c r="B4" s="147" t="s">
        <v>55</v>
      </c>
      <c r="C4" s="149"/>
      <c r="D4" s="151" t="s">
        <v>56</v>
      </c>
      <c r="E4" s="152"/>
      <c r="F4" s="151" t="s">
        <v>57</v>
      </c>
      <c r="G4" s="153"/>
      <c r="H4" s="153"/>
      <c r="I4" s="153"/>
      <c r="J4" s="153"/>
      <c r="K4" s="152"/>
    </row>
    <row r="5" spans="1:11" s="8" customFormat="1" ht="15">
      <c r="A5" s="146"/>
      <c r="B5" s="148"/>
      <c r="C5" s="150"/>
      <c r="D5" s="93" t="s">
        <v>58</v>
      </c>
      <c r="E5" s="93" t="s">
        <v>59</v>
      </c>
      <c r="F5" s="93" t="s">
        <v>60</v>
      </c>
      <c r="G5" s="93">
        <v>2018</v>
      </c>
      <c r="H5" s="93">
        <v>2019</v>
      </c>
      <c r="I5" s="93">
        <v>2020</v>
      </c>
      <c r="J5" s="93">
        <v>2021</v>
      </c>
      <c r="K5" s="93">
        <v>2022</v>
      </c>
    </row>
    <row r="6" spans="1:11" s="22" customFormat="1" ht="15.75">
      <c r="A6" s="94">
        <v>1</v>
      </c>
      <c r="B6" s="111">
        <v>2</v>
      </c>
      <c r="C6" s="95">
        <v>3</v>
      </c>
      <c r="D6" s="95">
        <v>4</v>
      </c>
      <c r="E6" s="95">
        <v>5</v>
      </c>
      <c r="F6" s="95">
        <v>6</v>
      </c>
      <c r="G6" s="95">
        <v>7</v>
      </c>
      <c r="H6" s="95"/>
      <c r="I6" s="95"/>
      <c r="J6" s="96">
        <v>8</v>
      </c>
      <c r="K6" s="96">
        <v>9</v>
      </c>
    </row>
    <row r="7" spans="1:11" s="23" customFormat="1" ht="26.25" customHeight="1">
      <c r="A7" s="154">
        <v>1</v>
      </c>
      <c r="B7" s="155" t="s">
        <v>28</v>
      </c>
      <c r="C7" s="97" t="s">
        <v>61</v>
      </c>
      <c r="D7" s="98" t="s">
        <v>62</v>
      </c>
      <c r="E7" s="98" t="s">
        <v>62</v>
      </c>
      <c r="F7" s="121">
        <f>SUM(G7:K7)</f>
        <v>89511207.86999999</v>
      </c>
      <c r="G7" s="122">
        <f>SUM(G9:G13)</f>
        <v>13891007.749999998</v>
      </c>
      <c r="H7" s="122">
        <f>SUM(H9:H13)</f>
        <v>15635935.54</v>
      </c>
      <c r="I7" s="122">
        <f>SUM(I9:I13)</f>
        <v>19994754.86</v>
      </c>
      <c r="J7" s="122">
        <f>SUM(J9:J13)</f>
        <v>19994754.86</v>
      </c>
      <c r="K7" s="122">
        <f>SUM(K9:K13)</f>
        <v>19994754.86</v>
      </c>
    </row>
    <row r="8" spans="1:11" s="23" customFormat="1" ht="26.25" customHeight="1">
      <c r="A8" s="154"/>
      <c r="B8" s="155"/>
      <c r="C8" s="99" t="s">
        <v>63</v>
      </c>
      <c r="D8" s="98" t="s">
        <v>62</v>
      </c>
      <c r="E8" s="98" t="s">
        <v>62</v>
      </c>
      <c r="F8" s="121">
        <f aca="true" t="shared" si="0" ref="F8:K8">F9+F10+F11+F12+F13</f>
        <v>89511207.87</v>
      </c>
      <c r="G8" s="123">
        <f t="shared" si="0"/>
        <v>13891007.749999998</v>
      </c>
      <c r="H8" s="123">
        <f t="shared" si="0"/>
        <v>15635935.54</v>
      </c>
      <c r="I8" s="123">
        <f t="shared" si="0"/>
        <v>19994754.86</v>
      </c>
      <c r="J8" s="123">
        <f t="shared" si="0"/>
        <v>19994754.86</v>
      </c>
      <c r="K8" s="123">
        <f t="shared" si="0"/>
        <v>19994754.86</v>
      </c>
    </row>
    <row r="9" spans="1:11" s="23" customFormat="1" ht="26.25" customHeight="1">
      <c r="A9" s="154"/>
      <c r="B9" s="155"/>
      <c r="C9" s="99" t="s">
        <v>64</v>
      </c>
      <c r="D9" s="98" t="s">
        <v>62</v>
      </c>
      <c r="E9" s="98" t="s">
        <v>62</v>
      </c>
      <c r="F9" s="122">
        <f aca="true" t="shared" si="1" ref="F9:F14">SUM(G9:K9)</f>
        <v>5181667.8</v>
      </c>
      <c r="G9" s="124">
        <f aca="true" t="shared" si="2" ref="G9:K12">G16+G37</f>
        <v>761782.2</v>
      </c>
      <c r="H9" s="124">
        <v>1104971.4</v>
      </c>
      <c r="I9" s="124">
        <v>1104971.4</v>
      </c>
      <c r="J9" s="124">
        <v>1104971.4</v>
      </c>
      <c r="K9" s="124">
        <v>1104971.4</v>
      </c>
    </row>
    <row r="10" spans="1:11" s="23" customFormat="1" ht="26.25" customHeight="1">
      <c r="A10" s="154"/>
      <c r="B10" s="155"/>
      <c r="C10" s="99" t="s">
        <v>65</v>
      </c>
      <c r="D10" s="98" t="s">
        <v>62</v>
      </c>
      <c r="E10" s="98" t="s">
        <v>62</v>
      </c>
      <c r="F10" s="122">
        <f t="shared" si="1"/>
        <v>75957433.332</v>
      </c>
      <c r="G10" s="124">
        <f t="shared" si="2"/>
        <v>11816703.799999999</v>
      </c>
      <c r="H10" s="124">
        <f t="shared" si="2"/>
        <v>13077979.342</v>
      </c>
      <c r="I10" s="124">
        <v>17020916.73</v>
      </c>
      <c r="J10" s="124">
        <v>17020916.73</v>
      </c>
      <c r="K10" s="124">
        <v>17020916.73</v>
      </c>
    </row>
    <row r="11" spans="1:11" s="23" customFormat="1" ht="26.25" customHeight="1">
      <c r="A11" s="154"/>
      <c r="B11" s="155"/>
      <c r="C11" s="99" t="s">
        <v>66</v>
      </c>
      <c r="D11" s="98" t="s">
        <v>62</v>
      </c>
      <c r="E11" s="98" t="s">
        <v>62</v>
      </c>
      <c r="F11" s="122">
        <f t="shared" si="1"/>
        <v>8372106.738</v>
      </c>
      <c r="G11" s="124">
        <f t="shared" si="2"/>
        <v>1312521.75</v>
      </c>
      <c r="H11" s="124">
        <f t="shared" si="2"/>
        <v>1452984.7979999995</v>
      </c>
      <c r="I11" s="124">
        <v>1868866.73</v>
      </c>
      <c r="J11" s="124">
        <v>1868866.73</v>
      </c>
      <c r="K11" s="124">
        <v>1868866.73</v>
      </c>
    </row>
    <row r="12" spans="1:11" s="23" customFormat="1" ht="26.25" customHeight="1">
      <c r="A12" s="154"/>
      <c r="B12" s="155"/>
      <c r="C12" s="99" t="s">
        <v>67</v>
      </c>
      <c r="D12" s="98" t="s">
        <v>62</v>
      </c>
      <c r="E12" s="98" t="s">
        <v>62</v>
      </c>
      <c r="F12" s="109">
        <f t="shared" si="1"/>
        <v>0</v>
      </c>
      <c r="G12" s="100">
        <f t="shared" si="2"/>
        <v>0</v>
      </c>
      <c r="H12" s="100">
        <f t="shared" si="2"/>
        <v>0</v>
      </c>
      <c r="I12" s="100">
        <f t="shared" si="2"/>
        <v>0</v>
      </c>
      <c r="J12" s="100">
        <f t="shared" si="2"/>
        <v>0</v>
      </c>
      <c r="K12" s="100">
        <f t="shared" si="2"/>
        <v>0</v>
      </c>
    </row>
    <row r="13" spans="1:11" s="23" customFormat="1" ht="26.25" customHeight="1">
      <c r="A13" s="154"/>
      <c r="B13" s="155"/>
      <c r="C13" s="99" t="s">
        <v>68</v>
      </c>
      <c r="D13" s="98" t="s">
        <v>62</v>
      </c>
      <c r="E13" s="98" t="s">
        <v>62</v>
      </c>
      <c r="F13" s="109">
        <f t="shared" si="1"/>
        <v>0</v>
      </c>
      <c r="G13" s="100">
        <f>G20+G41</f>
        <v>0</v>
      </c>
      <c r="H13" s="100">
        <f>H20+H41</f>
        <v>0</v>
      </c>
      <c r="I13" s="100">
        <f>I20+I41</f>
        <v>0</v>
      </c>
      <c r="J13" s="100">
        <f>J20+J41</f>
        <v>0</v>
      </c>
      <c r="K13" s="100">
        <f>K20+K41</f>
        <v>0</v>
      </c>
    </row>
    <row r="14" spans="1:11" s="23" customFormat="1" ht="26.25" customHeight="1">
      <c r="A14" s="156" t="s">
        <v>29</v>
      </c>
      <c r="B14" s="158" t="s">
        <v>11</v>
      </c>
      <c r="C14" s="103" t="s">
        <v>61</v>
      </c>
      <c r="D14" s="104">
        <v>930</v>
      </c>
      <c r="E14" s="104" t="s">
        <v>62</v>
      </c>
      <c r="F14" s="117">
        <f t="shared" si="1"/>
        <v>5006252.359999999</v>
      </c>
      <c r="G14" s="118">
        <f>SUM(G16:G20)</f>
        <v>537256.92</v>
      </c>
      <c r="H14" s="118">
        <f>SUM(H16:H20)</f>
        <v>1117248.8599999999</v>
      </c>
      <c r="I14" s="118">
        <f>SUM(I16:I20)</f>
        <v>1117248.8599999999</v>
      </c>
      <c r="J14" s="118">
        <f>SUM(J16:J20)</f>
        <v>1117248.8599999999</v>
      </c>
      <c r="K14" s="118">
        <f>SUM(K16:K20)</f>
        <v>1117248.8599999999</v>
      </c>
    </row>
    <row r="15" spans="1:14" s="23" customFormat="1" ht="26.25" customHeight="1">
      <c r="A15" s="156"/>
      <c r="B15" s="158"/>
      <c r="C15" s="105" t="s">
        <v>63</v>
      </c>
      <c r="D15" s="104">
        <v>930</v>
      </c>
      <c r="E15" s="104" t="s">
        <v>62</v>
      </c>
      <c r="F15" s="117">
        <f aca="true" t="shared" si="3" ref="F15:K15">F16+F17+F18+F19+F20</f>
        <v>5006252.359999999</v>
      </c>
      <c r="G15" s="119">
        <f t="shared" si="3"/>
        <v>537256.92</v>
      </c>
      <c r="H15" s="119">
        <f t="shared" si="3"/>
        <v>1117248.8599999999</v>
      </c>
      <c r="I15" s="119">
        <f>I16+I17+I18+I19+I20</f>
        <v>1117248.8599999999</v>
      </c>
      <c r="J15" s="119">
        <f t="shared" si="3"/>
        <v>1117248.8599999999</v>
      </c>
      <c r="K15" s="119">
        <f t="shared" si="3"/>
        <v>1117248.8599999999</v>
      </c>
      <c r="M15" s="24"/>
      <c r="N15" s="24"/>
    </row>
    <row r="16" spans="1:11" s="23" customFormat="1" ht="26.25" customHeight="1">
      <c r="A16" s="156"/>
      <c r="B16" s="158"/>
      <c r="C16" s="105" t="s">
        <v>69</v>
      </c>
      <c r="D16" s="104">
        <v>930</v>
      </c>
      <c r="E16" s="104" t="s">
        <v>62</v>
      </c>
      <c r="F16" s="118">
        <f aca="true" t="shared" si="4" ref="F16:F21">SUM(G16:K16)</f>
        <v>4927740.399999999</v>
      </c>
      <c r="G16" s="120">
        <f>+G23+G30</f>
        <v>507854.8</v>
      </c>
      <c r="H16" s="120">
        <f>+H23+H30</f>
        <v>1104971.4</v>
      </c>
      <c r="I16" s="120">
        <f>+I23+I30</f>
        <v>1104971.4</v>
      </c>
      <c r="J16" s="120">
        <f>+J23+J30</f>
        <v>1104971.4</v>
      </c>
      <c r="K16" s="120">
        <f>+K23+K30</f>
        <v>1104971.4</v>
      </c>
    </row>
    <row r="17" spans="1:11" s="23" customFormat="1" ht="26.25" customHeight="1">
      <c r="A17" s="156"/>
      <c r="B17" s="158"/>
      <c r="C17" s="105" t="s">
        <v>65</v>
      </c>
      <c r="D17" s="104">
        <v>930</v>
      </c>
      <c r="E17" s="104" t="s">
        <v>62</v>
      </c>
      <c r="F17" s="118">
        <f t="shared" si="4"/>
        <v>71374.52</v>
      </c>
      <c r="G17" s="120">
        <f aca="true" t="shared" si="5" ref="G17:K20">G24+G31</f>
        <v>26729.2</v>
      </c>
      <c r="H17" s="120">
        <f t="shared" si="5"/>
        <v>11161.33</v>
      </c>
      <c r="I17" s="120">
        <f>I24+I31</f>
        <v>11161.33</v>
      </c>
      <c r="J17" s="120">
        <f>J24+J31</f>
        <v>11161.33</v>
      </c>
      <c r="K17" s="120">
        <f t="shared" si="5"/>
        <v>11161.33</v>
      </c>
    </row>
    <row r="18" spans="1:12" s="23" customFormat="1" ht="26.25" customHeight="1">
      <c r="A18" s="156"/>
      <c r="B18" s="158"/>
      <c r="C18" s="105" t="s">
        <v>66</v>
      </c>
      <c r="D18" s="104">
        <v>930</v>
      </c>
      <c r="E18" s="104" t="s">
        <v>62</v>
      </c>
      <c r="F18" s="118">
        <f t="shared" si="4"/>
        <v>7137.4400000000005</v>
      </c>
      <c r="G18" s="120">
        <f t="shared" si="5"/>
        <v>2672.92</v>
      </c>
      <c r="H18" s="120">
        <f t="shared" si="5"/>
        <v>1116.13</v>
      </c>
      <c r="I18" s="120">
        <f>I25+I32</f>
        <v>1116.13</v>
      </c>
      <c r="J18" s="120">
        <f>J25+J32</f>
        <v>1116.13</v>
      </c>
      <c r="K18" s="120">
        <f t="shared" si="5"/>
        <v>1116.13</v>
      </c>
      <c r="L18" s="101"/>
    </row>
    <row r="19" spans="1:11" s="23" customFormat="1" ht="26.25" customHeight="1">
      <c r="A19" s="156"/>
      <c r="B19" s="158"/>
      <c r="C19" s="105" t="s">
        <v>67</v>
      </c>
      <c r="D19" s="104">
        <v>930</v>
      </c>
      <c r="E19" s="104" t="s">
        <v>62</v>
      </c>
      <c r="F19" s="118">
        <f>SUM(G19:K19)</f>
        <v>0</v>
      </c>
      <c r="G19" s="120">
        <f t="shared" si="5"/>
        <v>0</v>
      </c>
      <c r="H19" s="120">
        <f t="shared" si="5"/>
        <v>0</v>
      </c>
      <c r="I19" s="120">
        <f t="shared" si="5"/>
        <v>0</v>
      </c>
      <c r="J19" s="120">
        <f t="shared" si="5"/>
        <v>0</v>
      </c>
      <c r="K19" s="120">
        <f t="shared" si="5"/>
        <v>0</v>
      </c>
    </row>
    <row r="20" spans="1:11" s="23" customFormat="1" ht="26.25" customHeight="1">
      <c r="A20" s="157"/>
      <c r="B20" s="159"/>
      <c r="C20" s="105" t="s">
        <v>68</v>
      </c>
      <c r="D20" s="104">
        <v>930</v>
      </c>
      <c r="E20" s="104" t="s">
        <v>62</v>
      </c>
      <c r="F20" s="118">
        <f>SUM(G20:K20)</f>
        <v>0</v>
      </c>
      <c r="G20" s="120">
        <f t="shared" si="5"/>
        <v>0</v>
      </c>
      <c r="H20" s="120">
        <f t="shared" si="5"/>
        <v>0</v>
      </c>
      <c r="I20" s="120">
        <f t="shared" si="5"/>
        <v>0</v>
      </c>
      <c r="J20" s="120">
        <f t="shared" si="5"/>
        <v>0</v>
      </c>
      <c r="K20" s="120">
        <f t="shared" si="5"/>
        <v>0</v>
      </c>
    </row>
    <row r="21" spans="1:11" s="23" customFormat="1" ht="26.25" customHeight="1">
      <c r="A21" s="160" t="s">
        <v>70</v>
      </c>
      <c r="B21" s="163" t="s">
        <v>135</v>
      </c>
      <c r="C21" s="97" t="s">
        <v>61</v>
      </c>
      <c r="D21" s="98">
        <v>930</v>
      </c>
      <c r="E21" s="98" t="s">
        <v>62</v>
      </c>
      <c r="F21" s="121">
        <f t="shared" si="4"/>
        <v>5006252.359999999</v>
      </c>
      <c r="G21" s="122">
        <f>SUM(G23:G27)</f>
        <v>537256.92</v>
      </c>
      <c r="H21" s="122">
        <f>SUM(H23:H27)</f>
        <v>1117248.8599999999</v>
      </c>
      <c r="I21" s="122">
        <f>SUM(I23:I27)</f>
        <v>1117248.8599999999</v>
      </c>
      <c r="J21" s="122">
        <f>SUM(J23:J27)</f>
        <v>1117248.8599999999</v>
      </c>
      <c r="K21" s="122">
        <f>SUM(K23:K27)</f>
        <v>1117248.8599999999</v>
      </c>
    </row>
    <row r="22" spans="1:11" s="23" customFormat="1" ht="26.25" customHeight="1">
      <c r="A22" s="161"/>
      <c r="B22" s="164"/>
      <c r="C22" s="99" t="s">
        <v>63</v>
      </c>
      <c r="D22" s="98">
        <v>930</v>
      </c>
      <c r="E22" s="98" t="s">
        <v>62</v>
      </c>
      <c r="F22" s="121">
        <f>F23+F24+F25+F26+F27</f>
        <v>5006252.359999999</v>
      </c>
      <c r="G22" s="123">
        <f>G23+G24+G25+G26+G27</f>
        <v>537256.92</v>
      </c>
      <c r="H22" s="123">
        <f>H23+H24+H25+H26+H27</f>
        <v>1117248.8599999999</v>
      </c>
      <c r="I22" s="123">
        <f>I23+I24+I25+I26+I27</f>
        <v>1117248.8599999999</v>
      </c>
      <c r="J22" s="123">
        <f>J23+J24+J25+J26+J27</f>
        <v>1117248.8599999999</v>
      </c>
      <c r="K22" s="123">
        <f>K23+K24+K25+K26+K27</f>
        <v>1117248.8599999999</v>
      </c>
    </row>
    <row r="23" spans="1:11" s="23" customFormat="1" ht="26.25" customHeight="1">
      <c r="A23" s="161"/>
      <c r="B23" s="164"/>
      <c r="C23" s="99" t="s">
        <v>69</v>
      </c>
      <c r="D23" s="98">
        <v>930</v>
      </c>
      <c r="E23" s="98" t="s">
        <v>62</v>
      </c>
      <c r="F23" s="122">
        <f aca="true" t="shared" si="6" ref="F23:F28">SUM(G23:K23)</f>
        <v>4927740.399999999</v>
      </c>
      <c r="G23" s="124">
        <v>507854.8</v>
      </c>
      <c r="H23" s="124">
        <v>1104971.4</v>
      </c>
      <c r="I23" s="124">
        <v>1104971.4</v>
      </c>
      <c r="J23" s="124">
        <v>1104971.4</v>
      </c>
      <c r="K23" s="124">
        <v>1104971.4</v>
      </c>
    </row>
    <row r="24" spans="1:11" s="23" customFormat="1" ht="26.25" customHeight="1">
      <c r="A24" s="161"/>
      <c r="B24" s="164"/>
      <c r="C24" s="99" t="s">
        <v>65</v>
      </c>
      <c r="D24" s="98">
        <v>930</v>
      </c>
      <c r="E24" s="98" t="s">
        <v>62</v>
      </c>
      <c r="F24" s="122">
        <f t="shared" si="6"/>
        <v>71374.52</v>
      </c>
      <c r="G24" s="125">
        <v>26729.2</v>
      </c>
      <c r="H24" s="125">
        <v>11161.33</v>
      </c>
      <c r="I24" s="125">
        <v>11161.33</v>
      </c>
      <c r="J24" s="125">
        <v>11161.33</v>
      </c>
      <c r="K24" s="125">
        <v>11161.33</v>
      </c>
    </row>
    <row r="25" spans="1:11" s="23" customFormat="1" ht="26.25" customHeight="1">
      <c r="A25" s="161"/>
      <c r="B25" s="164"/>
      <c r="C25" s="99" t="s">
        <v>66</v>
      </c>
      <c r="D25" s="98">
        <v>930</v>
      </c>
      <c r="E25" s="98" t="s">
        <v>62</v>
      </c>
      <c r="F25" s="122">
        <f t="shared" si="6"/>
        <v>7137.4400000000005</v>
      </c>
      <c r="G25" s="125">
        <v>2672.92</v>
      </c>
      <c r="H25" s="125">
        <v>1116.13</v>
      </c>
      <c r="I25" s="125">
        <v>1116.13</v>
      </c>
      <c r="J25" s="125">
        <v>1116.13</v>
      </c>
      <c r="K25" s="125">
        <v>1116.13</v>
      </c>
    </row>
    <row r="26" spans="1:11" s="23" customFormat="1" ht="26.25" customHeight="1">
      <c r="A26" s="161"/>
      <c r="B26" s="164"/>
      <c r="C26" s="99" t="s">
        <v>67</v>
      </c>
      <c r="D26" s="98">
        <v>930</v>
      </c>
      <c r="E26" s="98" t="s">
        <v>62</v>
      </c>
      <c r="F26" s="122">
        <f t="shared" si="6"/>
        <v>0</v>
      </c>
      <c r="G26" s="124">
        <v>0</v>
      </c>
      <c r="H26" s="124"/>
      <c r="I26" s="124"/>
      <c r="J26" s="124">
        <v>0</v>
      </c>
      <c r="K26" s="124">
        <v>0</v>
      </c>
    </row>
    <row r="27" spans="1:11" s="23" customFormat="1" ht="26.25" customHeight="1">
      <c r="A27" s="162"/>
      <c r="B27" s="165"/>
      <c r="C27" s="99" t="s">
        <v>68</v>
      </c>
      <c r="D27" s="98">
        <v>930</v>
      </c>
      <c r="E27" s="98" t="s">
        <v>62</v>
      </c>
      <c r="F27" s="122">
        <f t="shared" si="6"/>
        <v>0</v>
      </c>
      <c r="G27" s="124">
        <v>0</v>
      </c>
      <c r="H27" s="124"/>
      <c r="I27" s="124"/>
      <c r="J27" s="124">
        <v>0</v>
      </c>
      <c r="K27" s="124">
        <v>0</v>
      </c>
    </row>
    <row r="28" spans="1:11" s="23" customFormat="1" ht="26.25" customHeight="1">
      <c r="A28" s="160" t="s">
        <v>71</v>
      </c>
      <c r="B28" s="163" t="s">
        <v>36</v>
      </c>
      <c r="C28" s="97" t="s">
        <v>61</v>
      </c>
      <c r="D28" s="98">
        <v>930</v>
      </c>
      <c r="E28" s="98" t="s">
        <v>62</v>
      </c>
      <c r="F28" s="122">
        <f t="shared" si="6"/>
        <v>0</v>
      </c>
      <c r="G28" s="122">
        <f>SUM(G30:G34)</f>
        <v>0</v>
      </c>
      <c r="H28" s="122">
        <f>H29</f>
        <v>0</v>
      </c>
      <c r="I28" s="122">
        <f>I29</f>
        <v>0</v>
      </c>
      <c r="J28" s="122">
        <f>SUM(J30:J34)</f>
        <v>0</v>
      </c>
      <c r="K28" s="122">
        <f>SUM(K30:K34)</f>
        <v>0</v>
      </c>
    </row>
    <row r="29" spans="1:11" s="23" customFormat="1" ht="26.25" customHeight="1">
      <c r="A29" s="161"/>
      <c r="B29" s="164"/>
      <c r="C29" s="99" t="s">
        <v>63</v>
      </c>
      <c r="D29" s="98">
        <v>930</v>
      </c>
      <c r="E29" s="98" t="s">
        <v>62</v>
      </c>
      <c r="F29" s="121">
        <f aca="true" t="shared" si="7" ref="F29:K29">F30+F31+F32+F33+F34</f>
        <v>0</v>
      </c>
      <c r="G29" s="121">
        <f t="shared" si="7"/>
        <v>0</v>
      </c>
      <c r="H29" s="121">
        <f t="shared" si="7"/>
        <v>0</v>
      </c>
      <c r="I29" s="121">
        <f t="shared" si="7"/>
        <v>0</v>
      </c>
      <c r="J29" s="121">
        <f t="shared" si="7"/>
        <v>0</v>
      </c>
      <c r="K29" s="121">
        <f t="shared" si="7"/>
        <v>0</v>
      </c>
    </row>
    <row r="30" spans="1:11" s="23" customFormat="1" ht="26.25" customHeight="1">
      <c r="A30" s="161"/>
      <c r="B30" s="164"/>
      <c r="C30" s="99" t="s">
        <v>69</v>
      </c>
      <c r="D30" s="98">
        <v>930</v>
      </c>
      <c r="E30" s="98" t="s">
        <v>62</v>
      </c>
      <c r="F30" s="122">
        <f>SUM(G30:K30)</f>
        <v>0</v>
      </c>
      <c r="G30" s="124">
        <v>0</v>
      </c>
      <c r="H30" s="124"/>
      <c r="I30" s="124">
        <f>H30</f>
        <v>0</v>
      </c>
      <c r="J30" s="124">
        <v>0</v>
      </c>
      <c r="K30" s="124">
        <v>0</v>
      </c>
    </row>
    <row r="31" spans="1:11" s="23" customFormat="1" ht="26.25" customHeight="1">
      <c r="A31" s="161"/>
      <c r="B31" s="164"/>
      <c r="C31" s="99" t="s">
        <v>65</v>
      </c>
      <c r="D31" s="98">
        <v>930</v>
      </c>
      <c r="E31" s="98" t="s">
        <v>62</v>
      </c>
      <c r="F31" s="122">
        <f>SUM(G31:K31)</f>
        <v>0</v>
      </c>
      <c r="G31" s="124">
        <v>0</v>
      </c>
      <c r="H31" s="124"/>
      <c r="I31" s="124">
        <f>H31</f>
        <v>0</v>
      </c>
      <c r="J31" s="124"/>
      <c r="K31" s="124"/>
    </row>
    <row r="32" spans="1:11" s="23" customFormat="1" ht="26.25" customHeight="1">
      <c r="A32" s="161"/>
      <c r="B32" s="164"/>
      <c r="C32" s="99" t="s">
        <v>66</v>
      </c>
      <c r="D32" s="98">
        <v>930</v>
      </c>
      <c r="E32" s="98" t="s">
        <v>62</v>
      </c>
      <c r="F32" s="122">
        <f>SUM(G32:K32)</f>
        <v>0</v>
      </c>
      <c r="G32" s="124">
        <v>0</v>
      </c>
      <c r="H32" s="124"/>
      <c r="I32" s="124">
        <f>H32</f>
        <v>0</v>
      </c>
      <c r="J32" s="124"/>
      <c r="K32" s="124"/>
    </row>
    <row r="33" spans="1:11" s="23" customFormat="1" ht="26.25" customHeight="1">
      <c r="A33" s="161"/>
      <c r="B33" s="164"/>
      <c r="C33" s="99" t="s">
        <v>67</v>
      </c>
      <c r="D33" s="98">
        <v>930</v>
      </c>
      <c r="E33" s="98" t="s">
        <v>62</v>
      </c>
      <c r="F33" s="122">
        <f>SUM(G33:K33)</f>
        <v>0</v>
      </c>
      <c r="G33" s="124">
        <v>0</v>
      </c>
      <c r="H33" s="124"/>
      <c r="I33" s="124"/>
      <c r="J33" s="124">
        <v>0</v>
      </c>
      <c r="K33" s="124">
        <v>0</v>
      </c>
    </row>
    <row r="34" spans="1:11" s="23" customFormat="1" ht="26.25" customHeight="1">
      <c r="A34" s="162"/>
      <c r="B34" s="165"/>
      <c r="C34" s="99" t="s">
        <v>68</v>
      </c>
      <c r="D34" s="98">
        <v>930</v>
      </c>
      <c r="E34" s="98" t="s">
        <v>62</v>
      </c>
      <c r="F34" s="122">
        <v>0</v>
      </c>
      <c r="G34" s="124">
        <v>0</v>
      </c>
      <c r="H34" s="124"/>
      <c r="I34" s="124"/>
      <c r="J34" s="124">
        <v>0</v>
      </c>
      <c r="K34" s="124">
        <v>0</v>
      </c>
    </row>
    <row r="35" spans="1:11" s="23" customFormat="1" ht="26.25" customHeight="1">
      <c r="A35" s="166" t="s">
        <v>35</v>
      </c>
      <c r="B35" s="167" t="s">
        <v>12</v>
      </c>
      <c r="C35" s="103" t="s">
        <v>61</v>
      </c>
      <c r="D35" s="104">
        <v>930</v>
      </c>
      <c r="E35" s="104" t="s">
        <v>62</v>
      </c>
      <c r="F35" s="117">
        <f aca="true" t="shared" si="8" ref="F35:K35">F36</f>
        <v>84504955.50999999</v>
      </c>
      <c r="G35" s="117">
        <f t="shared" si="8"/>
        <v>13353750.830000002</v>
      </c>
      <c r="H35" s="117">
        <f t="shared" si="8"/>
        <v>14518686.68</v>
      </c>
      <c r="I35" s="117">
        <f t="shared" si="8"/>
        <v>18877506</v>
      </c>
      <c r="J35" s="117">
        <f t="shared" si="8"/>
        <v>18877506</v>
      </c>
      <c r="K35" s="117">
        <f t="shared" si="8"/>
        <v>18877506</v>
      </c>
    </row>
    <row r="36" spans="1:11" s="23" customFormat="1" ht="26.25" customHeight="1">
      <c r="A36" s="156"/>
      <c r="B36" s="168"/>
      <c r="C36" s="105" t="s">
        <v>63</v>
      </c>
      <c r="D36" s="104">
        <v>930</v>
      </c>
      <c r="E36" s="104" t="s">
        <v>62</v>
      </c>
      <c r="F36" s="117">
        <f aca="true" t="shared" si="9" ref="F36:K36">F42+F49+F56+F63</f>
        <v>84504955.50999999</v>
      </c>
      <c r="G36" s="117">
        <f t="shared" si="9"/>
        <v>13353750.830000002</v>
      </c>
      <c r="H36" s="117">
        <f t="shared" si="9"/>
        <v>14518686.68</v>
      </c>
      <c r="I36" s="117">
        <f t="shared" si="9"/>
        <v>18877506</v>
      </c>
      <c r="J36" s="117">
        <f t="shared" si="9"/>
        <v>18877506</v>
      </c>
      <c r="K36" s="117">
        <f t="shared" si="9"/>
        <v>18877506</v>
      </c>
    </row>
    <row r="37" spans="1:11" s="23" customFormat="1" ht="26.25" customHeight="1">
      <c r="A37" s="156"/>
      <c r="B37" s="168"/>
      <c r="C37" s="105" t="s">
        <v>69</v>
      </c>
      <c r="D37" s="104">
        <v>930</v>
      </c>
      <c r="E37" s="104" t="s">
        <v>62</v>
      </c>
      <c r="F37" s="117">
        <f aca="true" t="shared" si="10" ref="F37:K41">F44+F51+F58+F65</f>
        <v>253927.4</v>
      </c>
      <c r="G37" s="117">
        <f t="shared" si="10"/>
        <v>253927.4</v>
      </c>
      <c r="H37" s="117">
        <f t="shared" si="10"/>
        <v>0</v>
      </c>
      <c r="I37" s="117">
        <f t="shared" si="10"/>
        <v>0</v>
      </c>
      <c r="J37" s="117">
        <f t="shared" si="10"/>
        <v>0</v>
      </c>
      <c r="K37" s="117">
        <f t="shared" si="10"/>
        <v>0</v>
      </c>
    </row>
    <row r="38" spans="1:11" s="23" customFormat="1" ht="26.25" customHeight="1">
      <c r="A38" s="156"/>
      <c r="B38" s="168"/>
      <c r="C38" s="105" t="s">
        <v>65</v>
      </c>
      <c r="D38" s="104">
        <v>930</v>
      </c>
      <c r="E38" s="104" t="s">
        <v>62</v>
      </c>
      <c r="F38" s="117">
        <f>F45+F52+F59+F66</f>
        <v>75886058.81199999</v>
      </c>
      <c r="G38" s="117">
        <f t="shared" si="10"/>
        <v>11789974.6</v>
      </c>
      <c r="H38" s="117">
        <f t="shared" si="10"/>
        <v>13066818.012</v>
      </c>
      <c r="I38" s="117">
        <f t="shared" si="10"/>
        <v>17009755.4</v>
      </c>
      <c r="J38" s="117">
        <f t="shared" si="10"/>
        <v>17009755.4</v>
      </c>
      <c r="K38" s="117">
        <f t="shared" si="10"/>
        <v>17009755.4</v>
      </c>
    </row>
    <row r="39" spans="1:11" s="23" customFormat="1" ht="26.25" customHeight="1">
      <c r="A39" s="156"/>
      <c r="B39" s="168"/>
      <c r="C39" s="105" t="s">
        <v>66</v>
      </c>
      <c r="D39" s="104">
        <v>930</v>
      </c>
      <c r="E39" s="104" t="s">
        <v>62</v>
      </c>
      <c r="F39" s="117">
        <f>F46+F53+F60+F67</f>
        <v>8364969.297999999</v>
      </c>
      <c r="G39" s="117">
        <f t="shared" si="10"/>
        <v>1309848.83</v>
      </c>
      <c r="H39" s="117">
        <f t="shared" si="10"/>
        <v>1451868.6679999996</v>
      </c>
      <c r="I39" s="117">
        <f t="shared" si="10"/>
        <v>1867750.5999999996</v>
      </c>
      <c r="J39" s="117">
        <f t="shared" si="10"/>
        <v>1867750.5999999996</v>
      </c>
      <c r="K39" s="117">
        <f t="shared" si="10"/>
        <v>1867750.5999999996</v>
      </c>
    </row>
    <row r="40" spans="1:11" s="23" customFormat="1" ht="26.25" customHeight="1">
      <c r="A40" s="156"/>
      <c r="B40" s="168"/>
      <c r="C40" s="105" t="s">
        <v>67</v>
      </c>
      <c r="D40" s="104">
        <v>930</v>
      </c>
      <c r="E40" s="104" t="s">
        <v>62</v>
      </c>
      <c r="F40" s="117">
        <f>F47+F54+F61+F68</f>
        <v>0</v>
      </c>
      <c r="G40" s="117">
        <f t="shared" si="10"/>
        <v>0</v>
      </c>
      <c r="H40" s="117">
        <f t="shared" si="10"/>
        <v>0</v>
      </c>
      <c r="I40" s="117">
        <f t="shared" si="10"/>
        <v>0</v>
      </c>
      <c r="J40" s="117">
        <f t="shared" si="10"/>
        <v>0</v>
      </c>
      <c r="K40" s="117">
        <f t="shared" si="10"/>
        <v>0</v>
      </c>
    </row>
    <row r="41" spans="1:11" s="23" customFormat="1" ht="26.25" customHeight="1">
      <c r="A41" s="157"/>
      <c r="B41" s="169"/>
      <c r="C41" s="105" t="s">
        <v>68</v>
      </c>
      <c r="D41" s="104">
        <v>930</v>
      </c>
      <c r="E41" s="104" t="s">
        <v>62</v>
      </c>
      <c r="F41" s="117">
        <f>F48+F55+F62+F69</f>
        <v>0</v>
      </c>
      <c r="G41" s="117">
        <f t="shared" si="10"/>
        <v>0</v>
      </c>
      <c r="H41" s="117">
        <f t="shared" si="10"/>
        <v>0</v>
      </c>
      <c r="I41" s="117">
        <f t="shared" si="10"/>
        <v>0</v>
      </c>
      <c r="J41" s="117">
        <f t="shared" si="10"/>
        <v>0</v>
      </c>
      <c r="K41" s="117">
        <f t="shared" si="10"/>
        <v>0</v>
      </c>
    </row>
    <row r="42" spans="1:11" s="23" customFormat="1" ht="26.25" customHeight="1">
      <c r="A42" s="160" t="s">
        <v>72</v>
      </c>
      <c r="B42" s="163" t="s">
        <v>40</v>
      </c>
      <c r="C42" s="97" t="s">
        <v>61</v>
      </c>
      <c r="D42" s="98">
        <v>930</v>
      </c>
      <c r="E42" s="98" t="s">
        <v>62</v>
      </c>
      <c r="F42" s="121">
        <f>SUM(G42:K42)</f>
        <v>74636327.05</v>
      </c>
      <c r="G42" s="122">
        <f>SUM(G44:G48)</f>
        <v>13085122.370000001</v>
      </c>
      <c r="H42" s="122">
        <f>SUM(H44:H48)</f>
        <v>14518686.68</v>
      </c>
      <c r="I42" s="122">
        <f>SUM(I44:I48)</f>
        <v>15677506</v>
      </c>
      <c r="J42" s="122">
        <f>SUM(J44:J48)</f>
        <v>15677506</v>
      </c>
      <c r="K42" s="122">
        <f>SUM(K44:K48)</f>
        <v>15677506</v>
      </c>
    </row>
    <row r="43" spans="1:11" s="23" customFormat="1" ht="26.25" customHeight="1">
      <c r="A43" s="161"/>
      <c r="B43" s="164"/>
      <c r="C43" s="99" t="s">
        <v>63</v>
      </c>
      <c r="D43" s="98">
        <v>930</v>
      </c>
      <c r="E43" s="98" t="s">
        <v>62</v>
      </c>
      <c r="F43" s="121">
        <f aca="true" t="shared" si="11" ref="F43:K43">F44+F45+F46+F47+F48</f>
        <v>74636327.05</v>
      </c>
      <c r="G43" s="121">
        <f t="shared" si="11"/>
        <v>13085122.370000001</v>
      </c>
      <c r="H43" s="121">
        <v>14518686.68</v>
      </c>
      <c r="I43" s="121">
        <v>15677506</v>
      </c>
      <c r="J43" s="121">
        <f t="shared" si="11"/>
        <v>15677506</v>
      </c>
      <c r="K43" s="121">
        <f t="shared" si="11"/>
        <v>15677506</v>
      </c>
    </row>
    <row r="44" spans="1:11" s="23" customFormat="1" ht="26.25" customHeight="1">
      <c r="A44" s="161"/>
      <c r="B44" s="164"/>
      <c r="C44" s="99" t="s">
        <v>69</v>
      </c>
      <c r="D44" s="98">
        <v>930</v>
      </c>
      <c r="E44" s="98" t="s">
        <v>62</v>
      </c>
      <c r="F44" s="122">
        <f aca="true" t="shared" si="12" ref="F44:F49">SUM(G44:K44)</f>
        <v>0</v>
      </c>
      <c r="G44" s="122">
        <f aca="true" t="shared" si="13" ref="G44:K48">SUM(H44:L44)</f>
        <v>0</v>
      </c>
      <c r="H44" s="122">
        <f t="shared" si="13"/>
        <v>0</v>
      </c>
      <c r="I44" s="122">
        <f t="shared" si="13"/>
        <v>0</v>
      </c>
      <c r="J44" s="122">
        <f t="shared" si="13"/>
        <v>0</v>
      </c>
      <c r="K44" s="122">
        <f t="shared" si="13"/>
        <v>0</v>
      </c>
    </row>
    <row r="45" spans="1:11" s="23" customFormat="1" ht="26.25" customHeight="1">
      <c r="A45" s="161"/>
      <c r="B45" s="164"/>
      <c r="C45" s="99" t="s">
        <v>65</v>
      </c>
      <c r="D45" s="98">
        <v>930</v>
      </c>
      <c r="E45" s="98" t="s">
        <v>62</v>
      </c>
      <c r="F45" s="122">
        <f t="shared" si="12"/>
        <v>67172694.212</v>
      </c>
      <c r="G45" s="122">
        <v>11776610</v>
      </c>
      <c r="H45" s="122">
        <f>H43*90/100</f>
        <v>13066818.012</v>
      </c>
      <c r="I45" s="122">
        <f>I43*90/100</f>
        <v>14109755.4</v>
      </c>
      <c r="J45" s="122">
        <f>I45</f>
        <v>14109755.4</v>
      </c>
      <c r="K45" s="122">
        <f>J45</f>
        <v>14109755.4</v>
      </c>
    </row>
    <row r="46" spans="1:11" s="23" customFormat="1" ht="26.25" customHeight="1">
      <c r="A46" s="161"/>
      <c r="B46" s="164"/>
      <c r="C46" s="99" t="s">
        <v>66</v>
      </c>
      <c r="D46" s="98">
        <v>930</v>
      </c>
      <c r="E46" s="98" t="s">
        <v>62</v>
      </c>
      <c r="F46" s="122">
        <f>SUM(G46:K46)</f>
        <v>7463632.837999999</v>
      </c>
      <c r="G46" s="122">
        <v>1308512.37</v>
      </c>
      <c r="H46" s="122">
        <f>H43-H45</f>
        <v>1451868.6679999996</v>
      </c>
      <c r="I46" s="122">
        <f>I43-I45</f>
        <v>1567750.5999999996</v>
      </c>
      <c r="J46" s="122">
        <f>I46</f>
        <v>1567750.5999999996</v>
      </c>
      <c r="K46" s="122">
        <f>J46</f>
        <v>1567750.5999999996</v>
      </c>
    </row>
    <row r="47" spans="1:11" s="23" customFormat="1" ht="26.25" customHeight="1">
      <c r="A47" s="161"/>
      <c r="B47" s="164"/>
      <c r="C47" s="99" t="s">
        <v>67</v>
      </c>
      <c r="D47" s="98">
        <v>930</v>
      </c>
      <c r="E47" s="98" t="s">
        <v>62</v>
      </c>
      <c r="F47" s="122">
        <f t="shared" si="12"/>
        <v>0</v>
      </c>
      <c r="G47" s="122">
        <f t="shared" si="13"/>
        <v>0</v>
      </c>
      <c r="H47" s="122">
        <f t="shared" si="13"/>
        <v>0</v>
      </c>
      <c r="I47" s="122">
        <f t="shared" si="13"/>
        <v>0</v>
      </c>
      <c r="J47" s="122">
        <f t="shared" si="13"/>
        <v>0</v>
      </c>
      <c r="K47" s="122">
        <f t="shared" si="13"/>
        <v>0</v>
      </c>
    </row>
    <row r="48" spans="1:11" s="23" customFormat="1" ht="26.25" customHeight="1">
      <c r="A48" s="162"/>
      <c r="B48" s="165"/>
      <c r="C48" s="102" t="s">
        <v>68</v>
      </c>
      <c r="D48" s="98">
        <v>930</v>
      </c>
      <c r="E48" s="98" t="s">
        <v>62</v>
      </c>
      <c r="F48" s="122">
        <f t="shared" si="12"/>
        <v>0</v>
      </c>
      <c r="G48" s="122">
        <f t="shared" si="13"/>
        <v>0</v>
      </c>
      <c r="H48" s="122">
        <f t="shared" si="13"/>
        <v>0</v>
      </c>
      <c r="I48" s="122">
        <f t="shared" si="13"/>
        <v>0</v>
      </c>
      <c r="J48" s="122">
        <f t="shared" si="13"/>
        <v>0</v>
      </c>
      <c r="K48" s="122">
        <f t="shared" si="13"/>
        <v>0</v>
      </c>
    </row>
    <row r="49" spans="1:11" s="23" customFormat="1" ht="26.25" customHeight="1">
      <c r="A49" s="160" t="s">
        <v>73</v>
      </c>
      <c r="B49" s="163" t="s">
        <v>44</v>
      </c>
      <c r="C49" s="97" t="s">
        <v>61</v>
      </c>
      <c r="D49" s="98">
        <v>930</v>
      </c>
      <c r="E49" s="98" t="s">
        <v>62</v>
      </c>
      <c r="F49" s="122">
        <f t="shared" si="12"/>
        <v>3000000</v>
      </c>
      <c r="G49" s="122">
        <f>SUM(G51:G55)</f>
        <v>0</v>
      </c>
      <c r="H49" s="122">
        <f>SUM(H51:H55)</f>
        <v>0</v>
      </c>
      <c r="I49" s="122">
        <f>SUM(I51:I55)</f>
        <v>1000000</v>
      </c>
      <c r="J49" s="122">
        <f>SUM(J51:J55)</f>
        <v>1000000</v>
      </c>
      <c r="K49" s="122">
        <f>SUM(K51:K55)</f>
        <v>1000000</v>
      </c>
    </row>
    <row r="50" spans="1:11" s="23" customFormat="1" ht="26.25" customHeight="1">
      <c r="A50" s="161"/>
      <c r="B50" s="164"/>
      <c r="C50" s="99" t="s">
        <v>63</v>
      </c>
      <c r="D50" s="98">
        <v>930</v>
      </c>
      <c r="E50" s="98" t="s">
        <v>62</v>
      </c>
      <c r="F50" s="121">
        <f>F51+F52+F53+F54+F55</f>
        <v>3000000</v>
      </c>
      <c r="G50" s="123">
        <f>G51+G52+G53+G54+G55</f>
        <v>0</v>
      </c>
      <c r="H50" s="123">
        <f>H51+H52+H53+H54+H55</f>
        <v>0</v>
      </c>
      <c r="I50" s="123">
        <f>I51+I52+I53+I54+I55</f>
        <v>1000000</v>
      </c>
      <c r="J50" s="123">
        <f>J51+J52+J53+J54+J55</f>
        <v>1000000</v>
      </c>
      <c r="K50" s="123">
        <f>K51+K52+K53+K54+K55</f>
        <v>1000000</v>
      </c>
    </row>
    <row r="51" spans="1:11" s="23" customFormat="1" ht="26.25" customHeight="1">
      <c r="A51" s="161"/>
      <c r="B51" s="164"/>
      <c r="C51" s="99" t="s">
        <v>69</v>
      </c>
      <c r="D51" s="98">
        <v>930</v>
      </c>
      <c r="E51" s="98" t="s">
        <v>62</v>
      </c>
      <c r="F51" s="122">
        <f aca="true" t="shared" si="14" ref="F51:F56">SUM(G51:K51)</f>
        <v>0</v>
      </c>
      <c r="G51" s="124">
        <v>0</v>
      </c>
      <c r="H51" s="124">
        <v>0</v>
      </c>
      <c r="I51" s="124">
        <v>0</v>
      </c>
      <c r="J51" s="124">
        <v>0</v>
      </c>
      <c r="K51" s="124">
        <v>0</v>
      </c>
    </row>
    <row r="52" spans="1:11" s="23" customFormat="1" ht="26.25" customHeight="1">
      <c r="A52" s="161"/>
      <c r="B52" s="164"/>
      <c r="C52" s="99" t="s">
        <v>65</v>
      </c>
      <c r="D52" s="98">
        <v>930</v>
      </c>
      <c r="E52" s="98" t="s">
        <v>62</v>
      </c>
      <c r="F52" s="122">
        <f t="shared" si="14"/>
        <v>2700000</v>
      </c>
      <c r="G52" s="124">
        <v>0</v>
      </c>
      <c r="H52" s="124">
        <v>0</v>
      </c>
      <c r="I52" s="124">
        <v>900000</v>
      </c>
      <c r="J52" s="124">
        <v>900000</v>
      </c>
      <c r="K52" s="124">
        <v>900000</v>
      </c>
    </row>
    <row r="53" spans="1:11" s="23" customFormat="1" ht="26.25" customHeight="1">
      <c r="A53" s="161"/>
      <c r="B53" s="164"/>
      <c r="C53" s="99" t="s">
        <v>66</v>
      </c>
      <c r="D53" s="98">
        <v>930</v>
      </c>
      <c r="E53" s="98" t="s">
        <v>62</v>
      </c>
      <c r="F53" s="122">
        <f t="shared" si="14"/>
        <v>300000</v>
      </c>
      <c r="G53" s="124">
        <v>0</v>
      </c>
      <c r="H53" s="124">
        <v>0</v>
      </c>
      <c r="I53" s="124">
        <v>100000</v>
      </c>
      <c r="J53" s="124">
        <v>100000</v>
      </c>
      <c r="K53" s="124">
        <v>100000</v>
      </c>
    </row>
    <row r="54" spans="1:11" s="23" customFormat="1" ht="26.25" customHeight="1">
      <c r="A54" s="161"/>
      <c r="B54" s="164"/>
      <c r="C54" s="99" t="s">
        <v>67</v>
      </c>
      <c r="D54" s="98">
        <v>930</v>
      </c>
      <c r="E54" s="98" t="s">
        <v>62</v>
      </c>
      <c r="F54" s="122">
        <f t="shared" si="14"/>
        <v>0</v>
      </c>
      <c r="G54" s="124">
        <v>0</v>
      </c>
      <c r="H54" s="124"/>
      <c r="I54" s="124"/>
      <c r="J54" s="124">
        <v>0</v>
      </c>
      <c r="K54" s="124">
        <v>0</v>
      </c>
    </row>
    <row r="55" spans="1:11" ht="26.25" customHeight="1">
      <c r="A55" s="162"/>
      <c r="B55" s="165"/>
      <c r="C55" s="99" t="s">
        <v>68</v>
      </c>
      <c r="D55" s="98">
        <v>930</v>
      </c>
      <c r="E55" s="98" t="s">
        <v>62</v>
      </c>
      <c r="F55" s="122">
        <f t="shared" si="14"/>
        <v>0</v>
      </c>
      <c r="G55" s="124">
        <v>0</v>
      </c>
      <c r="H55" s="124"/>
      <c r="I55" s="124"/>
      <c r="J55" s="124">
        <v>0</v>
      </c>
      <c r="K55" s="124">
        <v>0</v>
      </c>
    </row>
    <row r="56" spans="1:11" ht="26.25" customHeight="1">
      <c r="A56" s="160" t="s">
        <v>74</v>
      </c>
      <c r="B56" s="163" t="s">
        <v>47</v>
      </c>
      <c r="C56" s="97" t="s">
        <v>61</v>
      </c>
      <c r="D56" s="98">
        <v>930</v>
      </c>
      <c r="E56" s="98" t="s">
        <v>62</v>
      </c>
      <c r="F56" s="121">
        <f t="shared" si="14"/>
        <v>6600000</v>
      </c>
      <c r="G56" s="122">
        <f>SUM(G58:G62)</f>
        <v>0</v>
      </c>
      <c r="H56" s="122">
        <f>SUM(H58:H62)</f>
        <v>0</v>
      </c>
      <c r="I56" s="122">
        <f>SUM(I58:I62)</f>
        <v>2200000</v>
      </c>
      <c r="J56" s="122">
        <f>SUM(J58:J62)</f>
        <v>2200000</v>
      </c>
      <c r="K56" s="122">
        <f>SUM(K58:K62)</f>
        <v>2200000</v>
      </c>
    </row>
    <row r="57" spans="1:11" ht="26.25" customHeight="1">
      <c r="A57" s="161"/>
      <c r="B57" s="164"/>
      <c r="C57" s="99" t="s">
        <v>63</v>
      </c>
      <c r="D57" s="98">
        <v>930</v>
      </c>
      <c r="E57" s="98" t="s">
        <v>62</v>
      </c>
      <c r="F57" s="121">
        <f aca="true" t="shared" si="15" ref="F57:K57">F58+F59+F60+F61+F62</f>
        <v>6600000</v>
      </c>
      <c r="G57" s="123">
        <f t="shared" si="15"/>
        <v>0</v>
      </c>
      <c r="H57" s="123">
        <f t="shared" si="15"/>
        <v>0</v>
      </c>
      <c r="I57" s="123">
        <f t="shared" si="15"/>
        <v>2200000</v>
      </c>
      <c r="J57" s="123">
        <f t="shared" si="15"/>
        <v>2200000</v>
      </c>
      <c r="K57" s="123">
        <f t="shared" si="15"/>
        <v>2200000</v>
      </c>
    </row>
    <row r="58" spans="1:11" ht="26.25" customHeight="1">
      <c r="A58" s="161"/>
      <c r="B58" s="164"/>
      <c r="C58" s="99" t="s">
        <v>69</v>
      </c>
      <c r="D58" s="98">
        <v>930</v>
      </c>
      <c r="E58" s="98" t="s">
        <v>62</v>
      </c>
      <c r="F58" s="122">
        <f aca="true" t="shared" si="16" ref="F58:F63">SUM(G58:K58)</f>
        <v>0</v>
      </c>
      <c r="G58" s="124"/>
      <c r="H58" s="124"/>
      <c r="I58" s="124"/>
      <c r="J58" s="124"/>
      <c r="K58" s="124"/>
    </row>
    <row r="59" spans="1:11" ht="26.25" customHeight="1">
      <c r="A59" s="161"/>
      <c r="B59" s="164"/>
      <c r="C59" s="99" t="s">
        <v>65</v>
      </c>
      <c r="D59" s="98">
        <v>930</v>
      </c>
      <c r="E59" s="98" t="s">
        <v>62</v>
      </c>
      <c r="F59" s="122">
        <f t="shared" si="16"/>
        <v>6000000</v>
      </c>
      <c r="G59" s="124">
        <v>0</v>
      </c>
      <c r="H59" s="124">
        <v>0</v>
      </c>
      <c r="I59" s="124">
        <v>2000000</v>
      </c>
      <c r="J59" s="124">
        <v>2000000</v>
      </c>
      <c r="K59" s="124">
        <v>2000000</v>
      </c>
    </row>
    <row r="60" spans="1:11" ht="26.25" customHeight="1">
      <c r="A60" s="161"/>
      <c r="B60" s="164"/>
      <c r="C60" s="99" t="s">
        <v>66</v>
      </c>
      <c r="D60" s="98">
        <v>930</v>
      </c>
      <c r="E60" s="98" t="s">
        <v>62</v>
      </c>
      <c r="F60" s="122">
        <f t="shared" si="16"/>
        <v>600000</v>
      </c>
      <c r="G60" s="124">
        <v>0</v>
      </c>
      <c r="H60" s="124">
        <v>0</v>
      </c>
      <c r="I60" s="124">
        <v>200000</v>
      </c>
      <c r="J60" s="124">
        <v>200000</v>
      </c>
      <c r="K60" s="124">
        <v>200000</v>
      </c>
    </row>
    <row r="61" spans="1:11" ht="26.25" customHeight="1">
      <c r="A61" s="161"/>
      <c r="B61" s="164"/>
      <c r="C61" s="99" t="s">
        <v>67</v>
      </c>
      <c r="D61" s="98">
        <v>930</v>
      </c>
      <c r="E61" s="98" t="s">
        <v>62</v>
      </c>
      <c r="F61" s="122">
        <f t="shared" si="16"/>
        <v>0</v>
      </c>
      <c r="G61" s="124">
        <v>0</v>
      </c>
      <c r="H61" s="124">
        <v>0</v>
      </c>
      <c r="I61" s="124"/>
      <c r="J61" s="124">
        <v>0</v>
      </c>
      <c r="K61" s="124">
        <v>0</v>
      </c>
    </row>
    <row r="62" spans="1:11" ht="26.25" customHeight="1">
      <c r="A62" s="162"/>
      <c r="B62" s="165"/>
      <c r="C62" s="99" t="s">
        <v>68</v>
      </c>
      <c r="D62" s="98">
        <v>930</v>
      </c>
      <c r="E62" s="98" t="s">
        <v>62</v>
      </c>
      <c r="F62" s="122">
        <f t="shared" si="16"/>
        <v>0</v>
      </c>
      <c r="G62" s="124">
        <v>0</v>
      </c>
      <c r="H62" s="124">
        <v>0</v>
      </c>
      <c r="I62" s="124"/>
      <c r="J62" s="124">
        <v>0</v>
      </c>
      <c r="K62" s="124">
        <v>0</v>
      </c>
    </row>
    <row r="63" spans="1:11" ht="26.25" customHeight="1">
      <c r="A63" s="160" t="s">
        <v>77</v>
      </c>
      <c r="B63" s="163" t="s">
        <v>50</v>
      </c>
      <c r="C63" s="97" t="s">
        <v>61</v>
      </c>
      <c r="D63" s="98">
        <v>930</v>
      </c>
      <c r="E63" s="98" t="s">
        <v>62</v>
      </c>
      <c r="F63" s="121">
        <f t="shared" si="16"/>
        <v>268628.46</v>
      </c>
      <c r="G63" s="122">
        <f>SUM(G65:G69)</f>
        <v>268628.46</v>
      </c>
      <c r="H63" s="122">
        <f>SUM(H65:H69)</f>
        <v>0</v>
      </c>
      <c r="I63" s="122">
        <f>SUM(I65:I69)</f>
        <v>0</v>
      </c>
      <c r="J63" s="122">
        <f>SUM(J65:J69)</f>
        <v>0</v>
      </c>
      <c r="K63" s="122">
        <f>SUM(K65:K69)</f>
        <v>0</v>
      </c>
    </row>
    <row r="64" spans="1:11" ht="26.25" customHeight="1">
      <c r="A64" s="161"/>
      <c r="B64" s="164"/>
      <c r="C64" s="99" t="s">
        <v>63</v>
      </c>
      <c r="D64" s="98">
        <v>930</v>
      </c>
      <c r="E64" s="98" t="s">
        <v>62</v>
      </c>
      <c r="F64" s="121">
        <f aca="true" t="shared" si="17" ref="F64:K64">F65+F66+F67+F68+F69</f>
        <v>268628.46</v>
      </c>
      <c r="G64" s="123">
        <f t="shared" si="17"/>
        <v>268628.46</v>
      </c>
      <c r="H64" s="123"/>
      <c r="I64" s="123">
        <f t="shared" si="17"/>
        <v>0</v>
      </c>
      <c r="J64" s="123">
        <f t="shared" si="17"/>
        <v>0</v>
      </c>
      <c r="K64" s="123">
        <f t="shared" si="17"/>
        <v>0</v>
      </c>
    </row>
    <row r="65" spans="1:11" ht="26.25" customHeight="1">
      <c r="A65" s="161"/>
      <c r="B65" s="164"/>
      <c r="C65" s="99" t="s">
        <v>69</v>
      </c>
      <c r="D65" s="98">
        <v>930</v>
      </c>
      <c r="E65" s="98" t="s">
        <v>62</v>
      </c>
      <c r="F65" s="122">
        <f>SUM(G65:K65)</f>
        <v>253927.4</v>
      </c>
      <c r="G65" s="124">
        <v>253927.4</v>
      </c>
      <c r="H65" s="124"/>
      <c r="I65" s="124"/>
      <c r="J65" s="124">
        <v>0</v>
      </c>
      <c r="K65" s="124">
        <v>0</v>
      </c>
    </row>
    <row r="66" spans="1:11" ht="26.25" customHeight="1">
      <c r="A66" s="161"/>
      <c r="B66" s="164"/>
      <c r="C66" s="99" t="s">
        <v>65</v>
      </c>
      <c r="D66" s="98">
        <v>930</v>
      </c>
      <c r="E66" s="98" t="s">
        <v>62</v>
      </c>
      <c r="F66" s="122">
        <f>SUM(G66:K66)</f>
        <v>13364.6</v>
      </c>
      <c r="G66" s="124">
        <v>13364.6</v>
      </c>
      <c r="H66" s="124"/>
      <c r="I66" s="124">
        <f aca="true" t="shared" si="18" ref="I66:K67">H66</f>
        <v>0</v>
      </c>
      <c r="J66" s="124">
        <f t="shared" si="18"/>
        <v>0</v>
      </c>
      <c r="K66" s="124">
        <f t="shared" si="18"/>
        <v>0</v>
      </c>
    </row>
    <row r="67" spans="1:11" ht="26.25" customHeight="1">
      <c r="A67" s="161"/>
      <c r="B67" s="164"/>
      <c r="C67" s="99" t="s">
        <v>66</v>
      </c>
      <c r="D67" s="98">
        <v>930</v>
      </c>
      <c r="E67" s="98" t="s">
        <v>62</v>
      </c>
      <c r="F67" s="122">
        <f>SUM(G67:K67)</f>
        <v>1336.46</v>
      </c>
      <c r="G67" s="124">
        <v>1336.46</v>
      </c>
      <c r="H67" s="124"/>
      <c r="I67" s="124">
        <f t="shared" si="18"/>
        <v>0</v>
      </c>
      <c r="J67" s="124">
        <f t="shared" si="18"/>
        <v>0</v>
      </c>
      <c r="K67" s="124">
        <f t="shared" si="18"/>
        <v>0</v>
      </c>
    </row>
    <row r="68" spans="1:11" ht="26.25" customHeight="1">
      <c r="A68" s="161"/>
      <c r="B68" s="164"/>
      <c r="C68" s="99" t="s">
        <v>67</v>
      </c>
      <c r="D68" s="98">
        <v>930</v>
      </c>
      <c r="E68" s="98" t="s">
        <v>62</v>
      </c>
      <c r="F68" s="122">
        <f>SUM(G68:K68)</f>
        <v>0</v>
      </c>
      <c r="G68" s="124">
        <v>0</v>
      </c>
      <c r="H68" s="124"/>
      <c r="I68" s="124"/>
      <c r="J68" s="124">
        <v>0</v>
      </c>
      <c r="K68" s="124">
        <v>0</v>
      </c>
    </row>
    <row r="69" spans="1:11" ht="26.25" customHeight="1">
      <c r="A69" s="162"/>
      <c r="B69" s="165"/>
      <c r="C69" s="99" t="s">
        <v>68</v>
      </c>
      <c r="D69" s="98">
        <v>930</v>
      </c>
      <c r="E69" s="98" t="s">
        <v>62</v>
      </c>
      <c r="F69" s="122">
        <f>SUM(G69:K69)</f>
        <v>0</v>
      </c>
      <c r="G69" s="124">
        <v>0</v>
      </c>
      <c r="H69" s="124"/>
      <c r="I69" s="124"/>
      <c r="J69" s="124">
        <v>0</v>
      </c>
      <c r="K69" s="124">
        <v>0</v>
      </c>
    </row>
  </sheetData>
  <sheetProtection/>
  <mergeCells count="25">
    <mergeCell ref="A63:A69"/>
    <mergeCell ref="B63:B69"/>
    <mergeCell ref="A49:A55"/>
    <mergeCell ref="B49:B55"/>
    <mergeCell ref="A56:A62"/>
    <mergeCell ref="B56:B62"/>
    <mergeCell ref="A28:A34"/>
    <mergeCell ref="B28:B34"/>
    <mergeCell ref="A35:A41"/>
    <mergeCell ref="B35:B41"/>
    <mergeCell ref="A42:A48"/>
    <mergeCell ref="B42:B48"/>
    <mergeCell ref="A7:A13"/>
    <mergeCell ref="B7:B13"/>
    <mergeCell ref="A14:A20"/>
    <mergeCell ref="B14:B20"/>
    <mergeCell ref="A21:A27"/>
    <mergeCell ref="B21:B27"/>
    <mergeCell ref="G1:K1"/>
    <mergeCell ref="A2:K2"/>
    <mergeCell ref="A4:A5"/>
    <mergeCell ref="B4:B5"/>
    <mergeCell ref="C4:C5"/>
    <mergeCell ref="D4:E4"/>
    <mergeCell ref="F4:K4"/>
  </mergeCells>
  <printOptions/>
  <pageMargins left="0.03937007874015748" right="0.03937007874015748" top="0.35433070866141736" bottom="0.35433070866141736" header="0.31496062992125984" footer="0.31496062992125984"/>
  <pageSetup fitToHeight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zoomScale="90" zoomScaleNormal="90" zoomScalePageLayoutView="0" workbookViewId="0" topLeftCell="B7">
      <selection activeCell="R61" sqref="R61"/>
    </sheetView>
  </sheetViews>
  <sheetFormatPr defaultColWidth="9.140625" defaultRowHeight="12.75"/>
  <cols>
    <col min="1" max="1" width="4.421875" style="27" customWidth="1"/>
    <col min="2" max="2" width="17.421875" style="27" customWidth="1"/>
    <col min="3" max="3" width="16.140625" style="27" customWidth="1"/>
    <col min="4" max="4" width="5.28125" style="27" customWidth="1"/>
    <col min="5" max="5" width="7.28125" style="28" customWidth="1"/>
    <col min="6" max="6" width="8.8515625" style="28" customWidth="1"/>
    <col min="7" max="7" width="8.28125" style="28" customWidth="1"/>
    <col min="8" max="8" width="11.00390625" style="28" customWidth="1"/>
    <col min="9" max="10" width="8.28125" style="28" customWidth="1"/>
    <col min="11" max="11" width="8.7109375" style="28" customWidth="1"/>
    <col min="12" max="12" width="1.1484375" style="28" customWidth="1"/>
    <col min="13" max="13" width="32.7109375" style="28" customWidth="1"/>
    <col min="14" max="14" width="6.57421875" style="28" customWidth="1"/>
    <col min="15" max="15" width="8.7109375" style="28" customWidth="1"/>
    <col min="16" max="16" width="7.7109375" style="28" customWidth="1"/>
    <col min="17" max="17" width="9.28125" style="28" customWidth="1"/>
    <col min="18" max="18" width="9.57421875" style="28" customWidth="1"/>
    <col min="19" max="19" width="9.7109375" style="28" customWidth="1"/>
    <col min="20" max="20" width="9.28125" style="28" customWidth="1"/>
    <col min="21" max="21" width="8.57421875" style="28" customWidth="1"/>
    <col min="22" max="22" width="8.140625" style="28" customWidth="1"/>
    <col min="23" max="23" width="10.140625" style="28" customWidth="1"/>
    <col min="24" max="16384" width="9.140625" style="27" customWidth="1"/>
  </cols>
  <sheetData>
    <row r="1" spans="19:23" ht="57.75" customHeight="1">
      <c r="S1" s="170" t="s">
        <v>123</v>
      </c>
      <c r="T1" s="170"/>
      <c r="U1" s="170"/>
      <c r="V1" s="170"/>
      <c r="W1" s="170"/>
    </row>
    <row r="2" spans="1:23" ht="69" customHeight="1">
      <c r="A2" s="180" t="s">
        <v>78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</row>
    <row r="3" spans="1:23" ht="38.25" customHeight="1">
      <c r="A3" s="181" t="s">
        <v>54</v>
      </c>
      <c r="B3" s="183" t="s">
        <v>79</v>
      </c>
      <c r="C3" s="185" t="s">
        <v>80</v>
      </c>
      <c r="D3" s="186"/>
      <c r="E3" s="186"/>
      <c r="F3" s="187"/>
      <c r="G3" s="29">
        <v>2018</v>
      </c>
      <c r="H3" s="29">
        <v>2019</v>
      </c>
      <c r="I3" s="29">
        <v>2020</v>
      </c>
      <c r="J3" s="29">
        <v>2021</v>
      </c>
      <c r="K3" s="29">
        <v>2022</v>
      </c>
      <c r="L3" s="30"/>
      <c r="M3" s="185" t="s">
        <v>81</v>
      </c>
      <c r="N3" s="186"/>
      <c r="O3" s="186"/>
      <c r="P3" s="186"/>
      <c r="Q3" s="187"/>
      <c r="R3" s="29">
        <v>2018</v>
      </c>
      <c r="S3" s="29">
        <v>2019</v>
      </c>
      <c r="T3" s="29">
        <v>2020</v>
      </c>
      <c r="U3" s="29">
        <v>2021</v>
      </c>
      <c r="V3" s="29">
        <v>2022</v>
      </c>
      <c r="W3" s="188" t="s">
        <v>82</v>
      </c>
    </row>
    <row r="4" spans="1:23" ht="36" customHeight="1">
      <c r="A4" s="182"/>
      <c r="B4" s="184"/>
      <c r="C4" s="29" t="s">
        <v>83</v>
      </c>
      <c r="D4" s="29" t="s">
        <v>127</v>
      </c>
      <c r="E4" s="31" t="s">
        <v>84</v>
      </c>
      <c r="F4" s="31" t="s">
        <v>85</v>
      </c>
      <c r="G4" s="31"/>
      <c r="H4" s="31"/>
      <c r="I4" s="31"/>
      <c r="J4" s="31"/>
      <c r="K4" s="31"/>
      <c r="L4" s="31"/>
      <c r="M4" s="31" t="s">
        <v>83</v>
      </c>
      <c r="N4" s="31" t="s">
        <v>86</v>
      </c>
      <c r="O4" s="31" t="s">
        <v>87</v>
      </c>
      <c r="P4" s="31" t="s">
        <v>84</v>
      </c>
      <c r="Q4" s="31" t="s">
        <v>85</v>
      </c>
      <c r="R4" s="32"/>
      <c r="S4" s="32"/>
      <c r="T4" s="32"/>
      <c r="U4" s="32"/>
      <c r="V4" s="32"/>
      <c r="W4" s="189"/>
    </row>
    <row r="5" spans="1:23" ht="15">
      <c r="A5" s="171">
        <v>1</v>
      </c>
      <c r="B5" s="173" t="s">
        <v>88</v>
      </c>
      <c r="C5" s="33"/>
      <c r="D5" s="34"/>
      <c r="E5" s="34"/>
      <c r="F5" s="34"/>
      <c r="G5" s="34"/>
      <c r="H5" s="34"/>
      <c r="I5" s="34"/>
      <c r="J5" s="34"/>
      <c r="K5" s="34"/>
      <c r="L5" s="34"/>
      <c r="M5" s="35"/>
      <c r="N5" s="34"/>
      <c r="O5" s="34"/>
      <c r="P5" s="35"/>
      <c r="Q5" s="35"/>
      <c r="R5" s="35"/>
      <c r="S5" s="35"/>
      <c r="T5" s="35"/>
      <c r="U5" s="35"/>
      <c r="V5" s="35"/>
      <c r="W5" s="35"/>
    </row>
    <row r="6" spans="1:23" ht="15.75" thickBot="1">
      <c r="A6" s="172"/>
      <c r="B6" s="174"/>
      <c r="C6" s="36"/>
      <c r="D6" s="37"/>
      <c r="E6" s="38"/>
      <c r="F6" s="38"/>
      <c r="G6" s="38"/>
      <c r="H6" s="38"/>
      <c r="I6" s="38"/>
      <c r="J6" s="38"/>
      <c r="K6" s="38"/>
      <c r="L6" s="38"/>
      <c r="M6" s="38" t="s">
        <v>92</v>
      </c>
      <c r="N6" s="37" t="s">
        <v>91</v>
      </c>
      <c r="O6" s="37">
        <v>850</v>
      </c>
      <c r="P6" s="38">
        <v>2000</v>
      </c>
      <c r="Q6" s="35">
        <f>O6*P6</f>
        <v>1700000</v>
      </c>
      <c r="R6" s="38"/>
      <c r="S6" s="38"/>
      <c r="T6" s="37" t="s">
        <v>62</v>
      </c>
      <c r="U6" s="38"/>
      <c r="V6" s="38"/>
      <c r="W6" s="38"/>
    </row>
    <row r="7" spans="1:23" s="44" customFormat="1" ht="15" thickBot="1">
      <c r="A7" s="39"/>
      <c r="B7" s="40" t="s">
        <v>93</v>
      </c>
      <c r="C7" s="41"/>
      <c r="D7" s="42"/>
      <c r="E7" s="41"/>
      <c r="F7" s="41">
        <f aca="true" t="shared" si="0" ref="F7:K7">SUM(F5:F6)</f>
        <v>0</v>
      </c>
      <c r="G7" s="41">
        <f t="shared" si="0"/>
        <v>0</v>
      </c>
      <c r="H7" s="41">
        <f t="shared" si="0"/>
        <v>0</v>
      </c>
      <c r="I7" s="41">
        <f t="shared" si="0"/>
        <v>0</v>
      </c>
      <c r="J7" s="41">
        <f t="shared" si="0"/>
        <v>0</v>
      </c>
      <c r="K7" s="41">
        <f t="shared" si="0"/>
        <v>0</v>
      </c>
      <c r="L7" s="41"/>
      <c r="M7" s="41"/>
      <c r="N7" s="41"/>
      <c r="O7" s="41"/>
      <c r="P7" s="41"/>
      <c r="Q7" s="41">
        <f aca="true" t="shared" si="1" ref="Q7:V7">SUM(Q5:Q6)</f>
        <v>1700000</v>
      </c>
      <c r="R7" s="41">
        <f t="shared" si="1"/>
        <v>0</v>
      </c>
      <c r="S7" s="41">
        <f t="shared" si="1"/>
        <v>0</v>
      </c>
      <c r="T7" s="42">
        <f t="shared" si="1"/>
        <v>0</v>
      </c>
      <c r="U7" s="41">
        <f t="shared" si="1"/>
        <v>0</v>
      </c>
      <c r="V7" s="41">
        <f t="shared" si="1"/>
        <v>0</v>
      </c>
      <c r="W7" s="43">
        <v>0</v>
      </c>
    </row>
    <row r="8" spans="1:23" ht="39" customHeight="1">
      <c r="A8" s="172">
        <v>2</v>
      </c>
      <c r="B8" s="174" t="s">
        <v>94</v>
      </c>
      <c r="C8" s="48" t="s">
        <v>97</v>
      </c>
      <c r="D8" s="49">
        <v>4</v>
      </c>
      <c r="E8" s="49">
        <v>90000</v>
      </c>
      <c r="F8" s="49">
        <f>D8*E8</f>
        <v>360000</v>
      </c>
      <c r="G8" s="50"/>
      <c r="H8" s="50"/>
      <c r="I8" s="34" t="s">
        <v>134</v>
      </c>
      <c r="J8" s="50"/>
      <c r="K8" s="50"/>
      <c r="L8" s="46"/>
      <c r="M8" s="46" t="s">
        <v>92</v>
      </c>
      <c r="N8" s="45" t="s">
        <v>91</v>
      </c>
      <c r="O8" s="45">
        <v>850</v>
      </c>
      <c r="P8" s="46">
        <v>2000</v>
      </c>
      <c r="Q8" s="46">
        <f>O8*P8</f>
        <v>1700000</v>
      </c>
      <c r="R8" s="46"/>
      <c r="S8" s="46"/>
      <c r="T8" s="45" t="s">
        <v>62</v>
      </c>
      <c r="U8" s="46"/>
      <c r="V8" s="46"/>
      <c r="W8" s="46"/>
    </row>
    <row r="9" spans="1:23" ht="64.5">
      <c r="A9" s="172"/>
      <c r="B9" s="174"/>
      <c r="C9" s="47" t="s">
        <v>96</v>
      </c>
      <c r="D9" s="34">
        <v>1268</v>
      </c>
      <c r="E9" s="35">
        <v>2500</v>
      </c>
      <c r="F9" s="46">
        <f>D9*E9</f>
        <v>3170000</v>
      </c>
      <c r="G9" s="46"/>
      <c r="H9" s="46"/>
      <c r="I9" s="46"/>
      <c r="J9" s="46"/>
      <c r="K9" s="45" t="s">
        <v>134</v>
      </c>
      <c r="L9" s="46"/>
      <c r="M9" s="38" t="s">
        <v>101</v>
      </c>
      <c r="N9" s="37" t="s">
        <v>91</v>
      </c>
      <c r="O9" s="114">
        <v>376</v>
      </c>
      <c r="P9" s="115">
        <f>Q9/O9</f>
        <v>245.93882978723406</v>
      </c>
      <c r="Q9" s="69">
        <v>92473</v>
      </c>
      <c r="R9" s="69">
        <v>93417.4</v>
      </c>
      <c r="S9" s="46"/>
      <c r="T9" s="45" t="s">
        <v>62</v>
      </c>
      <c r="U9" s="46"/>
      <c r="V9" s="46"/>
      <c r="W9" s="35">
        <f>R9</f>
        <v>93417.4</v>
      </c>
    </row>
    <row r="10" spans="1:23" ht="15" customHeight="1" thickBot="1">
      <c r="A10" s="172"/>
      <c r="B10" s="179"/>
      <c r="C10" s="48"/>
      <c r="D10" s="49"/>
      <c r="E10" s="49"/>
      <c r="F10" s="49"/>
      <c r="G10" s="50"/>
      <c r="H10" s="50"/>
      <c r="I10" s="50"/>
      <c r="J10" s="50"/>
      <c r="K10" s="50"/>
      <c r="L10" s="50"/>
      <c r="M10" s="35" t="s">
        <v>98</v>
      </c>
      <c r="N10" s="34" t="s">
        <v>91</v>
      </c>
      <c r="O10" s="34">
        <v>3</v>
      </c>
      <c r="P10" s="35">
        <v>2500</v>
      </c>
      <c r="Q10" s="46">
        <f>O10*P10</f>
        <v>7500</v>
      </c>
      <c r="R10" s="46"/>
      <c r="S10" s="46"/>
      <c r="T10" s="45" t="s">
        <v>62</v>
      </c>
      <c r="U10" s="46"/>
      <c r="V10" s="46"/>
      <c r="W10" s="35"/>
    </row>
    <row r="11" spans="1:23" s="44" customFormat="1" ht="15" thickBot="1">
      <c r="A11" s="39"/>
      <c r="B11" s="40" t="s">
        <v>93</v>
      </c>
      <c r="C11" s="40"/>
      <c r="D11" s="53"/>
      <c r="E11" s="41"/>
      <c r="F11" s="41">
        <f aca="true" t="shared" si="2" ref="F11:K11">SUM(F8:F10)</f>
        <v>3530000</v>
      </c>
      <c r="G11" s="41">
        <f t="shared" si="2"/>
        <v>0</v>
      </c>
      <c r="H11" s="41">
        <f t="shared" si="2"/>
        <v>0</v>
      </c>
      <c r="I11" s="41">
        <f t="shared" si="2"/>
        <v>0</v>
      </c>
      <c r="J11" s="41">
        <f t="shared" si="2"/>
        <v>0</v>
      </c>
      <c r="K11" s="41">
        <f t="shared" si="2"/>
        <v>0</v>
      </c>
      <c r="L11" s="41"/>
      <c r="M11" s="41"/>
      <c r="N11" s="41"/>
      <c r="O11" s="42"/>
      <c r="P11" s="41"/>
      <c r="Q11" s="41">
        <f aca="true" t="shared" si="3" ref="Q11:V11">SUM(Q8:Q10)</f>
        <v>1799973</v>
      </c>
      <c r="R11" s="41">
        <f t="shared" si="3"/>
        <v>93417.4</v>
      </c>
      <c r="S11" s="41">
        <f t="shared" si="3"/>
        <v>0</v>
      </c>
      <c r="T11" s="41">
        <f t="shared" si="3"/>
        <v>0</v>
      </c>
      <c r="U11" s="41">
        <f t="shared" si="3"/>
        <v>0</v>
      </c>
      <c r="V11" s="41">
        <f t="shared" si="3"/>
        <v>0</v>
      </c>
      <c r="W11" s="43">
        <f>SUM(W8:W9)</f>
        <v>93417.4</v>
      </c>
    </row>
    <row r="12" spans="1:23" ht="26.25">
      <c r="A12" s="172">
        <v>3</v>
      </c>
      <c r="B12" s="174" t="s">
        <v>102</v>
      </c>
      <c r="C12" s="51" t="s">
        <v>103</v>
      </c>
      <c r="D12" s="55">
        <v>90</v>
      </c>
      <c r="E12" s="46">
        <v>3000</v>
      </c>
      <c r="F12" s="46">
        <v>272376.68</v>
      </c>
      <c r="G12" s="46"/>
      <c r="H12" s="46">
        <f>F12</f>
        <v>272376.68</v>
      </c>
      <c r="I12" s="46"/>
      <c r="J12" s="46"/>
      <c r="K12" s="46"/>
      <c r="L12" s="46"/>
      <c r="M12" s="46" t="s">
        <v>101</v>
      </c>
      <c r="N12" s="45" t="s">
        <v>91</v>
      </c>
      <c r="O12" s="45" t="s">
        <v>104</v>
      </c>
      <c r="P12" s="46"/>
      <c r="Q12" s="46">
        <v>1000000</v>
      </c>
      <c r="R12" s="46"/>
      <c r="S12" s="46"/>
      <c r="T12" s="46"/>
      <c r="U12" s="46"/>
      <c r="V12" s="45" t="s">
        <v>62</v>
      </c>
      <c r="W12" s="46">
        <f>H12</f>
        <v>272376.68</v>
      </c>
    </row>
    <row r="13" spans="1:23" ht="15">
      <c r="A13" s="172"/>
      <c r="B13" s="174"/>
      <c r="C13" s="33" t="s">
        <v>95</v>
      </c>
      <c r="D13" s="56">
        <v>6</v>
      </c>
      <c r="E13" s="46">
        <v>8000</v>
      </c>
      <c r="F13" s="46">
        <f>D13*E13</f>
        <v>48000</v>
      </c>
      <c r="G13" s="46"/>
      <c r="H13" s="46">
        <f>3*8000</f>
        <v>24000</v>
      </c>
      <c r="I13" s="46" t="s">
        <v>134</v>
      </c>
      <c r="J13" s="46"/>
      <c r="K13" s="46"/>
      <c r="L13" s="46"/>
      <c r="M13" s="35" t="s">
        <v>98</v>
      </c>
      <c r="N13" s="34" t="s">
        <v>91</v>
      </c>
      <c r="O13" s="34">
        <v>3</v>
      </c>
      <c r="P13" s="35">
        <v>2500</v>
      </c>
      <c r="Q13" s="35">
        <f>O13*P13</f>
        <v>7500</v>
      </c>
      <c r="R13" s="35"/>
      <c r="S13" s="35"/>
      <c r="T13" s="35"/>
      <c r="U13" s="35"/>
      <c r="V13" s="45" t="s">
        <v>62</v>
      </c>
      <c r="W13" s="46">
        <f>H13</f>
        <v>24000</v>
      </c>
    </row>
    <row r="14" spans="1:23" ht="15">
      <c r="A14" s="172"/>
      <c r="B14" s="174"/>
      <c r="C14" s="33" t="s">
        <v>89</v>
      </c>
      <c r="D14" s="56">
        <v>6</v>
      </c>
      <c r="E14" s="35">
        <v>3000</v>
      </c>
      <c r="F14" s="46">
        <f>D14*E14</f>
        <v>18000</v>
      </c>
      <c r="G14" s="46"/>
      <c r="H14" s="46"/>
      <c r="I14" s="46" t="s">
        <v>134</v>
      </c>
      <c r="J14" s="46"/>
      <c r="K14" s="46"/>
      <c r="L14" s="46"/>
      <c r="M14" s="46" t="s">
        <v>92</v>
      </c>
      <c r="N14" s="45" t="s">
        <v>91</v>
      </c>
      <c r="O14" s="34">
        <v>2250</v>
      </c>
      <c r="P14" s="35">
        <v>2000</v>
      </c>
      <c r="Q14" s="35">
        <f>O14*P14</f>
        <v>4500000</v>
      </c>
      <c r="R14" s="35"/>
      <c r="S14" s="35"/>
      <c r="T14" s="35"/>
      <c r="U14" s="35"/>
      <c r="V14" s="45" t="s">
        <v>62</v>
      </c>
      <c r="W14" s="35"/>
    </row>
    <row r="15" spans="1:23" ht="65.25" thickBot="1">
      <c r="A15" s="172"/>
      <c r="B15" s="174"/>
      <c r="C15" s="47" t="s">
        <v>96</v>
      </c>
      <c r="D15" s="37">
        <v>715</v>
      </c>
      <c r="E15" s="38">
        <v>3500</v>
      </c>
      <c r="F15" s="46">
        <f>D15*E15</f>
        <v>2502500</v>
      </c>
      <c r="G15" s="59"/>
      <c r="H15" s="59"/>
      <c r="I15" s="59" t="s">
        <v>134</v>
      </c>
      <c r="J15" s="59"/>
      <c r="K15" s="59">
        <v>0</v>
      </c>
      <c r="L15" s="59"/>
      <c r="M15" s="38"/>
      <c r="N15" s="38"/>
      <c r="O15" s="38"/>
      <c r="P15" s="38"/>
      <c r="Q15" s="38"/>
      <c r="R15" s="38"/>
      <c r="S15" s="38"/>
      <c r="T15" s="38"/>
      <c r="U15" s="38"/>
      <c r="V15" s="46">
        <f>Q15</f>
        <v>0</v>
      </c>
      <c r="W15" s="38"/>
    </row>
    <row r="16" spans="1:23" ht="15.75" thickBot="1">
      <c r="A16" s="60"/>
      <c r="B16" s="61" t="s">
        <v>93</v>
      </c>
      <c r="C16" s="61"/>
      <c r="D16" s="61"/>
      <c r="E16" s="62"/>
      <c r="F16" s="62">
        <f aca="true" t="shared" si="4" ref="F16:K16">SUM(F12:F15)</f>
        <v>2840876.68</v>
      </c>
      <c r="G16" s="62">
        <f t="shared" si="4"/>
        <v>0</v>
      </c>
      <c r="H16" s="62">
        <f t="shared" si="4"/>
        <v>296376.68</v>
      </c>
      <c r="I16" s="62">
        <f t="shared" si="4"/>
        <v>0</v>
      </c>
      <c r="J16" s="62">
        <f t="shared" si="4"/>
        <v>0</v>
      </c>
      <c r="K16" s="62">
        <f t="shared" si="4"/>
        <v>0</v>
      </c>
      <c r="L16" s="62"/>
      <c r="M16" s="62"/>
      <c r="N16" s="62"/>
      <c r="O16" s="62"/>
      <c r="P16" s="62"/>
      <c r="Q16" s="62">
        <f aca="true" t="shared" si="5" ref="Q16:V16">SUM(Q12:Q15)</f>
        <v>5507500</v>
      </c>
      <c r="R16" s="62">
        <f t="shared" si="5"/>
        <v>0</v>
      </c>
      <c r="S16" s="62">
        <f t="shared" si="5"/>
        <v>0</v>
      </c>
      <c r="T16" s="62">
        <f t="shared" si="5"/>
        <v>0</v>
      </c>
      <c r="U16" s="62">
        <f t="shared" si="5"/>
        <v>0</v>
      </c>
      <c r="V16" s="62">
        <f t="shared" si="5"/>
        <v>0</v>
      </c>
      <c r="W16" s="63">
        <f>SUM(W12:W13)</f>
        <v>296376.68</v>
      </c>
    </row>
    <row r="17" spans="1:23" ht="15">
      <c r="A17" s="171">
        <v>4</v>
      </c>
      <c r="B17" s="175" t="s">
        <v>106</v>
      </c>
      <c r="C17" s="33" t="s">
        <v>95</v>
      </c>
      <c r="D17" s="55">
        <v>2</v>
      </c>
      <c r="E17" s="46">
        <v>12000</v>
      </c>
      <c r="F17" s="46">
        <f>D17*E17</f>
        <v>24000</v>
      </c>
      <c r="G17" s="46"/>
      <c r="H17" s="46"/>
      <c r="I17" s="46"/>
      <c r="J17" s="45" t="s">
        <v>134</v>
      </c>
      <c r="K17" s="45"/>
      <c r="L17" s="46"/>
      <c r="M17" s="35" t="s">
        <v>98</v>
      </c>
      <c r="N17" s="34" t="s">
        <v>91</v>
      </c>
      <c r="O17" s="34">
        <v>3</v>
      </c>
      <c r="P17" s="35">
        <v>2500</v>
      </c>
      <c r="Q17" s="35">
        <f>O17*P17</f>
        <v>7500</v>
      </c>
      <c r="R17" s="35"/>
      <c r="S17" s="35"/>
      <c r="T17" s="35"/>
      <c r="U17" s="34" t="s">
        <v>62</v>
      </c>
      <c r="V17" s="35"/>
      <c r="W17" s="35"/>
    </row>
    <row r="18" spans="1:23" ht="15">
      <c r="A18" s="172"/>
      <c r="B18" s="176"/>
      <c r="C18" s="33" t="s">
        <v>89</v>
      </c>
      <c r="D18" s="56">
        <v>2</v>
      </c>
      <c r="E18" s="35">
        <v>4000</v>
      </c>
      <c r="F18" s="46">
        <f>D18*E18</f>
        <v>8000</v>
      </c>
      <c r="G18" s="46"/>
      <c r="H18" s="46"/>
      <c r="I18" s="46"/>
      <c r="J18" s="45" t="s">
        <v>134</v>
      </c>
      <c r="K18" s="45"/>
      <c r="L18" s="46"/>
      <c r="M18" s="46" t="s">
        <v>92</v>
      </c>
      <c r="N18" s="34" t="s">
        <v>91</v>
      </c>
      <c r="O18" s="34">
        <v>650</v>
      </c>
      <c r="P18" s="35">
        <v>2000</v>
      </c>
      <c r="Q18" s="35">
        <f>O18*P18</f>
        <v>1300000</v>
      </c>
      <c r="R18" s="35"/>
      <c r="S18" s="35"/>
      <c r="T18" s="35"/>
      <c r="U18" s="34" t="s">
        <v>62</v>
      </c>
      <c r="V18" s="35"/>
      <c r="W18" s="35"/>
    </row>
    <row r="19" spans="1:23" ht="39">
      <c r="A19" s="172"/>
      <c r="B19" s="176"/>
      <c r="C19" s="54" t="s">
        <v>97</v>
      </c>
      <c r="D19" s="58">
        <v>2</v>
      </c>
      <c r="E19" s="38">
        <v>90000</v>
      </c>
      <c r="F19" s="46">
        <f>D19*E19</f>
        <v>180000</v>
      </c>
      <c r="G19" s="46"/>
      <c r="H19" s="46"/>
      <c r="I19" s="46"/>
      <c r="J19" s="45" t="s">
        <v>134</v>
      </c>
      <c r="K19" s="45"/>
      <c r="L19" s="46"/>
      <c r="M19" s="46" t="s">
        <v>105</v>
      </c>
      <c r="N19" s="34" t="s">
        <v>91</v>
      </c>
      <c r="O19" s="34">
        <v>250</v>
      </c>
      <c r="P19" s="35">
        <v>2500</v>
      </c>
      <c r="Q19" s="35">
        <f>O19*P19</f>
        <v>625000</v>
      </c>
      <c r="R19" s="35"/>
      <c r="S19" s="35"/>
      <c r="T19" s="35"/>
      <c r="U19" s="34" t="s">
        <v>62</v>
      </c>
      <c r="V19" s="35"/>
      <c r="W19" s="35"/>
    </row>
    <row r="20" spans="1:23" ht="64.5">
      <c r="A20" s="172"/>
      <c r="B20" s="176"/>
      <c r="C20" s="47" t="s">
        <v>96</v>
      </c>
      <c r="D20" s="34">
        <v>191</v>
      </c>
      <c r="E20" s="35">
        <v>2500</v>
      </c>
      <c r="F20" s="35">
        <f>D20*E20</f>
        <v>477500</v>
      </c>
      <c r="G20" s="46"/>
      <c r="H20" s="46"/>
      <c r="I20" s="46"/>
      <c r="J20" s="45"/>
      <c r="K20" s="45" t="s">
        <v>134</v>
      </c>
      <c r="L20" s="46"/>
      <c r="M20" s="46" t="s">
        <v>101</v>
      </c>
      <c r="N20" s="34" t="s">
        <v>91</v>
      </c>
      <c r="O20" s="75">
        <v>376</v>
      </c>
      <c r="P20" s="69">
        <f>Q20/O20</f>
        <v>229.70744680851064</v>
      </c>
      <c r="Q20" s="69">
        <v>86370</v>
      </c>
      <c r="R20" s="69">
        <v>86370</v>
      </c>
      <c r="S20" s="35"/>
      <c r="T20" s="35"/>
      <c r="U20" s="34"/>
      <c r="V20" s="35"/>
      <c r="W20" s="35">
        <f>R20</f>
        <v>86370</v>
      </c>
    </row>
    <row r="21" spans="1:23" ht="15">
      <c r="A21" s="64"/>
      <c r="B21" s="64" t="s">
        <v>93</v>
      </c>
      <c r="C21" s="64"/>
      <c r="D21" s="64"/>
      <c r="E21" s="65"/>
      <c r="F21" s="65">
        <f aca="true" t="shared" si="6" ref="F21:K21">SUM(F17:F20)</f>
        <v>689500</v>
      </c>
      <c r="G21" s="65">
        <f t="shared" si="6"/>
        <v>0</v>
      </c>
      <c r="H21" s="65">
        <f t="shared" si="6"/>
        <v>0</v>
      </c>
      <c r="I21" s="65">
        <f t="shared" si="6"/>
        <v>0</v>
      </c>
      <c r="J21" s="65">
        <f t="shared" si="6"/>
        <v>0</v>
      </c>
      <c r="K21" s="65">
        <f t="shared" si="6"/>
        <v>0</v>
      </c>
      <c r="L21" s="65"/>
      <c r="M21" s="65"/>
      <c r="N21" s="65"/>
      <c r="O21" s="65"/>
      <c r="P21" s="65"/>
      <c r="Q21" s="65">
        <f aca="true" t="shared" si="7" ref="Q21:V21">SUM(Q17:Q20)</f>
        <v>2018870</v>
      </c>
      <c r="R21" s="65">
        <f t="shared" si="7"/>
        <v>86370</v>
      </c>
      <c r="S21" s="65">
        <f t="shared" si="7"/>
        <v>0</v>
      </c>
      <c r="T21" s="65">
        <f t="shared" si="7"/>
        <v>0</v>
      </c>
      <c r="U21" s="73" t="s">
        <v>62</v>
      </c>
      <c r="V21" s="65">
        <f t="shared" si="7"/>
        <v>0</v>
      </c>
      <c r="W21" s="65">
        <f>SUM(W17:W20)</f>
        <v>86370</v>
      </c>
    </row>
    <row r="22" spans="1:23" ht="30">
      <c r="A22" s="68">
        <v>5</v>
      </c>
      <c r="B22" s="116" t="s">
        <v>107</v>
      </c>
      <c r="C22" s="67"/>
      <c r="D22" s="68"/>
      <c r="E22" s="69"/>
      <c r="F22" s="69"/>
      <c r="G22" s="69"/>
      <c r="H22" s="69"/>
      <c r="I22" s="69"/>
      <c r="J22" s="69"/>
      <c r="K22" s="69"/>
      <c r="L22" s="69"/>
      <c r="M22" s="70" t="s">
        <v>101</v>
      </c>
      <c r="N22" s="75" t="s">
        <v>91</v>
      </c>
      <c r="O22" s="69">
        <v>100</v>
      </c>
      <c r="P22" s="69">
        <v>352.38</v>
      </c>
      <c r="Q22" s="69">
        <v>35238</v>
      </c>
      <c r="R22" s="69">
        <v>35238</v>
      </c>
      <c r="S22" s="69"/>
      <c r="T22" s="69"/>
      <c r="U22" s="69"/>
      <c r="V22" s="69"/>
      <c r="W22" s="69"/>
    </row>
    <row r="23" spans="1:23" ht="15">
      <c r="A23" s="71"/>
      <c r="B23" s="64" t="s">
        <v>93</v>
      </c>
      <c r="C23" s="64"/>
      <c r="D23" s="71"/>
      <c r="E23" s="65"/>
      <c r="F23" s="65"/>
      <c r="G23" s="65"/>
      <c r="H23" s="65"/>
      <c r="I23" s="65"/>
      <c r="J23" s="65"/>
      <c r="K23" s="65"/>
      <c r="L23" s="65"/>
      <c r="M23" s="72"/>
      <c r="N23" s="73"/>
      <c r="O23" s="65"/>
      <c r="P23" s="65"/>
      <c r="Q23" s="65">
        <f>Q22</f>
        <v>35238</v>
      </c>
      <c r="R23" s="65">
        <f>R22</f>
        <v>35238</v>
      </c>
      <c r="S23" s="65"/>
      <c r="T23" s="65"/>
      <c r="U23" s="65"/>
      <c r="V23" s="65"/>
      <c r="W23" s="65"/>
    </row>
    <row r="24" spans="1:23" ht="15">
      <c r="A24" s="68">
        <v>6</v>
      </c>
      <c r="B24" s="68" t="s">
        <v>111</v>
      </c>
      <c r="C24" s="67"/>
      <c r="D24" s="68"/>
      <c r="E24" s="69"/>
      <c r="F24" s="69"/>
      <c r="G24" s="69"/>
      <c r="H24" s="69"/>
      <c r="I24" s="69"/>
      <c r="J24" s="69"/>
      <c r="K24" s="69"/>
      <c r="L24" s="69"/>
      <c r="M24" s="70" t="s">
        <v>101</v>
      </c>
      <c r="N24" s="75" t="s">
        <v>91</v>
      </c>
      <c r="O24" s="69">
        <v>149</v>
      </c>
      <c r="P24" s="69">
        <v>359.778</v>
      </c>
      <c r="Q24" s="69">
        <v>53607</v>
      </c>
      <c r="R24" s="69">
        <v>53603</v>
      </c>
      <c r="S24" s="69">
        <v>87648.86</v>
      </c>
      <c r="T24" s="69"/>
      <c r="U24" s="69"/>
      <c r="V24" s="69"/>
      <c r="W24" s="69">
        <f>S24</f>
        <v>87648.86</v>
      </c>
    </row>
    <row r="25" spans="1:23" ht="15">
      <c r="A25" s="71"/>
      <c r="B25" s="64" t="s">
        <v>93</v>
      </c>
      <c r="C25" s="64"/>
      <c r="D25" s="71"/>
      <c r="E25" s="65"/>
      <c r="F25" s="65"/>
      <c r="G25" s="65"/>
      <c r="H25" s="65"/>
      <c r="I25" s="65"/>
      <c r="J25" s="65"/>
      <c r="K25" s="65"/>
      <c r="L25" s="65"/>
      <c r="M25" s="72"/>
      <c r="N25" s="65"/>
      <c r="O25" s="65"/>
      <c r="P25" s="65"/>
      <c r="Q25" s="65">
        <f>Q24</f>
        <v>53607</v>
      </c>
      <c r="R25" s="65">
        <f>R24</f>
        <v>53603</v>
      </c>
      <c r="S25" s="65">
        <f>S24</f>
        <v>87648.86</v>
      </c>
      <c r="T25" s="65"/>
      <c r="U25" s="65"/>
      <c r="V25" s="65"/>
      <c r="W25" s="113">
        <f>S25</f>
        <v>87648.86</v>
      </c>
    </row>
    <row r="26" spans="1:23" ht="26.25">
      <c r="A26" s="171">
        <v>7</v>
      </c>
      <c r="B26" s="177" t="s">
        <v>108</v>
      </c>
      <c r="C26" s="51" t="s">
        <v>103</v>
      </c>
      <c r="D26" s="37">
        <v>312</v>
      </c>
      <c r="E26" s="35">
        <v>3300</v>
      </c>
      <c r="F26" s="35">
        <f>D26*E26</f>
        <v>1029600</v>
      </c>
      <c r="G26" s="35"/>
      <c r="H26" s="90">
        <f>F26</f>
        <v>1029600</v>
      </c>
      <c r="I26" s="35"/>
      <c r="J26" s="35"/>
      <c r="K26" s="35"/>
      <c r="L26" s="35"/>
      <c r="M26" s="46" t="s">
        <v>92</v>
      </c>
      <c r="N26" s="34" t="s">
        <v>91</v>
      </c>
      <c r="O26" s="34">
        <v>850</v>
      </c>
      <c r="P26" s="35">
        <v>2000</v>
      </c>
      <c r="Q26" s="35">
        <f>O26*P26</f>
        <v>1700000</v>
      </c>
      <c r="R26" s="35"/>
      <c r="S26" s="35"/>
      <c r="T26" s="35"/>
      <c r="U26" s="35"/>
      <c r="V26" s="34" t="s">
        <v>62</v>
      </c>
      <c r="W26" s="90">
        <f>H26</f>
        <v>1029600</v>
      </c>
    </row>
    <row r="27" spans="1:23" ht="15">
      <c r="A27" s="172"/>
      <c r="B27" s="178"/>
      <c r="C27" s="66"/>
      <c r="D27" s="66"/>
      <c r="E27" s="35"/>
      <c r="F27" s="35"/>
      <c r="G27" s="46"/>
      <c r="H27" s="46"/>
      <c r="I27" s="46"/>
      <c r="J27" s="46"/>
      <c r="K27" s="46"/>
      <c r="L27" s="46"/>
      <c r="M27" s="35" t="s">
        <v>98</v>
      </c>
      <c r="N27" s="34" t="s">
        <v>91</v>
      </c>
      <c r="O27" s="34">
        <v>3</v>
      </c>
      <c r="P27" s="35">
        <v>2000</v>
      </c>
      <c r="Q27" s="35">
        <f>O27*P27</f>
        <v>6000</v>
      </c>
      <c r="R27" s="35"/>
      <c r="S27" s="35"/>
      <c r="T27" s="35"/>
      <c r="U27" s="35"/>
      <c r="V27" s="34" t="s">
        <v>62</v>
      </c>
      <c r="W27" s="35"/>
    </row>
    <row r="28" spans="1:23" ht="15">
      <c r="A28" s="172"/>
      <c r="B28" s="178"/>
      <c r="C28" s="66"/>
      <c r="D28" s="66"/>
      <c r="E28" s="35"/>
      <c r="F28" s="35"/>
      <c r="G28" s="35"/>
      <c r="H28" s="35"/>
      <c r="I28" s="35"/>
      <c r="J28" s="35"/>
      <c r="K28" s="35"/>
      <c r="L28" s="35"/>
      <c r="M28" s="35" t="s">
        <v>99</v>
      </c>
      <c r="N28" s="34" t="s">
        <v>100</v>
      </c>
      <c r="O28" s="34">
        <v>50</v>
      </c>
      <c r="P28" s="35">
        <v>250</v>
      </c>
      <c r="Q28" s="35">
        <f>O28*P28</f>
        <v>12500</v>
      </c>
      <c r="R28" s="35"/>
      <c r="S28" s="35"/>
      <c r="T28" s="35"/>
      <c r="U28" s="35"/>
      <c r="V28" s="34" t="s">
        <v>62</v>
      </c>
      <c r="W28" s="35"/>
    </row>
    <row r="29" spans="1:23" ht="15">
      <c r="A29" s="64"/>
      <c r="B29" s="64" t="s">
        <v>93</v>
      </c>
      <c r="C29" s="64"/>
      <c r="D29" s="64"/>
      <c r="E29" s="65"/>
      <c r="F29" s="65">
        <f>SUM(F26:F28)</f>
        <v>1029600</v>
      </c>
      <c r="G29" s="65"/>
      <c r="H29" s="126">
        <f>SUM(H26:H28)</f>
        <v>1029600</v>
      </c>
      <c r="I29" s="65"/>
      <c r="J29" s="65"/>
      <c r="K29" s="65"/>
      <c r="L29" s="65"/>
      <c r="M29" s="65"/>
      <c r="N29" s="65"/>
      <c r="O29" s="65"/>
      <c r="P29" s="65"/>
      <c r="Q29" s="65">
        <f aca="true" t="shared" si="8" ref="Q29:V29">SUM(Q26:Q28)</f>
        <v>1718500</v>
      </c>
      <c r="R29" s="65">
        <f t="shared" si="8"/>
        <v>0</v>
      </c>
      <c r="S29" s="65">
        <f t="shared" si="8"/>
        <v>0</v>
      </c>
      <c r="T29" s="65">
        <f t="shared" si="8"/>
        <v>0</v>
      </c>
      <c r="U29" s="65">
        <f t="shared" si="8"/>
        <v>0</v>
      </c>
      <c r="V29" s="65">
        <f t="shared" si="8"/>
        <v>0</v>
      </c>
      <c r="W29" s="126">
        <f>SUM(W26:W28)</f>
        <v>1029600</v>
      </c>
    </row>
    <row r="30" spans="1:23" ht="26.25">
      <c r="A30" s="171">
        <v>8</v>
      </c>
      <c r="B30" s="173" t="s">
        <v>109</v>
      </c>
      <c r="C30" s="33" t="s">
        <v>95</v>
      </c>
      <c r="D30" s="55">
        <v>2</v>
      </c>
      <c r="E30" s="46">
        <v>7000</v>
      </c>
      <c r="F30" s="46">
        <f>D30*E30</f>
        <v>14000</v>
      </c>
      <c r="G30" s="46">
        <f>F30</f>
        <v>14000</v>
      </c>
      <c r="H30" s="46"/>
      <c r="I30" s="46"/>
      <c r="J30" s="46"/>
      <c r="K30" s="46"/>
      <c r="L30" s="46"/>
      <c r="M30" s="47" t="s">
        <v>96</v>
      </c>
      <c r="N30" s="34" t="s">
        <v>91</v>
      </c>
      <c r="O30" s="112">
        <v>224</v>
      </c>
      <c r="P30" s="113">
        <v>2500</v>
      </c>
      <c r="Q30" s="113">
        <v>425701.52</v>
      </c>
      <c r="R30" s="113">
        <f>Q30</f>
        <v>425701.52</v>
      </c>
      <c r="S30" s="35"/>
      <c r="T30" s="35"/>
      <c r="U30" s="35"/>
      <c r="V30" s="35"/>
      <c r="W30" s="35">
        <f>G30+R30</f>
        <v>439701.52</v>
      </c>
    </row>
    <row r="31" spans="1:23" ht="15">
      <c r="A31" s="172"/>
      <c r="B31" s="174"/>
      <c r="C31" s="33" t="s">
        <v>89</v>
      </c>
      <c r="D31" s="56">
        <v>2</v>
      </c>
      <c r="E31" s="35">
        <v>3000</v>
      </c>
      <c r="F31" s="46">
        <f>D31*E31</f>
        <v>6000</v>
      </c>
      <c r="G31" s="46">
        <f>F31</f>
        <v>6000</v>
      </c>
      <c r="H31" s="46"/>
      <c r="I31" s="46"/>
      <c r="J31" s="46"/>
      <c r="K31" s="46"/>
      <c r="L31" s="46"/>
      <c r="M31" s="35" t="s">
        <v>110</v>
      </c>
      <c r="N31" s="34" t="s">
        <v>128</v>
      </c>
      <c r="O31" s="112">
        <v>12</v>
      </c>
      <c r="P31" s="113">
        <f>Q31/O31</f>
        <v>7629.606666666667</v>
      </c>
      <c r="Q31" s="113">
        <v>91555.28</v>
      </c>
      <c r="R31" s="113">
        <f>Q31</f>
        <v>91555.28</v>
      </c>
      <c r="S31" s="35"/>
      <c r="T31" s="35"/>
      <c r="U31" s="35"/>
      <c r="V31" s="35"/>
      <c r="W31" s="35">
        <f>G31+R31</f>
        <v>97555.28</v>
      </c>
    </row>
    <row r="32" spans="1:23" ht="15">
      <c r="A32" s="64"/>
      <c r="B32" s="74" t="s">
        <v>93</v>
      </c>
      <c r="C32" s="64"/>
      <c r="D32" s="64"/>
      <c r="E32" s="65"/>
      <c r="F32" s="65">
        <f>SUM(F29:F31)</f>
        <v>1049600</v>
      </c>
      <c r="G32" s="65">
        <f>SUM(G29:G31)</f>
        <v>20000</v>
      </c>
      <c r="H32" s="65"/>
      <c r="I32" s="65">
        <f>SUM(I29:I31)</f>
        <v>0</v>
      </c>
      <c r="J32" s="65">
        <f>SUM(J29:J31)</f>
        <v>0</v>
      </c>
      <c r="K32" s="65">
        <f>SUM(K29:K31)</f>
        <v>0</v>
      </c>
      <c r="L32" s="65"/>
      <c r="M32" s="65"/>
      <c r="N32" s="65"/>
      <c r="O32" s="65"/>
      <c r="P32" s="65"/>
      <c r="Q32" s="65">
        <f aca="true" t="shared" si="9" ref="Q32:V32">SUM(Q30:Q31)</f>
        <v>517256.80000000005</v>
      </c>
      <c r="R32" s="65">
        <f t="shared" si="9"/>
        <v>517256.80000000005</v>
      </c>
      <c r="S32" s="65">
        <f t="shared" si="9"/>
        <v>0</v>
      </c>
      <c r="T32" s="65">
        <f t="shared" si="9"/>
        <v>0</v>
      </c>
      <c r="U32" s="65">
        <f t="shared" si="9"/>
        <v>0</v>
      </c>
      <c r="V32" s="65">
        <f t="shared" si="9"/>
        <v>0</v>
      </c>
      <c r="W32" s="65">
        <f>SUM(W30:W31)</f>
        <v>537256.8</v>
      </c>
    </row>
    <row r="33" spans="1:23" ht="26.25">
      <c r="A33" s="171">
        <v>9</v>
      </c>
      <c r="B33" s="173" t="s">
        <v>113</v>
      </c>
      <c r="C33" s="33" t="s">
        <v>95</v>
      </c>
      <c r="D33" s="55">
        <v>2</v>
      </c>
      <c r="E33" s="46">
        <v>10000</v>
      </c>
      <c r="F33" s="46">
        <f>D33*E33</f>
        <v>20000</v>
      </c>
      <c r="G33" s="46"/>
      <c r="H33" s="46"/>
      <c r="I33" s="45" t="s">
        <v>134</v>
      </c>
      <c r="J33" s="46"/>
      <c r="K33" s="46"/>
      <c r="L33" s="46"/>
      <c r="M33" s="47" t="s">
        <v>112</v>
      </c>
      <c r="N33" s="34" t="s">
        <v>91</v>
      </c>
      <c r="O33" s="75">
        <v>125</v>
      </c>
      <c r="P33" s="69">
        <v>2500</v>
      </c>
      <c r="Q33" s="35">
        <f aca="true" t="shared" si="10" ref="Q33:Q38">O33*P33</f>
        <v>312500</v>
      </c>
      <c r="R33" s="35"/>
      <c r="S33" s="35"/>
      <c r="T33" s="34" t="s">
        <v>62</v>
      </c>
      <c r="U33" s="35"/>
      <c r="V33" s="35"/>
      <c r="W33" s="69"/>
    </row>
    <row r="34" spans="1:23" ht="15">
      <c r="A34" s="172"/>
      <c r="B34" s="174"/>
      <c r="C34" s="33" t="s">
        <v>89</v>
      </c>
      <c r="D34" s="56">
        <v>2</v>
      </c>
      <c r="E34" s="35">
        <v>3000</v>
      </c>
      <c r="F34" s="46">
        <f>D34*E34</f>
        <v>6000</v>
      </c>
      <c r="G34" s="46"/>
      <c r="H34" s="46"/>
      <c r="I34" s="45" t="s">
        <v>134</v>
      </c>
      <c r="J34" s="46"/>
      <c r="K34" s="46"/>
      <c r="L34" s="46"/>
      <c r="M34" s="46" t="s">
        <v>92</v>
      </c>
      <c r="N34" s="34" t="s">
        <v>91</v>
      </c>
      <c r="O34" s="34">
        <v>450</v>
      </c>
      <c r="P34" s="35">
        <v>2000</v>
      </c>
      <c r="Q34" s="35">
        <f t="shared" si="10"/>
        <v>900000</v>
      </c>
      <c r="R34" s="35"/>
      <c r="S34" s="35"/>
      <c r="T34" s="34" t="s">
        <v>62</v>
      </c>
      <c r="U34" s="35"/>
      <c r="V34" s="35"/>
      <c r="W34" s="35"/>
    </row>
    <row r="35" spans="1:23" ht="15">
      <c r="A35" s="64"/>
      <c r="B35" s="64" t="s">
        <v>93</v>
      </c>
      <c r="C35" s="64"/>
      <c r="D35" s="64"/>
      <c r="E35" s="65"/>
      <c r="F35" s="65">
        <f aca="true" t="shared" si="11" ref="F35:K35">SUM(F33:F34)</f>
        <v>26000</v>
      </c>
      <c r="G35" s="65">
        <f t="shared" si="11"/>
        <v>0</v>
      </c>
      <c r="H35" s="65">
        <f t="shared" si="11"/>
        <v>0</v>
      </c>
      <c r="I35" s="73">
        <f t="shared" si="11"/>
        <v>0</v>
      </c>
      <c r="J35" s="65">
        <f t="shared" si="11"/>
        <v>0</v>
      </c>
      <c r="K35" s="65">
        <f t="shared" si="11"/>
        <v>0</v>
      </c>
      <c r="L35" s="65"/>
      <c r="M35" s="65"/>
      <c r="N35" s="65"/>
      <c r="O35" s="65"/>
      <c r="P35" s="65"/>
      <c r="Q35" s="65">
        <f aca="true" t="shared" si="12" ref="Q35:V35">SUM(Q33:Q34)</f>
        <v>1212500</v>
      </c>
      <c r="R35" s="65">
        <f t="shared" si="12"/>
        <v>0</v>
      </c>
      <c r="S35" s="65">
        <f t="shared" si="12"/>
        <v>0</v>
      </c>
      <c r="T35" s="73">
        <f t="shared" si="12"/>
        <v>0</v>
      </c>
      <c r="U35" s="65">
        <f t="shared" si="12"/>
        <v>0</v>
      </c>
      <c r="V35" s="65">
        <f t="shared" si="12"/>
        <v>0</v>
      </c>
      <c r="W35" s="65">
        <v>0</v>
      </c>
    </row>
    <row r="36" spans="1:23" ht="26.25">
      <c r="A36" s="171">
        <v>10</v>
      </c>
      <c r="B36" s="173" t="s">
        <v>115</v>
      </c>
      <c r="C36" s="33" t="s">
        <v>95</v>
      </c>
      <c r="D36" s="55">
        <v>2</v>
      </c>
      <c r="E36" s="46">
        <v>10000</v>
      </c>
      <c r="F36" s="46">
        <f>D36*E36</f>
        <v>20000</v>
      </c>
      <c r="G36" s="46"/>
      <c r="H36" s="46"/>
      <c r="I36" s="45" t="s">
        <v>134</v>
      </c>
      <c r="J36" s="46"/>
      <c r="K36" s="46"/>
      <c r="L36" s="46"/>
      <c r="M36" s="47" t="s">
        <v>116</v>
      </c>
      <c r="N36" s="34" t="s">
        <v>91</v>
      </c>
      <c r="O36" s="75">
        <v>125</v>
      </c>
      <c r="P36" s="69">
        <v>2500</v>
      </c>
      <c r="Q36" s="35">
        <f t="shared" si="10"/>
        <v>312500</v>
      </c>
      <c r="R36" s="35"/>
      <c r="S36" s="35"/>
      <c r="T36" s="34" t="s">
        <v>62</v>
      </c>
      <c r="U36" s="35"/>
      <c r="V36" s="35"/>
      <c r="W36" s="69"/>
    </row>
    <row r="37" spans="1:23" ht="15">
      <c r="A37" s="172"/>
      <c r="B37" s="174"/>
      <c r="C37" s="33" t="s">
        <v>89</v>
      </c>
      <c r="D37" s="56">
        <v>2</v>
      </c>
      <c r="E37" s="35">
        <v>3000</v>
      </c>
      <c r="F37" s="46">
        <f>D37*E37</f>
        <v>6000</v>
      </c>
      <c r="G37" s="46"/>
      <c r="H37" s="46"/>
      <c r="I37" s="45" t="s">
        <v>134</v>
      </c>
      <c r="J37" s="46"/>
      <c r="K37" s="46"/>
      <c r="L37" s="46"/>
      <c r="M37" s="46" t="s">
        <v>92</v>
      </c>
      <c r="N37" s="34" t="s">
        <v>91</v>
      </c>
      <c r="O37" s="34">
        <v>450</v>
      </c>
      <c r="P37" s="35">
        <v>2000</v>
      </c>
      <c r="Q37" s="35">
        <f t="shared" si="10"/>
        <v>900000</v>
      </c>
      <c r="R37" s="35"/>
      <c r="S37" s="35"/>
      <c r="T37" s="34" t="s">
        <v>62</v>
      </c>
      <c r="U37" s="35"/>
      <c r="V37" s="35"/>
      <c r="W37" s="35"/>
    </row>
    <row r="38" spans="1:23" ht="15">
      <c r="A38" s="172"/>
      <c r="B38" s="174"/>
      <c r="C38" s="54"/>
      <c r="D38" s="58"/>
      <c r="E38" s="38"/>
      <c r="F38" s="38"/>
      <c r="G38" s="38"/>
      <c r="H38" s="38"/>
      <c r="I38" s="38"/>
      <c r="J38" s="38"/>
      <c r="K38" s="38"/>
      <c r="L38" s="38"/>
      <c r="M38" s="35" t="s">
        <v>98</v>
      </c>
      <c r="N38" s="34" t="s">
        <v>91</v>
      </c>
      <c r="O38" s="34">
        <v>3</v>
      </c>
      <c r="P38" s="38">
        <v>2000</v>
      </c>
      <c r="Q38" s="35">
        <f t="shared" si="10"/>
        <v>6000</v>
      </c>
      <c r="R38" s="38"/>
      <c r="S38" s="35"/>
      <c r="T38" s="34" t="s">
        <v>62</v>
      </c>
      <c r="U38" s="38"/>
      <c r="V38" s="38"/>
      <c r="W38" s="38"/>
    </row>
    <row r="39" spans="1:23" ht="15">
      <c r="A39" s="64"/>
      <c r="B39" s="64" t="s">
        <v>93</v>
      </c>
      <c r="C39" s="64"/>
      <c r="D39" s="64"/>
      <c r="E39" s="65"/>
      <c r="F39" s="65">
        <f aca="true" t="shared" si="13" ref="F39:K39">SUM(F36:F38)</f>
        <v>26000</v>
      </c>
      <c r="G39" s="65">
        <f t="shared" si="13"/>
        <v>0</v>
      </c>
      <c r="H39" s="65">
        <f t="shared" si="13"/>
        <v>0</v>
      </c>
      <c r="I39" s="65">
        <f t="shared" si="13"/>
        <v>0</v>
      </c>
      <c r="J39" s="65">
        <f t="shared" si="13"/>
        <v>0</v>
      </c>
      <c r="K39" s="65">
        <f t="shared" si="13"/>
        <v>0</v>
      </c>
      <c r="L39" s="65"/>
      <c r="M39" s="65"/>
      <c r="N39" s="65"/>
      <c r="O39" s="65"/>
      <c r="P39" s="65"/>
      <c r="Q39" s="65">
        <f aca="true" t="shared" si="14" ref="Q39:V39">SUM(Q36:Q38)</f>
        <v>1218500</v>
      </c>
      <c r="R39" s="65">
        <f t="shared" si="14"/>
        <v>0</v>
      </c>
      <c r="S39" s="65">
        <f t="shared" si="14"/>
        <v>0</v>
      </c>
      <c r="T39" s="65">
        <f t="shared" si="14"/>
        <v>0</v>
      </c>
      <c r="U39" s="65">
        <f t="shared" si="14"/>
        <v>0</v>
      </c>
      <c r="V39" s="65">
        <f t="shared" si="14"/>
        <v>0</v>
      </c>
      <c r="W39" s="65">
        <v>0</v>
      </c>
    </row>
    <row r="40" spans="1:23" s="44" customFormat="1" ht="27" customHeight="1">
      <c r="A40" s="86"/>
      <c r="B40" s="86" t="s">
        <v>60</v>
      </c>
      <c r="C40" s="86"/>
      <c r="D40" s="86"/>
      <c r="E40" s="87"/>
      <c r="F40" s="87"/>
      <c r="G40" s="127">
        <f>G7+G11+G16+G21+G29+G32+G35+G39</f>
        <v>20000</v>
      </c>
      <c r="H40" s="128">
        <f>H7+H11+H16+H21+H29+H32+H35+H39</f>
        <v>1325976.68</v>
      </c>
      <c r="I40" s="87">
        <f>I7+I11+I16+I21+I29+I32+I35+I39</f>
        <v>0</v>
      </c>
      <c r="J40" s="87">
        <f>J7+J11+J16+J21+J29+J32+J35+J39</f>
        <v>0</v>
      </c>
      <c r="K40" s="87">
        <f>K7+K11+K16+K21+K29+K32+K35+K39</f>
        <v>0</v>
      </c>
      <c r="L40" s="87"/>
      <c r="M40" s="87"/>
      <c r="N40" s="87"/>
      <c r="O40" s="87"/>
      <c r="P40" s="87"/>
      <c r="Q40" s="87"/>
      <c r="R40" s="128">
        <f>R7+R11+R21+R23+R25+R29+R32+R35+R39</f>
        <v>785885.2000000001</v>
      </c>
      <c r="S40" s="128">
        <f>S7+S11+S21+S23+S25+S29+S32+S35+S39</f>
        <v>87648.86</v>
      </c>
      <c r="T40" s="87">
        <f>T7+T11+T21+T29+T32+T35+T39</f>
        <v>0</v>
      </c>
      <c r="U40" s="87"/>
      <c r="V40" s="87">
        <f>V7+V11+V21+V29+V32+V35+V39</f>
        <v>0</v>
      </c>
      <c r="W40" s="88">
        <f>G40+H40+R40+S40</f>
        <v>2219510.7399999998</v>
      </c>
    </row>
    <row r="41" spans="1:23" ht="27" customHeight="1" hidden="1">
      <c r="A41" s="76"/>
      <c r="B41" s="76"/>
      <c r="C41" s="76"/>
      <c r="D41" s="76"/>
      <c r="E41" s="77"/>
      <c r="F41" s="77"/>
      <c r="G41" s="35"/>
      <c r="H41" s="35"/>
      <c r="I41" s="35"/>
      <c r="J41" s="35"/>
      <c r="K41" s="35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</row>
    <row r="42" spans="6:12" ht="15.75" hidden="1">
      <c r="F42" s="78" t="s">
        <v>117</v>
      </c>
      <c r="G42" s="79">
        <v>2018</v>
      </c>
      <c r="H42" s="79">
        <v>2019</v>
      </c>
      <c r="I42" s="79">
        <v>2020</v>
      </c>
      <c r="J42" s="79">
        <v>2021</v>
      </c>
      <c r="K42" s="79">
        <v>2022</v>
      </c>
      <c r="L42" s="80"/>
    </row>
    <row r="43" spans="3:23" ht="26.25" hidden="1">
      <c r="C43" s="47" t="s">
        <v>103</v>
      </c>
      <c r="D43" s="66">
        <f>D12</f>
        <v>90</v>
      </c>
      <c r="E43" s="66"/>
      <c r="F43" s="66">
        <f aca="true" t="shared" si="15" ref="F43:K43">F12</f>
        <v>272376.68</v>
      </c>
      <c r="G43" s="66">
        <f t="shared" si="15"/>
        <v>0</v>
      </c>
      <c r="H43" s="66">
        <f t="shared" si="15"/>
        <v>272376.68</v>
      </c>
      <c r="I43" s="66">
        <f t="shared" si="15"/>
        <v>0</v>
      </c>
      <c r="J43" s="66">
        <f t="shared" si="15"/>
        <v>0</v>
      </c>
      <c r="K43" s="66">
        <f t="shared" si="15"/>
        <v>0</v>
      </c>
      <c r="L43" s="81"/>
      <c r="M43" s="35" t="s">
        <v>98</v>
      </c>
      <c r="N43" s="35"/>
      <c r="O43" s="35" t="e">
        <f>O10+#REF!+O13+#REF!+O17+#REF!+#REF!+O28+#REF!+#REF!+#REF!+O38+#REF!+#REF!</f>
        <v>#REF!</v>
      </c>
      <c r="P43" s="35" t="e">
        <f>P10+#REF!+P13+#REF!+P17+#REF!+#REF!+P28+#REF!+#REF!+#REF!+P38+#REF!+#REF!</f>
        <v>#REF!</v>
      </c>
      <c r="Q43" s="35" t="e">
        <f>Q10+#REF!+Q13+#REF!+Q17+#REF!+#REF!+Q28+#REF!+#REF!+#REF!+Q38+#REF!+#REF!</f>
        <v>#REF!</v>
      </c>
      <c r="R43" s="35" t="e">
        <f>R10+#REF!+R13+#REF!+R17+#REF!+#REF!+R28+#REF!+#REF!+#REF!+R38+#REF!+#REF!</f>
        <v>#REF!</v>
      </c>
      <c r="S43" s="35" t="e">
        <f>S10+#REF!+S13+#REF!+S17+#REF!+#REF!+S28+#REF!+#REF!+#REF!+S38+#REF!+#REF!</f>
        <v>#REF!</v>
      </c>
      <c r="T43" s="35" t="e">
        <f>T10+#REF!+T13+#REF!+T17+#REF!+#REF!+T28+#REF!+#REF!+#REF!+T38+#REF!+#REF!</f>
        <v>#VALUE!</v>
      </c>
      <c r="U43" s="35" t="e">
        <f>U10+#REF!+U13+#REF!+U17+#REF!+#REF!+U28+#REF!+#REF!+#REF!+U38+#REF!+#REF!</f>
        <v>#REF!</v>
      </c>
      <c r="V43" s="35" t="e">
        <f>V10+#REF!+V13+#REF!+V17+#REF!+#REF!+V28+#REF!+#REF!+#REF!+V38+#REF!+#REF!</f>
        <v>#REF!</v>
      </c>
      <c r="W43" s="35" t="e">
        <f>W10+#REF!+W13+#REF!+W17+#REF!+#REF!+W28+#REF!+#REF!+#REF!+W38+#REF!+#REF!</f>
        <v>#REF!</v>
      </c>
    </row>
    <row r="44" spans="3:23" ht="15" hidden="1">
      <c r="C44" s="33" t="s">
        <v>95</v>
      </c>
      <c r="D44" s="66" t="e">
        <f>D8+#REF!+D13+#REF!+D17+D30+#REF!+#REF!+#REF!+#REF!+#REF!+#REF!+#REF!+D33+D36+#REF!+#REF!</f>
        <v>#REF!</v>
      </c>
      <c r="E44" s="66"/>
      <c r="F44" s="66" t="e">
        <f>F8+#REF!+F13+#REF!+F17+F30+#REF!+#REF!+#REF!+#REF!+#REF!+#REF!+#REF!+F33+F36+#REF!+#REF!</f>
        <v>#REF!</v>
      </c>
      <c r="G44" s="66" t="e">
        <f>G8+#REF!+G13+#REF!+G17+G30+#REF!+#REF!+#REF!+#REF!+#REF!+#REF!+#REF!+G33+G36+#REF!+#REF!</f>
        <v>#REF!</v>
      </c>
      <c r="H44" s="66" t="e">
        <f>H8+#REF!+H13+#REF!+H17+H30+#REF!+#REF!+#REF!+#REF!+#REF!+#REF!+#REF!+H33+H36+#REF!+#REF!</f>
        <v>#REF!</v>
      </c>
      <c r="I44" s="66" t="e">
        <f>I8+#REF!+I13+#REF!+I17+I30+#REF!+#REF!+#REF!+#REF!+#REF!+#REF!+#REF!+I33+I36+#REF!+#REF!</f>
        <v>#VALUE!</v>
      </c>
      <c r="J44" s="66" t="e">
        <f>J8+#REF!+J13+#REF!+J17+J30+#REF!+#REF!+#REF!+#REF!+#REF!+#REF!+#REF!+J33+J36+#REF!+#REF!</f>
        <v>#REF!</v>
      </c>
      <c r="K44" s="66" t="e">
        <f>K8+#REF!+K13+#REF!+K17+K30+#REF!+#REF!+#REF!+#REF!+#REF!+#REF!+#REF!+K33+K36+#REF!+#REF!</f>
        <v>#REF!</v>
      </c>
      <c r="L44" s="82"/>
      <c r="M44" s="35" t="s">
        <v>92</v>
      </c>
      <c r="N44" s="35"/>
      <c r="O44" s="35" t="e">
        <f>O6+O8+#REF!+O14+#REF!+O18+#REF!+#REF!+#REF!+O27+O31+#REF!+#REF!+#REF!+#REF!+#REF!+#REF!+#REF!+O34+O37+#REF!+#REF!</f>
        <v>#REF!</v>
      </c>
      <c r="P44" s="35" t="e">
        <f>P6+P8+#REF!+P14+#REF!+P18+#REF!+#REF!+#REF!+P27+P31+#REF!+#REF!+#REF!+#REF!+#REF!+#REF!+#REF!+P34+P37+#REF!+#REF!</f>
        <v>#REF!</v>
      </c>
      <c r="Q44" s="35" t="e">
        <f>Q6+Q8+#REF!+Q14+#REF!+Q18+#REF!+#REF!+#REF!+Q27+Q31+#REF!+#REF!+#REF!+#REF!+#REF!+#REF!+#REF!+Q34+Q37+#REF!+#REF!</f>
        <v>#REF!</v>
      </c>
      <c r="R44" s="35" t="e">
        <f>R6+R8+#REF!+R14+#REF!+R18+#REF!+#REF!+#REF!+R27+R31+#REF!+#REF!+#REF!+#REF!+#REF!+#REF!+#REF!+R34+R37+#REF!+#REF!</f>
        <v>#REF!</v>
      </c>
      <c r="S44" s="35" t="e">
        <f>S6+S8+#REF!+S14+#REF!+S18+#REF!+#REF!+#REF!+S27+S31+#REF!+#REF!+#REF!+#REF!+#REF!+#REF!+#REF!+S34+S37+#REF!+#REF!</f>
        <v>#REF!</v>
      </c>
      <c r="T44" s="35" t="e">
        <f>T6+T8+#REF!+T14+#REF!+T18+#REF!+#REF!+#REF!+T27+T31+#REF!+#REF!+#REF!+#REF!+#REF!+#REF!+#REF!+T34+T37+#REF!+#REF!</f>
        <v>#VALUE!</v>
      </c>
      <c r="U44" s="35" t="e">
        <f>U6+U8+#REF!+U14+#REF!+U18+#REF!+#REF!+#REF!+U27+U31+#REF!+#REF!+#REF!+#REF!+#REF!+#REF!+#REF!+U34+U37+#REF!+#REF!</f>
        <v>#REF!</v>
      </c>
      <c r="V44" s="35" t="e">
        <f>V6+V8+#REF!+V14+#REF!+V18+#REF!+#REF!+#REF!+V27+V31+#REF!+#REF!+#REF!+#REF!+#REF!+#REF!+#REF!+V34+V37+#REF!+#REF!</f>
        <v>#REF!</v>
      </c>
      <c r="W44" s="35" t="e">
        <f>W6+W8+#REF!+W14+#REF!+W18+#REF!+#REF!+#REF!+W27+W31+#REF!+#REF!+#REF!+#REF!+#REF!+#REF!+#REF!+W34+W37+#REF!+#REF!</f>
        <v>#REF!</v>
      </c>
    </row>
    <row r="45" spans="3:23" ht="15" hidden="1">
      <c r="C45" s="33" t="s">
        <v>89</v>
      </c>
      <c r="D45" s="66" t="e">
        <f>D5+D9+#REF!+D14+#REF!+D18+#REF!+D31+#REF!+#REF!+#REF!+#REF!+#REF!+#REF!+#REF!+D34+D37+#REF!+#REF!</f>
        <v>#REF!</v>
      </c>
      <c r="E45" s="66"/>
      <c r="F45" s="66" t="e">
        <f>F5+F9+#REF!+F14+#REF!+F18+#REF!+F31+#REF!+#REF!+#REF!+#REF!+#REF!+#REF!+#REF!+F34+F37+#REF!+#REF!</f>
        <v>#REF!</v>
      </c>
      <c r="G45" s="66" t="e">
        <f>G5+G9+#REF!+G14+#REF!+G18+#REF!+G31+#REF!+#REF!+#REF!+#REF!+#REF!+#REF!+#REF!+G34+G37+#REF!+#REF!</f>
        <v>#REF!</v>
      </c>
      <c r="H45" s="66" t="e">
        <f>H5+H9+#REF!+H14+#REF!+H18+#REF!+H31+#REF!+#REF!+#REF!+#REF!+#REF!+#REF!+#REF!+H34+H37+#REF!+#REF!</f>
        <v>#REF!</v>
      </c>
      <c r="I45" s="66" t="e">
        <f>I5+I9+#REF!+I14+#REF!+I18+#REF!+I31+#REF!+#REF!+#REF!+#REF!+#REF!+#REF!+#REF!+I34+I37+#REF!+#REF!</f>
        <v>#REF!</v>
      </c>
      <c r="J45" s="66" t="e">
        <f>J5+J9+#REF!+J14+#REF!+J18+#REF!+J31+#REF!+#REF!+#REF!+#REF!+#REF!+#REF!+#REF!+J34+J37+#REF!+#REF!</f>
        <v>#REF!</v>
      </c>
      <c r="K45" s="66" t="e">
        <f>K5+K9+#REF!+K14+#REF!+K18+#REF!+K31+#REF!+#REF!+#REF!+#REF!+#REF!+#REF!+#REF!+K34+K37+#REF!+#REF!</f>
        <v>#VALUE!</v>
      </c>
      <c r="L45" s="81"/>
      <c r="M45" s="35" t="s">
        <v>90</v>
      </c>
      <c r="N45" s="35"/>
      <c r="O45" s="35" t="e">
        <f>O5+#REF!+#REF!+O19+#REF!+#REF!+#REF!+#REF!+#REF!+#REF!+#REF!+#REF!+#REF!+#REF!+#REF!+#REF!+#REF!+#REF!+#REF!</f>
        <v>#REF!</v>
      </c>
      <c r="P45" s="35" t="e">
        <f>P5+#REF!+#REF!+P19+#REF!+#REF!+#REF!+#REF!+#REF!+#REF!+#REF!+#REF!+#REF!+#REF!+#REF!+#REF!+#REF!+#REF!+#REF!</f>
        <v>#REF!</v>
      </c>
      <c r="Q45" s="35" t="e">
        <f>Q5+#REF!+#REF!+Q19+#REF!+#REF!+#REF!+#REF!+#REF!+#REF!+#REF!+#REF!+#REF!+#REF!+#REF!+#REF!+#REF!+#REF!+#REF!</f>
        <v>#REF!</v>
      </c>
      <c r="R45" s="35" t="e">
        <f>R5+#REF!+#REF!+R19+#REF!+#REF!+#REF!+#REF!+#REF!+#REF!+#REF!+#REF!+#REF!+#REF!+#REF!+#REF!+#REF!+#REF!+#REF!</f>
        <v>#REF!</v>
      </c>
      <c r="S45" s="35" t="e">
        <f>S5+#REF!+#REF!+S19+#REF!+#REF!+#REF!+#REF!+#REF!+#REF!+#REF!+#REF!+#REF!+#REF!+#REF!+#REF!+#REF!+#REF!+#REF!</f>
        <v>#REF!</v>
      </c>
      <c r="T45" s="35" t="e">
        <f>T5+#REF!+#REF!+T19+#REF!+#REF!+#REF!+#REF!+#REF!+#REF!+#REF!+#REF!+#REF!+#REF!+#REF!+#REF!+#REF!+#REF!+#REF!</f>
        <v>#REF!</v>
      </c>
      <c r="U45" s="35" t="e">
        <f>U5+#REF!+#REF!+U19+#REF!+#REF!+#REF!+#REF!+#REF!+#REF!+#REF!+#REF!+#REF!+#REF!+#REF!+#REF!+#REF!+#REF!+#REF!</f>
        <v>#REF!</v>
      </c>
      <c r="V45" s="35" t="e">
        <f>V5+#REF!+#REF!+V19+#REF!+#REF!+#REF!+#REF!+#REF!+#REF!+#REF!+#REF!+#REF!+#REF!+#REF!+#REF!+#REF!+#REF!+#REF!</f>
        <v>#REF!</v>
      </c>
      <c r="W45" s="35" t="e">
        <f>W5+#REF!+#REF!+W19+#REF!+#REF!+#REF!+#REF!+#REF!+#REF!+#REF!+#REF!+#REF!+#REF!+#REF!+#REF!+#REF!+#REF!+#REF!</f>
        <v>#REF!</v>
      </c>
    </row>
    <row r="46" spans="3:23" ht="45.75" hidden="1" thickBot="1">
      <c r="C46" s="57" t="s">
        <v>97</v>
      </c>
      <c r="D46" s="52" t="e">
        <f>D10+#REF!+D15+#REF!+D19+#REF!+#REF!+#REF!+#REF!</f>
        <v>#REF!</v>
      </c>
      <c r="E46" s="52"/>
      <c r="F46" s="52" t="e">
        <f>F10+#REF!+F15+#REF!+F19+#REF!+#REF!+#REF!+#REF!</f>
        <v>#REF!</v>
      </c>
      <c r="G46" s="52" t="e">
        <f>G10+#REF!+G15+#REF!+G19+#REF!+#REF!+#REF!+#REF!</f>
        <v>#REF!</v>
      </c>
      <c r="H46" s="52" t="e">
        <f>H10+#REF!+H15+#REF!+H19+#REF!+#REF!+#REF!+#REF!</f>
        <v>#REF!</v>
      </c>
      <c r="I46" s="52" t="e">
        <f>I10+#REF!+I15+#REF!+I19+#REF!+#REF!+#REF!+#REF!</f>
        <v>#REF!</v>
      </c>
      <c r="J46" s="52" t="e">
        <f>J10+#REF!+J15+#REF!+J19+#REF!+#REF!+#REF!+#REF!</f>
        <v>#REF!</v>
      </c>
      <c r="K46" s="52" t="e">
        <f>K10+#REF!+K15+#REF!+K19+#REF!+#REF!+#REF!+#REF!</f>
        <v>#REF!</v>
      </c>
      <c r="L46" s="83"/>
      <c r="M46" s="35" t="s">
        <v>105</v>
      </c>
      <c r="N46" s="35"/>
      <c r="O46" s="35" t="e">
        <f>#REF!+O20+#REF!</f>
        <v>#REF!</v>
      </c>
      <c r="P46" s="35" t="e">
        <f>#REF!+P20+#REF!</f>
        <v>#REF!</v>
      </c>
      <c r="Q46" s="35" t="e">
        <f>#REF!+Q20+#REF!</f>
        <v>#REF!</v>
      </c>
      <c r="R46" s="35" t="e">
        <f>#REF!+R20+#REF!</f>
        <v>#REF!</v>
      </c>
      <c r="S46" s="35" t="e">
        <f>#REF!+S20+#REF!</f>
        <v>#REF!</v>
      </c>
      <c r="T46" s="35" t="e">
        <f>#REF!+T20+#REF!</f>
        <v>#REF!</v>
      </c>
      <c r="U46" s="35" t="e">
        <f>#REF!+U20+#REF!</f>
        <v>#REF!</v>
      </c>
      <c r="V46" s="35" t="e">
        <f>#REF!+V20+#REF!</f>
        <v>#REF!</v>
      </c>
      <c r="W46" s="35" t="e">
        <f>#REF!+W20+#REF!</f>
        <v>#REF!</v>
      </c>
    </row>
    <row r="47" spans="3:23" ht="15.75" hidden="1" thickBot="1">
      <c r="C47" s="84"/>
      <c r="D47" s="85" t="e">
        <f>SUBTOTAL(9,D43:D46)</f>
        <v>#REF!</v>
      </c>
      <c r="E47" s="85">
        <f aca="true" t="shared" si="16" ref="E47:K47">SUBTOTAL(9,E43:E46)</f>
        <v>0</v>
      </c>
      <c r="F47" s="85" t="e">
        <f t="shared" si="16"/>
        <v>#REF!</v>
      </c>
      <c r="G47" s="85" t="e">
        <f t="shared" si="16"/>
        <v>#REF!</v>
      </c>
      <c r="H47" s="85" t="e">
        <f t="shared" si="16"/>
        <v>#REF!</v>
      </c>
      <c r="I47" s="85" t="e">
        <f t="shared" si="16"/>
        <v>#VALUE!</v>
      </c>
      <c r="J47" s="85" t="e">
        <f t="shared" si="16"/>
        <v>#REF!</v>
      </c>
      <c r="K47" s="85" t="e">
        <f t="shared" si="16"/>
        <v>#REF!</v>
      </c>
      <c r="L47" s="83"/>
      <c r="M47" s="35" t="s">
        <v>101</v>
      </c>
      <c r="N47" s="35"/>
      <c r="O47" s="35"/>
      <c r="P47" s="35"/>
      <c r="Q47" s="35" t="e">
        <f>#REF!+Q12+#REF!+#REF!+#REF!+#REF!</f>
        <v>#REF!</v>
      </c>
      <c r="R47" s="35" t="e">
        <f>#REF!+R12+#REF!+#REF!+#REF!+#REF!</f>
        <v>#REF!</v>
      </c>
      <c r="S47" s="35" t="e">
        <f>#REF!+S12+#REF!+#REF!+#REF!+#REF!</f>
        <v>#REF!</v>
      </c>
      <c r="T47" s="35" t="e">
        <f>#REF!+T12+#REF!+#REF!+#REF!+#REF!</f>
        <v>#REF!</v>
      </c>
      <c r="U47" s="35" t="e">
        <f>#REF!+U12+#REF!+#REF!+#REF!+#REF!</f>
        <v>#REF!</v>
      </c>
      <c r="V47" s="35" t="e">
        <f>#REF!+V12+#REF!+#REF!+#REF!+#REF!</f>
        <v>#REF!</v>
      </c>
      <c r="W47" s="35" t="e">
        <f>#REF!+W12+#REF!+#REF!+#REF!+#REF!</f>
        <v>#REF!</v>
      </c>
    </row>
    <row r="48" spans="13:23" ht="26.25" hidden="1">
      <c r="M48" s="47" t="s">
        <v>96</v>
      </c>
      <c r="N48" s="35"/>
      <c r="O48" s="35" t="e">
        <f>#REF!+#REF!+O33+O36+O9+#REF!+#REF!+O26+O30+#REF!</f>
        <v>#REF!</v>
      </c>
      <c r="P48" s="35" t="e">
        <f>#REF!+#REF!+P33+P36+P9+#REF!+#REF!+P26+P30+#REF!</f>
        <v>#REF!</v>
      </c>
      <c r="Q48" s="35" t="e">
        <f>#REF!+#REF!+Q33+Q36+Q9+#REF!+#REF!+Q26+Q30+#REF!</f>
        <v>#REF!</v>
      </c>
      <c r="R48" s="35" t="e">
        <f>#REF!+#REF!+R33+R36+R9+#REF!+#REF!+R26+R30+#REF!</f>
        <v>#REF!</v>
      </c>
      <c r="S48" s="35" t="e">
        <f>#REF!+#REF!+S33+S36+S9+#REF!+#REF!+S26+S30+#REF!</f>
        <v>#REF!</v>
      </c>
      <c r="T48" s="35" t="e">
        <f>#REF!+#REF!+T33+T36+T9+#REF!+#REF!+T26+T30+#REF!</f>
        <v>#REF!</v>
      </c>
      <c r="U48" s="35" t="e">
        <f>#REF!+#REF!+U33+U36+U9+#REF!+#REF!+U26+U30+#REF!</f>
        <v>#REF!</v>
      </c>
      <c r="V48" s="35" t="e">
        <f>#REF!+#REF!+V33+V36+V9+#REF!+#REF!+V26+V30+#REF!</f>
        <v>#REF!</v>
      </c>
      <c r="W48" s="35" t="e">
        <f>#REF!+#REF!+W33+W36+W9+#REF!+#REF!+W26+W30+#REF!</f>
        <v>#REF!</v>
      </c>
    </row>
    <row r="49" spans="6:23" ht="15" hidden="1">
      <c r="F49" s="28" t="e">
        <f>F47-G47-H47-I47-J47-K47</f>
        <v>#REF!</v>
      </c>
      <c r="M49" s="35" t="s">
        <v>99</v>
      </c>
      <c r="N49" s="35"/>
      <c r="O49" s="35" t="e">
        <f>#REF!+#REF!+#REF!+#REF!+#REF!+#REF!+#REF!+#REF!+#REF!+#REF!+#REF!+#REF!+#REF!+#REF!</f>
        <v>#REF!</v>
      </c>
      <c r="P49" s="35" t="e">
        <f>#REF!+#REF!+#REF!+#REF!+#REF!+#REF!+#REF!+#REF!+#REF!+#REF!+#REF!+#REF!+#REF!+#REF!</f>
        <v>#REF!</v>
      </c>
      <c r="Q49" s="35" t="e">
        <f>#REF!+#REF!+#REF!+#REF!+#REF!+#REF!+#REF!+#REF!+#REF!+#REF!+#REF!+#REF!+#REF!+#REF!</f>
        <v>#REF!</v>
      </c>
      <c r="R49" s="35" t="e">
        <f>#REF!+#REF!+#REF!+#REF!+#REF!+#REF!+#REF!+#REF!+#REF!+#REF!+#REF!+#REF!+#REF!+#REF!</f>
        <v>#REF!</v>
      </c>
      <c r="S49" s="35" t="e">
        <f>#REF!+#REF!+#REF!+#REF!+#REF!+#REF!+#REF!+#REF!+#REF!+#REF!+#REF!+#REF!+#REF!+#REF!</f>
        <v>#REF!</v>
      </c>
      <c r="T49" s="35" t="e">
        <f>#REF!+#REF!+#REF!+#REF!+#REF!+#REF!+#REF!+#REF!+#REF!+#REF!+#REF!+#REF!+#REF!+#REF!</f>
        <v>#REF!</v>
      </c>
      <c r="U49" s="35" t="e">
        <f>#REF!+#REF!+#REF!+#REF!+#REF!+#REF!+#REF!+#REF!+#REF!+#REF!+#REF!+#REF!+#REF!+#REF!</f>
        <v>#REF!</v>
      </c>
      <c r="V49" s="35" t="e">
        <f>#REF!+#REF!+#REF!+#REF!+#REF!+#REF!+#REF!+#REF!+#REF!+#REF!+#REF!+#REF!+#REF!+#REF!</f>
        <v>#REF!</v>
      </c>
      <c r="W49" s="35" t="e">
        <f>#REF!+#REF!+#REF!+#REF!+#REF!+#REF!+#REF!+#REF!+#REF!+#REF!+#REF!+#REF!+#REF!+#REF!</f>
        <v>#REF!</v>
      </c>
    </row>
    <row r="50" spans="13:23" ht="15" hidden="1">
      <c r="M50" s="35" t="s">
        <v>114</v>
      </c>
      <c r="N50" s="35"/>
      <c r="O50" s="35"/>
      <c r="P50" s="35"/>
      <c r="Q50" s="35" t="e">
        <f>#REF!+#REF!+#REF!+#REF!</f>
        <v>#REF!</v>
      </c>
      <c r="R50" s="35" t="e">
        <f>#REF!+#REF!+#REF!+#REF!</f>
        <v>#REF!</v>
      </c>
      <c r="S50" s="35" t="e">
        <f>#REF!+#REF!+#REF!+#REF!</f>
        <v>#REF!</v>
      </c>
      <c r="T50" s="35" t="e">
        <f>#REF!+#REF!+#REF!+#REF!</f>
        <v>#REF!</v>
      </c>
      <c r="U50" s="35" t="e">
        <f>#REF!+#REF!+#REF!+#REF!</f>
        <v>#REF!</v>
      </c>
      <c r="V50" s="35" t="e">
        <f>#REF!+#REF!+#REF!+#REF!</f>
        <v>#REF!</v>
      </c>
      <c r="W50" s="35" t="e">
        <f>#REF!+#REF!+#REF!+#REF!</f>
        <v>#REF!</v>
      </c>
    </row>
    <row r="51" spans="3:23" s="44" customFormat="1" ht="14.25" hidden="1">
      <c r="C51" s="86" t="s">
        <v>118</v>
      </c>
      <c r="D51" s="86"/>
      <c r="E51" s="87"/>
      <c r="F51" s="88" t="e">
        <f>SUM(G51:K51)</f>
        <v>#REF!</v>
      </c>
      <c r="G51" s="87" t="e">
        <f>G47+R51</f>
        <v>#REF!</v>
      </c>
      <c r="H51" s="87" t="e">
        <f>H47+S51</f>
        <v>#REF!</v>
      </c>
      <c r="I51" s="87" t="e">
        <f>I47+T51</f>
        <v>#VALUE!</v>
      </c>
      <c r="J51" s="87" t="e">
        <f>J47+U51</f>
        <v>#REF!</v>
      </c>
      <c r="K51" s="87" t="e">
        <f>K47+V51</f>
        <v>#REF!</v>
      </c>
      <c r="L51" s="89"/>
      <c r="M51" s="87" t="s">
        <v>119</v>
      </c>
      <c r="N51" s="87"/>
      <c r="O51" s="87" t="e">
        <f aca="true" t="shared" si="17" ref="O51:W51">SUM(O43:O50)</f>
        <v>#REF!</v>
      </c>
      <c r="P51" s="87" t="e">
        <f t="shared" si="17"/>
        <v>#REF!</v>
      </c>
      <c r="Q51" s="87" t="e">
        <f t="shared" si="17"/>
        <v>#REF!</v>
      </c>
      <c r="R51" s="87" t="e">
        <f t="shared" si="17"/>
        <v>#REF!</v>
      </c>
      <c r="S51" s="87" t="e">
        <f t="shared" si="17"/>
        <v>#REF!</v>
      </c>
      <c r="T51" s="87" t="e">
        <f t="shared" si="17"/>
        <v>#VALUE!</v>
      </c>
      <c r="U51" s="87" t="e">
        <f t="shared" si="17"/>
        <v>#REF!</v>
      </c>
      <c r="V51" s="87" t="e">
        <f t="shared" si="17"/>
        <v>#REF!</v>
      </c>
      <c r="W51" s="87" t="e">
        <f t="shared" si="17"/>
        <v>#REF!</v>
      </c>
    </row>
    <row r="52" spans="3:11" ht="15" hidden="1">
      <c r="C52" s="66"/>
      <c r="D52" s="66"/>
      <c r="E52" s="35"/>
      <c r="F52" s="90"/>
      <c r="G52" s="35"/>
      <c r="H52" s="35"/>
      <c r="I52" s="35"/>
      <c r="J52" s="35"/>
      <c r="K52" s="35"/>
    </row>
    <row r="53" spans="3:17" ht="21" customHeight="1" hidden="1">
      <c r="C53" s="66"/>
      <c r="D53" s="66">
        <v>0.9453</v>
      </c>
      <c r="E53" s="35" t="s">
        <v>120</v>
      </c>
      <c r="F53" s="88" t="e">
        <f>SUM(G53:K53)</f>
        <v>#REF!</v>
      </c>
      <c r="G53" s="90" t="e">
        <f>G51*$D$53</f>
        <v>#REF!</v>
      </c>
      <c r="H53" s="90" t="e">
        <f>H51*$D$53</f>
        <v>#REF!</v>
      </c>
      <c r="I53" s="90" t="e">
        <f>I51*$D$53</f>
        <v>#VALUE!</v>
      </c>
      <c r="J53" s="90" t="e">
        <f>J51*$D$53</f>
        <v>#REF!</v>
      </c>
      <c r="K53" s="90" t="e">
        <f>K51*$D$53</f>
        <v>#REF!</v>
      </c>
      <c r="Q53" s="28" t="e">
        <f>Q40-Q51</f>
        <v>#REF!</v>
      </c>
    </row>
    <row r="54" spans="3:17" ht="21" customHeight="1" hidden="1">
      <c r="C54" s="66"/>
      <c r="D54" s="66">
        <v>0.0498</v>
      </c>
      <c r="E54" s="35" t="s">
        <v>121</v>
      </c>
      <c r="F54" s="88" t="e">
        <f>SUM(G54:K54)</f>
        <v>#REF!</v>
      </c>
      <c r="G54" s="90" t="e">
        <f>G51*$D$54</f>
        <v>#REF!</v>
      </c>
      <c r="H54" s="90" t="e">
        <f>H51*$D$54</f>
        <v>#REF!</v>
      </c>
      <c r="I54" s="90" t="e">
        <f>I51*$D$54</f>
        <v>#VALUE!</v>
      </c>
      <c r="J54" s="90" t="e">
        <f>J51*$D$54</f>
        <v>#REF!</v>
      </c>
      <c r="K54" s="90" t="e">
        <f>K51*$D$54</f>
        <v>#REF!</v>
      </c>
      <c r="Q54" s="28" t="e">
        <f>Q51-S51-T51-U51-V51</f>
        <v>#REF!</v>
      </c>
    </row>
    <row r="55" spans="3:11" ht="21" customHeight="1" hidden="1">
      <c r="C55" s="66"/>
      <c r="D55" s="66">
        <v>0.005</v>
      </c>
      <c r="E55" s="35" t="s">
        <v>122</v>
      </c>
      <c r="F55" s="88" t="e">
        <f>SUM(G55:K55)</f>
        <v>#REF!</v>
      </c>
      <c r="G55" s="90" t="e">
        <f>G51*$D$55</f>
        <v>#REF!</v>
      </c>
      <c r="H55" s="90" t="e">
        <f>H51*$D$55</f>
        <v>#REF!</v>
      </c>
      <c r="I55" s="90" t="e">
        <f>I51*$D$55</f>
        <v>#VALUE!</v>
      </c>
      <c r="J55" s="90" t="e">
        <f>J51*$D$55</f>
        <v>#REF!</v>
      </c>
      <c r="K55" s="90" t="e">
        <f>K51*$D$55</f>
        <v>#REF!</v>
      </c>
    </row>
    <row r="56" ht="15" hidden="1"/>
  </sheetData>
  <sheetProtection/>
  <mergeCells count="23">
    <mergeCell ref="A2:W2"/>
    <mergeCell ref="A3:A4"/>
    <mergeCell ref="B3:B4"/>
    <mergeCell ref="C3:F3"/>
    <mergeCell ref="M3:Q3"/>
    <mergeCell ref="W3:W4"/>
    <mergeCell ref="B30:B31"/>
    <mergeCell ref="A12:A15"/>
    <mergeCell ref="B12:B15"/>
    <mergeCell ref="A5:A6"/>
    <mergeCell ref="B5:B6"/>
    <mergeCell ref="A8:A10"/>
    <mergeCell ref="B8:B10"/>
    <mergeCell ref="S1:W1"/>
    <mergeCell ref="A33:A34"/>
    <mergeCell ref="B33:B34"/>
    <mergeCell ref="A36:A38"/>
    <mergeCell ref="B36:B38"/>
    <mergeCell ref="A17:A20"/>
    <mergeCell ref="B17:B20"/>
    <mergeCell ref="A26:A28"/>
    <mergeCell ref="B26:B28"/>
    <mergeCell ref="A30:A31"/>
  </mergeCells>
  <printOptions/>
  <pageMargins left="0.47" right="0.33" top="0.39" bottom="0.54" header="0.28" footer="0.26"/>
  <pageSetup fitToHeight="2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Larissa</cp:lastModifiedBy>
  <cp:lastPrinted>2019-04-03T04:50:04Z</cp:lastPrinted>
  <dcterms:created xsi:type="dcterms:W3CDTF">1996-10-08T23:32:33Z</dcterms:created>
  <dcterms:modified xsi:type="dcterms:W3CDTF">2019-05-08T10:25:05Z</dcterms:modified>
  <cp:category/>
  <cp:version/>
  <cp:contentType/>
  <cp:contentStatus/>
</cp:coreProperties>
</file>