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1" sheetId="1" r:id="rId1"/>
    <sheet name="пр 2" sheetId="2" r:id="rId2"/>
    <sheet name="пр 3" sheetId="3" r:id="rId3"/>
    <sheet name="пр 4" sheetId="4" r:id="rId4"/>
    <sheet name="пр 5" sheetId="5" r:id="rId5"/>
    <sheet name="пр 6" sheetId="6" r:id="rId6"/>
    <sheet name="пр 7" sheetId="7" r:id="rId7"/>
    <sheet name="Лист1" sheetId="8" state="hidden" r:id="rId8"/>
    <sheet name="Лист2" sheetId="9" state="hidden" r:id="rId9"/>
    <sheet name="Лист3" sheetId="10" state="hidden" r:id="rId10"/>
  </sheets>
  <externalReferences>
    <externalReference r:id="rId13"/>
    <externalReference r:id="rId14"/>
  </externalReferences>
  <definedNames>
    <definedName name="_xlnm._FilterDatabase" localSheetId="3" hidden="1">'пр 4'!$A$12:$L$180</definedName>
    <definedName name="_xlnm._FilterDatabase" localSheetId="4" hidden="1">'пр 5'!$A$12:$L$180</definedName>
    <definedName name="_xlnm._FilterDatabase" localSheetId="5" hidden="1">'пр 6'!$A$11:$K$72</definedName>
    <definedName name="_xlnm.Print_Area" localSheetId="1">'пр 2'!$A$1:$E$56</definedName>
    <definedName name="_xlnm.Print_Area" localSheetId="3">'пр 4'!$A$1:$S$181</definedName>
    <definedName name="_xlnm.Print_Area" localSheetId="4">'пр 5'!$A$1:$S$180</definedName>
    <definedName name="_xlnm.Print_Area" localSheetId="5">'пр 6'!$A$1:$K$73</definedName>
    <definedName name="_xlnm.Print_Area" localSheetId="6">'пр 7'!$A$1:$I$33</definedName>
  </definedNames>
  <calcPr fullCalcOnLoad="1"/>
</workbook>
</file>

<file path=xl/comments4.xml><?xml version="1.0" encoding="utf-8"?>
<comments xmlns="http://schemas.openxmlformats.org/spreadsheetml/2006/main">
  <authors>
    <author>1</author>
    <author>q</author>
  </authors>
  <commentList>
    <comment ref="A1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детские площадки, уборка территории,
установка аншлагов
 </t>
        </r>
      </text>
    </comment>
    <comment ref="I44" authorId="1">
      <text>
        <r>
          <rPr>
            <b/>
            <sz val="8"/>
            <rFont val="Tahoma"/>
            <family val="2"/>
          </rPr>
          <t>q:</t>
        </r>
        <r>
          <rPr>
            <sz val="8"/>
            <rFont val="Tahoma"/>
            <family val="2"/>
          </rPr>
          <t xml:space="preserve">
гсм
</t>
        </r>
      </text>
    </comment>
    <comment ref="I108" authorId="1">
      <text>
        <r>
          <rPr>
            <b/>
            <sz val="8"/>
            <rFont val="Tahoma"/>
            <family val="2"/>
          </rPr>
          <t>q:</t>
        </r>
        <r>
          <rPr>
            <sz val="8"/>
            <rFont val="Tahoma"/>
            <family val="2"/>
          </rPr>
          <t xml:space="preserve">
обваловка кладбища
</t>
        </r>
      </text>
    </comment>
  </commentList>
</comments>
</file>

<file path=xl/comments5.xml><?xml version="1.0" encoding="utf-8"?>
<comments xmlns="http://schemas.openxmlformats.org/spreadsheetml/2006/main">
  <authors>
    <author>q</author>
    <author>1</author>
  </authors>
  <commentList>
    <comment ref="I44" authorId="0">
      <text>
        <r>
          <rPr>
            <b/>
            <sz val="8"/>
            <rFont val="Tahoma"/>
            <family val="2"/>
          </rPr>
          <t>q:</t>
        </r>
        <r>
          <rPr>
            <sz val="8"/>
            <rFont val="Tahoma"/>
            <family val="2"/>
          </rPr>
          <t xml:space="preserve">
гсм
</t>
        </r>
      </text>
    </comment>
    <comment ref="I108" authorId="0">
      <text>
        <r>
          <rPr>
            <b/>
            <sz val="8"/>
            <rFont val="Tahoma"/>
            <family val="2"/>
          </rPr>
          <t>q:</t>
        </r>
        <r>
          <rPr>
            <sz val="8"/>
            <rFont val="Tahoma"/>
            <family val="2"/>
          </rPr>
          <t xml:space="preserve">
обваловка кладбища
</t>
        </r>
      </text>
    </comment>
    <comment ref="A120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детские площадки, уборка территории,
установка аншлагов
 </t>
        </r>
      </text>
    </comment>
  </commentList>
</comments>
</file>

<file path=xl/comments9.xml><?xml version="1.0" encoding="utf-8"?>
<comments xmlns="http://schemas.openxmlformats.org/spreadsheetml/2006/main">
  <authors>
    <author>q</author>
    <author>1</author>
  </authors>
  <commentList>
    <comment ref="H38" authorId="0">
      <text>
        <r>
          <rPr>
            <b/>
            <sz val="8"/>
            <rFont val="Tahoma"/>
            <family val="2"/>
          </rPr>
          <t>q:</t>
        </r>
        <r>
          <rPr>
            <sz val="8"/>
            <rFont val="Tahoma"/>
            <family val="2"/>
          </rPr>
          <t xml:space="preserve">
гсм
</t>
        </r>
      </text>
    </comment>
    <comment ref="H101" authorId="0">
      <text>
        <r>
          <rPr>
            <b/>
            <sz val="8"/>
            <rFont val="Tahoma"/>
            <family val="2"/>
          </rPr>
          <t>q:</t>
        </r>
        <r>
          <rPr>
            <sz val="8"/>
            <rFont val="Tahoma"/>
            <family val="2"/>
          </rPr>
          <t xml:space="preserve">
обваловка кладбища
</t>
        </r>
      </text>
    </comment>
    <comment ref="A110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детские площадки, уборка территории,
установка аншлагов
 </t>
        </r>
      </text>
    </comment>
  </commentList>
</comments>
</file>

<file path=xl/sharedStrings.xml><?xml version="1.0" encoding="utf-8"?>
<sst xmlns="http://schemas.openxmlformats.org/spreadsheetml/2006/main" count="2615" uniqueCount="414">
  <si>
    <t>Ремонт межквартальных проездов</t>
  </si>
  <si>
    <r>
      <rPr>
        <b/>
        <sz val="12"/>
        <rFont val="Times New Roman"/>
        <family val="1"/>
      </rPr>
      <t>Основное мероприятие 2.1.</t>
    </r>
    <r>
      <rPr>
        <sz val="12"/>
        <rFont val="Times New Roman"/>
        <family val="1"/>
      </rPr>
      <t xml:space="preserve"> "Проведение мероприятий, направленных на реконструкцию и строительство систем водоснабжения"</t>
    </r>
  </si>
  <si>
    <r>
      <rPr>
        <b/>
        <sz val="13"/>
        <rFont val="Times New Roman"/>
        <family val="1"/>
      </rPr>
      <t>Основное мероприятие 2.1.</t>
    </r>
    <r>
      <rPr>
        <sz val="13"/>
        <rFont val="Times New Roman"/>
        <family val="1"/>
      </rPr>
      <t xml:space="preserve"> "Проведение мероприятий, направленных на реконструкцию и строительство систем водоснабжения"</t>
    </r>
  </si>
  <si>
    <t>10214</t>
  </si>
  <si>
    <t>02 1 11 10214</t>
  </si>
  <si>
    <t>Администрация Раздольненского сельского поселения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</si>
  <si>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</si>
  <si>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</si>
  <si>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</si>
  <si>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</si>
  <si>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</si>
  <si>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 xml:space="preserve"> </t>
  </si>
  <si>
    <t>тыс. руб.</t>
  </si>
  <si>
    <t>Код бюджетной классификации</t>
  </si>
  <si>
    <t>Наименование показателя</t>
  </si>
  <si>
    <t xml:space="preserve">главного админи-стратора источника финансирования </t>
  </si>
  <si>
    <t>источника финансирования</t>
  </si>
  <si>
    <t>01  00  00  00  00  0000  000</t>
  </si>
  <si>
    <t>ИСТОЧНИКИ ВНУТРЕННЕГО ФИНАНСИРОВАНИЯ ДЕФИЦИТОВ  БЮДЖЕТОВ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</si>
  <si>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</si>
  <si>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</si>
  <si>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</si>
  <si>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</si>
  <si>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</si>
  <si>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 бюджетов</t>
  </si>
  <si>
    <t xml:space="preserve"> 01  05  02  01  10  0000  510</t>
  </si>
  <si>
    <t>01  05  00  00  00  0000  600</t>
  </si>
  <si>
    <t>Уменьшение остатков средств бюджетов</t>
  </si>
  <si>
    <t>01  05  02  01  00  0000  610</t>
  </si>
  <si>
    <t>Уменьшение прочих остатков денежных средств  бюджетов</t>
  </si>
  <si>
    <t>01  05  02  01  10  0000  610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</si>
  <si>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</si>
  <si>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</si>
  <si>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тыс. руб</t>
  </si>
  <si>
    <t>1 01 02000 01 0000 110</t>
  </si>
  <si>
    <t>Налог на доходы физических лиц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</si>
  <si>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</si>
  <si>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</si>
  <si>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</si>
  <si>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</si>
  <si>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</si>
  <si>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</si>
  <si>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</si>
  <si>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</si>
  <si>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1 05 03000 01 0000 110</t>
  </si>
  <si>
    <t>Единый сельскохозяйственный налог</t>
  </si>
  <si>
    <t>1 06 01000 00 0000 110</t>
  </si>
  <si>
    <t>Налог на имущество физических лиц</t>
  </si>
  <si>
    <t>1 06 06000 00 0000 110</t>
  </si>
  <si>
    <t>Земельный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</si>
  <si>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</si>
  <si>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</si>
  <si>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Всего неналоговые доходы</t>
  </si>
  <si>
    <t>1 11 05035 10 0000 120</t>
  </si>
  <si>
    <t>1 11 05075 10 0000 120</t>
  </si>
  <si>
    <t xml:space="preserve"> 
Доходы от сдачи в аренду имущества, составляющего казну сельских поселений (за исключением земельных участков)
Доходы от сдачи в аренду имущества, составляющего казну сельских поселений (за исключением земельных участков)
Доходы от сдачи в аренду имущества, составляющего казну городских поселений (за исключением земельных участков)
</t>
  </si>
  <si>
    <t>1 13 01995 10 0000 130</t>
  </si>
  <si>
    <t xml:space="preserve">Прочие доходы от оказания платных услуг (работ) получателями средств бюджетов сельских поселений </t>
  </si>
  <si>
    <t>1 16 90050 10 0000 140</t>
  </si>
  <si>
    <t>1 17 05050 10 0000 180</t>
  </si>
  <si>
    <t>ИТОГО налоговые и неналоговые доходы: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</si>
  <si>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</si>
  <si>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</si>
  <si>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</si>
  <si>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</si>
  <si>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</si>
  <si>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предоставление гражданам субсидий на оплату жилого помещения и коммунальных услуг</t>
  </si>
  <si>
    <t>Субвенции бюджетам поселений на выполнение передаваемых полномочий субъектов Российской Федерации</t>
  </si>
  <si>
    <t>ВСЕГО:</t>
  </si>
  <si>
    <t>Иные межбюджетные трансферты на компенсацию выпадающих доходов в поселениях</t>
  </si>
  <si>
    <t>Приложение № 3</t>
  </si>
  <si>
    <t>Наименование кода доходов местного бюджета</t>
  </si>
  <si>
    <t>№ п/п</t>
  </si>
  <si>
    <t>раздел</t>
  </si>
  <si>
    <t>подраздел</t>
  </si>
  <si>
    <t>наименование</t>
  </si>
  <si>
    <t>Годовой объем ассигнований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</si>
  <si>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</si>
  <si>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</si>
  <si>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</si>
  <si>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</si>
  <si>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</si>
  <si>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</si>
  <si>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</si>
  <si>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</si>
  <si>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11</t>
  </si>
  <si>
    <t xml:space="preserve">Резервные фонды                                        </t>
  </si>
  <si>
    <t>13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</si>
  <si>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</si>
  <si>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</si>
  <si>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</si>
  <si>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</si>
  <si>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</si>
  <si>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</si>
  <si>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</si>
  <si>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Национальная экономика</t>
  </si>
  <si>
    <t>12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</si>
  <si>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</si>
  <si>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</si>
  <si>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</si>
  <si>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</si>
  <si>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</si>
  <si>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</si>
  <si>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</si>
  <si>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</si>
  <si>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</si>
  <si>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</si>
  <si>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</si>
  <si>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</si>
  <si>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</si>
  <si>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</si>
  <si>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</si>
  <si>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</si>
  <si>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</si>
  <si>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</t>
  </si>
  <si>
    <t>Приложение № 4</t>
  </si>
  <si>
    <t>тыс.руб</t>
  </si>
  <si>
    <t>Наименование</t>
  </si>
  <si>
    <t>коды</t>
  </si>
  <si>
    <t>Годовой объем финансирования</t>
  </si>
  <si>
    <t>Исполнено</t>
  </si>
  <si>
    <t>% исполнения</t>
  </si>
  <si>
    <t>в том числе</t>
  </si>
  <si>
    <t>оплата труда КОСГУ 211</t>
  </si>
  <si>
    <t>коммунал. услуги КОСГУ 223</t>
  </si>
  <si>
    <t>ГРБС</t>
  </si>
  <si>
    <t>Раздел</t>
  </si>
  <si>
    <t>Подраздел</t>
  </si>
  <si>
    <t>Целевая статья расходов</t>
  </si>
  <si>
    <t>Вид расходов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</si>
  <si>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</si>
  <si>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</si>
  <si>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</si>
  <si>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Непрограммные расходы</t>
  </si>
  <si>
    <t>Обеспечение деятельности муниципальных органов власти (муниципальных органов) Раздольненского сельского поселения, за исключением обособленных расходов, которым присваиваются уникальные коды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</si>
  <si>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</si>
  <si>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</si>
  <si>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</si>
  <si>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</si>
  <si>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Закупка товаров, работ и услуг для государственных (муниципальных) нужд, в том числе:</t>
  </si>
  <si>
    <t>Резервные фонды местных администраций</t>
  </si>
  <si>
    <t>Обеспечение деятельности учреждений по обслуживанию органов местного самоуправления Раздольненского сельского поселения, за исключением обособленных расходов, которым присваиваются уникальные коды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</si>
  <si>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</si>
  <si>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_ в том числе за счет средств субвенции бюджетам поселений на выполнение передаваемых полномочий субъектов Российской Федерации</t>
  </si>
  <si>
    <t>Осуществление первичного воинского учета на территориях, где отсутствуют военные комиссариаты</t>
  </si>
  <si>
    <t>_ расходы за счет средств субвенции бюджетам поселений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</si>
  <si>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</si>
  <si>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Подготовка населения и организаций к действиям в чрезвычайной ситуации в мирное и военное время</t>
  </si>
  <si>
    <t>Предупреждение возникновения пожаров, обеспечение пожарной безопасности объектов в Раздольненском сельском поселении</t>
  </si>
  <si>
    <t>НАЦИОНАЛЬНАЯ ЭКОНОМИКА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</si>
  <si>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</si>
  <si>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r>
      <t>Закупка товаров, работ и услуг для государственных (муниципальных) нужд</t>
    </r>
  </si>
  <si>
    <t>Мероприятия по землеустройству и землепользованию</t>
  </si>
  <si>
    <t>Прочие мероприятия по благоустройству городских округов и поселений</t>
  </si>
  <si>
    <t xml:space="preserve">Закупка товаров, работ и услуг для государственных (муниципальных) нужд </t>
  </si>
  <si>
    <t>Уличное освещение</t>
  </si>
  <si>
    <t>Социальное обеспечение и иные выплаты населению</t>
  </si>
  <si>
    <t>300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</si>
  <si>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</si>
  <si>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</si>
  <si>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_ за счет субвенции бюджетам поселений на предоставление гражданам субсидий на оплату жилого помещения и коммунальных услуг</t>
  </si>
  <si>
    <t xml:space="preserve">Мероприятия в области здравоохранения, спорта и физической культуры, туризма </t>
  </si>
  <si>
    <t>Всего расходов</t>
  </si>
  <si>
    <t>Распределение бюджетных ассигнований по разделам, подразделам, целевым статьям, (муниципальным программам и непрограммным направлениям деятельности), группам видов расходов классификации расходов бюджетов на 2016 год</t>
  </si>
  <si>
    <t>Приложение № 5</t>
  </si>
  <si>
    <t>тыс. рублей</t>
  </si>
  <si>
    <t>Коды классификации доходов</t>
  </si>
  <si>
    <t>Администратор</t>
  </si>
  <si>
    <t>Групп Подгруппа</t>
  </si>
  <si>
    <t>Статья и подстатья</t>
  </si>
  <si>
    <t>Элемент, Группа подвида, Аналитическая группа</t>
  </si>
  <si>
    <t>1.</t>
  </si>
  <si>
    <t>ДОХОДЫ</t>
  </si>
  <si>
    <t>000</t>
  </si>
  <si>
    <t>00000</t>
  </si>
  <si>
    <t>00 0000 000</t>
  </si>
  <si>
    <t>1.1</t>
  </si>
  <si>
    <t>НАЛОГИ НА ТОВАРЫ (РАБОТЫ, УСЛУГИ), РЕАЛИЗУЕМЫЕ НА ТЕРРИТОРИИ РОССИЙСКОЙ ФЕДЕРАЦИИ</t>
  </si>
  <si>
    <t>103</t>
  </si>
  <si>
    <t>1.1.1</t>
  </si>
  <si>
    <t>02230</t>
  </si>
  <si>
    <t>01 0000 110</t>
  </si>
  <si>
    <t>1.1.2</t>
  </si>
  <si>
    <t>02240</t>
  </si>
  <si>
    <t>1.1.3</t>
  </si>
  <si>
    <t>02250</t>
  </si>
  <si>
    <t xml:space="preserve">Код бюджетной классификации </t>
  </si>
  <si>
    <t>Раздел, Подраздел</t>
  </si>
  <si>
    <t>Целевая статья</t>
  </si>
  <si>
    <t>2.</t>
  </si>
  <si>
    <t>РАСХОДЫ</t>
  </si>
  <si>
    <t>2.1</t>
  </si>
  <si>
    <t>Дорожное хозяйство (дорожные фонды)</t>
  </si>
  <si>
    <t/>
  </si>
  <si>
    <t>Код ГРБС</t>
  </si>
  <si>
    <t>99 0 00 00000</t>
  </si>
  <si>
    <t>04 09</t>
  </si>
  <si>
    <t>Мобилизационная и вневойсковая подготовка</t>
  </si>
  <si>
    <t>99 0  00 00000</t>
  </si>
  <si>
    <t>99 0 00 10020</t>
  </si>
  <si>
    <t>99 0 00 40080</t>
  </si>
  <si>
    <t>99 0 00 10120</t>
  </si>
  <si>
    <t>99 0 00 10110</t>
  </si>
  <si>
    <t>99 0 00 10030</t>
  </si>
  <si>
    <t>99 0 00 10090</t>
  </si>
  <si>
    <t>99 0 00 51180</t>
  </si>
  <si>
    <t>99 0 00 40240</t>
  </si>
  <si>
    <t>99 0 00 10080</t>
  </si>
  <si>
    <t>99 0 00 10130</t>
  </si>
  <si>
    <t>Содержание кладбища</t>
  </si>
  <si>
    <t>99 0 00 10070</t>
  </si>
  <si>
    <t>99 0 00 10060</t>
  </si>
  <si>
    <t>99 0 00 10050</t>
  </si>
  <si>
    <t>99 0 00 10160</t>
  </si>
  <si>
    <t>99 0 00 10040</t>
  </si>
  <si>
    <t>00</t>
  </si>
  <si>
    <t>99 0 00 10010</t>
  </si>
  <si>
    <t>1.1.4</t>
  </si>
  <si>
    <t>02260</t>
  </si>
  <si>
    <t>Приложение № 6</t>
  </si>
  <si>
    <t>Дотации на выравнивание бюджетной обеспеченности поселений из Районного фонда финансовой поддержки поселений</t>
  </si>
  <si>
    <t>Дотации на выравнивание бюджетной обеспеченности поселений, предоставляемых из краевого бюджета, на выполнение полномочий органами государственной власти КК по расчету и предоставления дотаций поселениям</t>
  </si>
  <si>
    <t>Софинансирование расходов по оплате труда работников учреждений культуры</t>
  </si>
  <si>
    <t>Софинансирование расходов по оплате коммунальных услуг бюджетных учреждений</t>
  </si>
  <si>
    <t>На стимулирование достижений налучших показателей деятельности</t>
  </si>
  <si>
    <t>Всего налоговые доходы</t>
  </si>
  <si>
    <t>Муниципальная программа Раздольненского сельского поселения "Энергоэффективность,развитие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</si>
  <si>
    <t>Подпрограмма 3 "Благоустройство территории Раздольненского сельского поселения"</t>
  </si>
  <si>
    <t>Основное мероприятие 3.1. "Капитальный ремонт и ремонт автомобильных дорог общего пользования населенных пунктов Раздольненского сельского поселения (в том числе элементов улично-дорожной сети, включая тротуары и парковки), дворовых территорий многоквартирных домов и проездов к ним"</t>
  </si>
  <si>
    <t>Муниципальная программа Раздольненского сельского поселения</t>
  </si>
  <si>
    <t>"Энергоэффективность,развитие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</si>
  <si>
    <r>
      <rPr>
        <b/>
        <sz val="13"/>
        <rFont val="Times New Roman"/>
        <family val="1"/>
      </rPr>
      <t xml:space="preserve">Основное мероприятие 3.5. </t>
    </r>
    <r>
      <rPr>
        <sz val="13"/>
        <rFont val="Times New Roman"/>
        <family val="1"/>
      </rPr>
      <t>"Устройство, проектирование, восстановление детских и других придомовых площадок"</t>
    </r>
  </si>
  <si>
    <t>Расходы на 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</si>
  <si>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Основное мероприятие 4.1. "Капитальный ремонт многоквартирных домов в Раздольненском сельском поселении"</t>
  </si>
  <si>
    <r>
      <rPr>
        <b/>
        <sz val="13"/>
        <rFont val="Times New Roman"/>
        <family val="1"/>
      </rPr>
      <t xml:space="preserve">Основное мероприятие 4.1. </t>
    </r>
    <r>
      <rPr>
        <sz val="13"/>
        <rFont val="Times New Roman"/>
        <family val="1"/>
      </rPr>
      <t>"Капитальный ремонт многоквартирных домов в Раздольненском сельском поселении"</t>
    </r>
  </si>
  <si>
    <t>Оценка недвижимости, признание прав и регулирование отношений по муниципальной собственности</t>
  </si>
  <si>
    <t>Содержание наружного водопровода</t>
  </si>
  <si>
    <t>99 0 00 10140</t>
  </si>
  <si>
    <t>Исследование жилых домов (помещений) на пригодность для проживания</t>
  </si>
  <si>
    <t>01 0 00 00000</t>
  </si>
  <si>
    <t>01 3 00 00000</t>
  </si>
  <si>
    <t>01 3 31 00000</t>
  </si>
  <si>
    <t>Благоустройство межквартальных проездов</t>
  </si>
  <si>
    <t>01 4 00 00000</t>
  </si>
  <si>
    <t>01 4 41 00000</t>
  </si>
  <si>
    <t>Расходы на формирование фонда капитального ремонта многоквартирных домов</t>
  </si>
  <si>
    <t>99 0 00 10180</t>
  </si>
  <si>
    <t>01 3 33 00000</t>
  </si>
  <si>
    <t>01 3 34 00000</t>
  </si>
  <si>
    <t>Капитальный ремонт и реконструкция уличных сетей наружного освещения</t>
  </si>
  <si>
    <t>Обваловка и обустройство территории кладбища</t>
  </si>
  <si>
    <t>01 3 35 00000</t>
  </si>
  <si>
    <t>Установка детских игровых площадок</t>
  </si>
  <si>
    <t xml:space="preserve">Расходы на обеспечение деятельности (оказание услуг) учреждений, в том числе на предоставление муниципальным бюджетным и автономным учреждениям культуры (библиотекам) субсидий, за исключением обособленных расходов, которым присваиваются уникальные коды </t>
  </si>
  <si>
    <r>
      <rPr>
        <b/>
        <sz val="13"/>
        <rFont val="Times New Roman"/>
        <family val="1"/>
      </rPr>
      <t xml:space="preserve">Подпрограмма 4. </t>
    </r>
    <r>
      <rPr>
        <sz val="13"/>
        <rFont val="Times New Roman"/>
        <family val="1"/>
      </rPr>
      <t>"Капитальный ремонт многоквартирных домов в Раздольненском сельском поселении"</t>
    </r>
  </si>
  <si>
    <t>01 3 31 10200</t>
  </si>
  <si>
    <t>01 4 41 10201</t>
  </si>
  <si>
    <t>01 3 33 10202</t>
  </si>
  <si>
    <t>01 3 34 10203</t>
  </si>
  <si>
    <t>01 3 35 10204</t>
  </si>
  <si>
    <t>99 0 00 10100</t>
  </si>
  <si>
    <t xml:space="preserve">к Решению Собрания депутатов Раздольненского сельского поселения </t>
  </si>
  <si>
    <t>от _ _ _ _ _ _ _ 2016 г. № _ _ _</t>
  </si>
  <si>
    <t>Приложение № 5 к Решению Собрания депутатов Раздольненского сельского поселения от 28.12.2015 г. № 16</t>
  </si>
  <si>
    <t>Подпрограмма 1. "Энергосбережение и повышение энергетической эффективности в Раздольненском сельском поселении"</t>
  </si>
  <si>
    <t>Подпрограмма 3. "Благоустройство территории Раздольненского сельского поселения"</t>
  </si>
  <si>
    <t>Основное мероприятие 1.1. "Проведение мероприятий, направленных на ремонт ветхих и аварийных сетей"</t>
  </si>
  <si>
    <t>01 1 11 00000</t>
  </si>
  <si>
    <t xml:space="preserve">Ремонт ветхих и аварийных сетей водоснабжения </t>
  </si>
  <si>
    <t>01 1 11 10205</t>
  </si>
  <si>
    <t>Подпрограмма 2. "Чистая вода в Раздольненском сельском поселении"</t>
  </si>
  <si>
    <t>01 2 23 10206</t>
  </si>
  <si>
    <t>Укрепление (восстановление) зон санитарной охраны источников водоснабжения</t>
  </si>
  <si>
    <t>01 2 23 00000</t>
  </si>
  <si>
    <t>Основное мероприятие 1.3. "Проведение  мероприятий по установке коллективных (общедомовых) приборов учета  в многоквартирных домах в Камчатском крае, индивидуальных приборов учета для малоимущих граждан, узлов учета тепловой энергии  на источниках тепло-, водоснабжения на отпуск коммунальных ресурсов"</t>
  </si>
  <si>
    <t>01 1 13 00000</t>
  </si>
  <si>
    <t>01 1 13 10207</t>
  </si>
  <si>
    <t>Установка коллективных (общедомовых) приборов учета  в многоквартирных домах</t>
  </si>
  <si>
    <t>01 1 00 00000</t>
  </si>
  <si>
    <t>01 2 00 00000</t>
  </si>
  <si>
    <t>Приложение № 7</t>
  </si>
  <si>
    <t>99 0 00 10150</t>
  </si>
  <si>
    <t>_ за счет средств краевого бюджета</t>
  </si>
  <si>
    <t>Закупка товаров, работ и услуг для государственных (муниципальных) нужд, в том числе</t>
  </si>
  <si>
    <t xml:space="preserve">Закупка товаров, работ и услуг для государственных (муниципальных) нужд, в том числе </t>
  </si>
  <si>
    <t>Другие вопросы в области жилищно-коммунального хозяйства</t>
  </si>
  <si>
    <t>Основное мероприятие 1.4. "Проведение  мероприятий в рамках заключенных концессионных соглашений"</t>
  </si>
  <si>
    <t>Проектные работы и государственная экспертиза проектной документации на строительство автоматизированной котельной № 1 на газовом топливе с учетом нагрузки котельной № 2 в п. Раздольный Елизовского района</t>
  </si>
  <si>
    <t>01 1 14 10208</t>
  </si>
  <si>
    <t xml:space="preserve">05 </t>
  </si>
  <si>
    <t>"Развитие сельского хозяйства и регулирование рынков сельскохозяйственной продукции, сырья и продовольствия в Раздольненском сельском поселении на 2016-2018 годы"</t>
  </si>
  <si>
    <t>Подпрограмма 1 «Устойчивое развитие территории Раздольненского сельского поселения»</t>
  </si>
  <si>
    <t xml:space="preserve">Основное мероприятие 1.1. Составление ведомости объемов работ и разработка сметной документации на работы по реконструкции здания МКУК СДК Раздольненского сельского поселения </t>
  </si>
  <si>
    <t>02 0 00 00000</t>
  </si>
  <si>
    <t>02 1 00 00000</t>
  </si>
  <si>
    <t>02 1 11 00000</t>
  </si>
  <si>
    <t>02 1 11 10209</t>
  </si>
  <si>
    <t>Муниципальная программа "Развитие сельского хозяйства и регулирование рынков сельскохозяйственной продукции, сырья и продовольствия в Раздольненском сельском поселении на 2016-2018 годы"</t>
  </si>
  <si>
    <t>Составление ведомости объемов работ и разработка сметной документации</t>
  </si>
  <si>
    <t>Выписка из бюджета Раздальненского сельского поселения</t>
  </si>
  <si>
    <r>
      <t xml:space="preserve">Муниципальная программа Раздольненского сельского поселения </t>
    </r>
    <r>
      <rPr>
        <sz val="10"/>
        <rFont val="Times New Roman"/>
        <family val="1"/>
      </rPr>
      <t>"Энергоэффективность,развитие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  </r>
  </si>
  <si>
    <r>
      <rPr>
        <b/>
        <sz val="10"/>
        <color indexed="8"/>
        <rFont val="Times New Roman"/>
        <family val="1"/>
      </rPr>
      <t>Подпрограмма 3</t>
    </r>
    <r>
      <rPr>
        <sz val="10"/>
        <color indexed="8"/>
        <rFont val="Times New Roman"/>
        <family val="1"/>
      </rPr>
      <t xml:space="preserve"> "Благоустройство территории Раздольненского сельского поселения"</t>
    </r>
  </si>
  <si>
    <r>
      <rPr>
        <b/>
        <sz val="10"/>
        <rFont val="Times New Roman"/>
        <family val="1"/>
      </rPr>
      <t>Муниципальная программа Раздольненского сельского поселения</t>
    </r>
    <r>
      <rPr>
        <sz val="10"/>
        <rFont val="Times New Roman"/>
        <family val="1"/>
      </rPr>
      <t xml:space="preserve"> "Энергоэффективность,развитие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  </r>
  </si>
  <si>
    <r>
      <rPr>
        <b/>
        <sz val="10"/>
        <rFont val="Times New Roman"/>
        <family val="1"/>
      </rPr>
      <t>Подпрограмма 4.</t>
    </r>
    <r>
      <rPr>
        <sz val="10"/>
        <rFont val="Times New Roman"/>
        <family val="1"/>
      </rPr>
      <t xml:space="preserve"> "Капитальный ремонт многоквартирных домов в Раздольненском сельском поселении"</t>
    </r>
  </si>
  <si>
    <r>
      <rPr>
        <b/>
        <sz val="10"/>
        <color indexed="8"/>
        <rFont val="Times New Roman"/>
        <family val="1"/>
      </rPr>
      <t>Подпрограмма 3.</t>
    </r>
    <r>
      <rPr>
        <sz val="10"/>
        <color indexed="8"/>
        <rFont val="Times New Roman"/>
        <family val="1"/>
      </rPr>
      <t xml:space="preserve"> "Благоустройство территории Раздольненского сельского поселения"</t>
    </r>
  </si>
  <si>
    <r>
      <rPr>
        <b/>
        <sz val="10"/>
        <rFont val="Times New Roman"/>
        <family val="1"/>
      </rPr>
      <t>Основное мероприятие 3.3.</t>
    </r>
    <r>
      <rPr>
        <sz val="10"/>
        <rFont val="Times New Roman"/>
        <family val="1"/>
      </rPr>
      <t xml:space="preserve"> "Ремонт и реконструкция уличных сетей наружного освещения"</t>
    </r>
  </si>
  <si>
    <r>
      <rPr>
        <b/>
        <sz val="10"/>
        <rFont val="Times New Roman"/>
        <family val="1"/>
      </rPr>
      <t>Основное мероприятие 3.4.</t>
    </r>
    <r>
      <rPr>
        <sz val="10"/>
        <rFont val="Times New Roman"/>
        <family val="1"/>
      </rPr>
      <t xml:space="preserve"> 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  </r>
  </si>
  <si>
    <r>
      <rPr>
        <b/>
        <sz val="10"/>
        <rFont val="Times New Roman"/>
        <family val="1"/>
      </rPr>
      <t xml:space="preserve">Основное мероприятие 3.5. </t>
    </r>
    <r>
      <rPr>
        <sz val="10"/>
        <rFont val="Times New Roman"/>
        <family val="1"/>
      </rPr>
      <t>"Устройство, проектирование, восстановление детских и других придомовых площадок"</t>
    </r>
  </si>
  <si>
    <r>
      <rPr>
        <b/>
        <sz val="10"/>
        <rFont val="Times New Roman"/>
        <family val="1"/>
      </rPr>
      <t>Подпрограмма 1.</t>
    </r>
    <r>
      <rPr>
        <sz val="10"/>
        <rFont val="Times New Roman"/>
        <family val="1"/>
      </rPr>
      <t xml:space="preserve"> "Энергосбережение и повышение энергетической эффективности в Раздольненском сельском поселении"</t>
    </r>
  </si>
  <si>
    <r>
      <rPr>
        <b/>
        <sz val="10"/>
        <color indexed="8"/>
        <rFont val="Times New Roman"/>
        <family val="1"/>
      </rPr>
      <t>Основное мероприятие 2.3.</t>
    </r>
    <r>
      <rPr>
        <sz val="10"/>
        <color indexed="8"/>
        <rFont val="Times New Roman"/>
        <family val="1"/>
      </rPr>
      <t xml:space="preserve"> "Проведение технических мероприятий, направленных на решение вопросов по улучшению работы систем водоснабжения и водоотведения" </t>
    </r>
  </si>
  <si>
    <t>КК</t>
  </si>
  <si>
    <t>РСП</t>
  </si>
  <si>
    <t xml:space="preserve">к Постановлению администрации Раздольненского сельского поселения </t>
  </si>
  <si>
    <t>1 17 01050 10 0000 180</t>
  </si>
  <si>
    <r>
      <rPr>
        <b/>
        <sz val="12"/>
        <rFont val="Times New Roman"/>
        <family val="1"/>
      </rPr>
      <t>Муниципальная программа Раздольненского сельского поселения</t>
    </r>
    <r>
      <rPr>
        <sz val="12"/>
        <rFont val="Times New Roman"/>
        <family val="1"/>
      </rPr>
      <t xml:space="preserve"> "Энергоэффективность,развитие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  </r>
  </si>
  <si>
    <r>
      <rPr>
        <b/>
        <sz val="12"/>
        <rFont val="Times New Roman"/>
        <family val="1"/>
      </rPr>
      <t>Подпрограмма 4.</t>
    </r>
    <r>
      <rPr>
        <sz val="12"/>
        <rFont val="Times New Roman"/>
        <family val="1"/>
      </rPr>
      <t xml:space="preserve"> "Капитальный ремонт многоквартирных домов в Раздольненском сельском поселении"</t>
    </r>
  </si>
  <si>
    <r>
      <rPr>
        <b/>
        <sz val="12"/>
        <rFont val="Times New Roman"/>
        <family val="1"/>
      </rPr>
      <t>Подпрограмма 3.</t>
    </r>
    <r>
      <rPr>
        <sz val="12"/>
        <rFont val="Times New Roman"/>
        <family val="1"/>
      </rPr>
      <t xml:space="preserve"> "Благоустройство территории Раздольненского сельского поселения"</t>
    </r>
  </si>
  <si>
    <r>
      <rPr>
        <b/>
        <sz val="12"/>
        <rFont val="Times New Roman"/>
        <family val="1"/>
      </rPr>
      <t>Основное мероприятие 3.4.</t>
    </r>
    <r>
      <rPr>
        <sz val="12"/>
        <rFont val="Times New Roman"/>
        <family val="1"/>
      </rPr>
      <t xml:space="preserve"> 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  </r>
  </si>
  <si>
    <r>
      <rPr>
        <b/>
        <sz val="12"/>
        <rFont val="Times New Roman"/>
        <family val="1"/>
      </rPr>
      <t xml:space="preserve">Основное мероприятие 3.5. </t>
    </r>
    <r>
      <rPr>
        <sz val="12"/>
        <rFont val="Times New Roman"/>
        <family val="1"/>
      </rPr>
      <t>"Устройство, проектирование, восстановление детских и других придомовых площадок"</t>
    </r>
  </si>
  <si>
    <r>
      <rPr>
        <b/>
        <sz val="12"/>
        <rFont val="Times New Roman"/>
        <family val="1"/>
      </rPr>
      <t>Подпрограмма 1.</t>
    </r>
    <r>
      <rPr>
        <sz val="12"/>
        <rFont val="Times New Roman"/>
        <family val="1"/>
      </rPr>
      <t xml:space="preserve"> "Энергосбережение и повышение энергетической эффективности в Раздольненском сельском поселении"</t>
    </r>
  </si>
  <si>
    <t>Приложение № 2</t>
  </si>
  <si>
    <t>На обеспечение софинансирования мероприятий государственных программ Камчатского края</t>
  </si>
  <si>
    <t>*-80,05281</t>
  </si>
  <si>
    <t>проверка норматива</t>
  </si>
  <si>
    <t>Годовой объем</t>
  </si>
  <si>
    <t>Выполнение государственных полномочий Камчатского края по вопросам установления нормативов накопления твердых коммунальных отходов</t>
  </si>
  <si>
    <t>99 0 00 40440</t>
  </si>
  <si>
    <t>2 02 15001 10 0000 151</t>
  </si>
  <si>
    <t>2 02 35118 10 0000 151</t>
  </si>
  <si>
    <t>2 02 30024 10 0000 151</t>
  </si>
  <si>
    <t>2 02 49999 10 0000 151</t>
  </si>
  <si>
    <t>01 2 21 00000</t>
  </si>
  <si>
    <t>01 1 12 00000</t>
  </si>
  <si>
    <t xml:space="preserve">Основное мероприятие 1.1. "Повышение уровня развития социальной инфраструктуры и инженерного обустройства Раздольненского сельского поселения" </t>
  </si>
  <si>
    <t>Разработка проектной документации по реконструкции здания МКУК СДК Раздольненского сельского поселения</t>
  </si>
  <si>
    <t>Основное мероприятие 1.4. "Проведение мероприятий в рамках заключенных концессионных соглашений"</t>
  </si>
  <si>
    <t>01 1 14 00000</t>
  </si>
  <si>
    <t>10040</t>
  </si>
  <si>
    <t>10110</t>
  </si>
  <si>
    <t>10020</t>
  </si>
  <si>
    <t>10010</t>
  </si>
  <si>
    <t>10090</t>
  </si>
  <si>
    <t>10120</t>
  </si>
  <si>
    <t>10140</t>
  </si>
  <si>
    <t>40080</t>
  </si>
  <si>
    <t>51180</t>
  </si>
  <si>
    <t>10201</t>
  </si>
  <si>
    <t>10180</t>
  </si>
  <si>
    <t>Мероприятия в рамках заключенных концессионных соглашений</t>
  </si>
  <si>
    <t>01 1 14 10210</t>
  </si>
  <si>
    <t>10210</t>
  </si>
  <si>
    <t>10160</t>
  </si>
  <si>
    <t>10050</t>
  </si>
  <si>
    <t>10060</t>
  </si>
  <si>
    <t>10070</t>
  </si>
  <si>
    <t>Технический учет и инвентаризации топливно-энергетического и жилищно-коммунального комплексов</t>
  </si>
  <si>
    <t>Основное мероприятие 1.2. "Мероприятия, направленные на проведение технического учета и инвентаризации топливно-энергетического и жилищно-коммунального комплексов"</t>
  </si>
  <si>
    <t>01 1 12 10211</t>
  </si>
  <si>
    <t>10207</t>
  </si>
  <si>
    <t>40440</t>
  </si>
  <si>
    <t>10150</t>
  </si>
  <si>
    <t>10080</t>
  </si>
  <si>
    <t>40240</t>
  </si>
  <si>
    <t>10130</t>
  </si>
  <si>
    <t>01 3 31 10213</t>
  </si>
  <si>
    <t>Разработка проектно-сметной документации на проведение работ по усовершенствованию дорожного покрытия (асфальтобетонное покрытие)</t>
  </si>
  <si>
    <t>01 3 31 10214</t>
  </si>
  <si>
    <t>Софинансирование расходов по оплате труда работников учреждений,финансируемых из бюджета поселения</t>
  </si>
  <si>
    <t>99 0 00 10170</t>
  </si>
  <si>
    <t>Предоставление земельных участков, находящихся в государственной или муниципальной собственности, в соответствии с Федеральным Законом от 01.05.2016 г. № 119-ФЗ</t>
  </si>
  <si>
    <t>На финансирование расходов, связанных с реализацией Федерального закона от 01.05.2016 г. № 119-ФЗ "Об особенностях предоставления гражданам земельных участков, находящихся в государственной или муниципальной собственности"</t>
  </si>
  <si>
    <t>2 02 30022 10 0000 151</t>
  </si>
  <si>
    <t xml:space="preserve">2 02 29999 10 0000 151 </t>
  </si>
  <si>
    <t>Прочие субсидии бюджетам поселений*</t>
  </si>
  <si>
    <t>Иные межбюджетные трансферты**</t>
  </si>
  <si>
    <t>* Расшифровка статьи прочие субсидии бюджетам поселений*</t>
  </si>
  <si>
    <t>** Расшифровка статьи иные межбюджетные трансферты:</t>
  </si>
  <si>
    <t>Субсидии местным бюджетам на реализацию мероприятий соответствующей подпрограммы соответстующей государственной программыКамчатского края (за исключением инвестиционных мероприятий и субсидии, которым присвоены отдельные коды)</t>
  </si>
  <si>
    <r>
      <rPr>
        <b/>
        <sz val="12"/>
        <rFont val="Times New Roman"/>
        <family val="1"/>
      </rPr>
      <t>Подпрограмма 1.</t>
    </r>
    <r>
      <rPr>
        <sz val="12"/>
        <rFont val="Times New Roman"/>
        <family val="1"/>
      </rPr>
      <t xml:space="preserve"> "Стимулирование развития жилищного строительства"</t>
    </r>
  </si>
  <si>
    <t>Основное мероприятие 1.1."Внесении изменений в документы территориального планирования и градостроительного зонирования, разработка документации по планировке территории Раздольненского сельского поселения"</t>
  </si>
  <si>
    <t>03 0 00 00000</t>
  </si>
  <si>
    <t>03 1 00 00000</t>
  </si>
  <si>
    <t>03 1 11 40060</t>
  </si>
  <si>
    <t>03 1 11 S0060</t>
  </si>
  <si>
    <t>_ в том числе за счет средств ИМБТ</t>
  </si>
  <si>
    <t>01 1 11 40060</t>
  </si>
  <si>
    <t>01 1 11 S0060</t>
  </si>
  <si>
    <t>01 1 12 40060</t>
  </si>
  <si>
    <t>01 1 12 S0060</t>
  </si>
  <si>
    <t>01 2 21 40060</t>
  </si>
  <si>
    <t>01 2 21 S0060</t>
  </si>
  <si>
    <t xml:space="preserve">Решение вопросов местного значения поселения в рамках соответствующей государственной программы Камчатского края </t>
  </si>
  <si>
    <t>Решение вопросов местного значения поселения в рамках соответствующей государственной программы Камчатского края (софинансирование за счет средств местного бюджета)</t>
  </si>
  <si>
    <t>Решение вопросов местного значения поселения в рамках соответствующей государственной программы Камчатского края</t>
  </si>
  <si>
    <t>Проведение мероприятий, направленных на ремонт ветхих и аварийных сетей</t>
  </si>
  <si>
    <t>Проведение мероприятий, направленных на реконструкцию и строительство систем водоснабжения и водоотведения</t>
  </si>
  <si>
    <t>Мероприятия, направленные на проведение технического учета и инвентаризации топливно-энергетического и жилищно-коммунального комплексов</t>
  </si>
  <si>
    <t>Внесение изменений в схему территориального планирования Камчатского края и документы территориальноготерриториального планирования и градостроительного зонированиягородских округов и поселений в Камчатском крае</t>
  </si>
  <si>
    <t>"Обеспечение доступным и комфортным жильем жителей Раздольненского сельского поселения"</t>
  </si>
  <si>
    <r>
      <t xml:space="preserve">Муниципальная программа Раздольненского сельского поселения </t>
    </r>
    <r>
      <rPr>
        <sz val="12"/>
        <rFont val="Times New Roman"/>
        <family val="1"/>
      </rPr>
      <t>"Обеспечение доступным и комфортным жильем жителей Раздольненского сельского поселения"</t>
    </r>
  </si>
  <si>
    <t>ОТЧЕТ об исполнении</t>
  </si>
  <si>
    <t>источников финансирования дефицита бюджета Раздольненского сельского поселения за 1 квартал 2017 года</t>
  </si>
  <si>
    <t>доходов бюджета Раздольненского сельского поселения за 1 квартал 2017 года</t>
  </si>
  <si>
    <t xml:space="preserve">расходов бюджета Раздольненского сельского поселения за 1 квартал 2017 года по разделам и подразделам классификации расходов бюджетов </t>
  </si>
  <si>
    <t>расходов бюджета Раздольненского сельского поселения по разделам, подразделам, целевым статьям, (муниципальным программам и непрограммным направлениям деятельности), группам видов расходов классификации расходов бюджетов за 1 квартал 2017 года</t>
  </si>
  <si>
    <r>
      <rPr>
        <b/>
        <sz val="12"/>
        <rFont val="Times New Roman"/>
        <family val="1"/>
      </rPr>
      <t>Основное мероприятие 3.3.</t>
    </r>
    <r>
      <rPr>
        <sz val="12"/>
        <rFont val="Times New Roman"/>
        <family val="1"/>
      </rPr>
      <t xml:space="preserve"> "Ремонт и реконструкция уличных сетей наружного освещения"</t>
    </r>
  </si>
  <si>
    <t>муниципального дорожного фонда Раздольненского сельского поселения за 1 квартал 2017 год</t>
  </si>
  <si>
    <r>
      <t xml:space="preserve">Муниципальная программа Раздольненского сельского поселения </t>
    </r>
    <r>
      <rPr>
        <sz val="12"/>
        <rFont val="Times New Roman"/>
        <family val="1"/>
      </rPr>
      <t>"Энергоэффективность,развитие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  </r>
  </si>
  <si>
    <r>
      <rPr>
        <b/>
        <sz val="12"/>
        <rFont val="Times New Roman"/>
        <family val="1"/>
      </rPr>
      <t>Подпрограмма 3</t>
    </r>
    <r>
      <rPr>
        <sz val="12"/>
        <rFont val="Times New Roman"/>
        <family val="1"/>
      </rPr>
      <t xml:space="preserve"> "Благоустройство территории Раздольненского сельского поселения"</t>
    </r>
  </si>
  <si>
    <t>расходов бюджета Раздольненского сельского поселения за 1 квартал 2017 года в ведомственной структуре расходов бюджетов</t>
  </si>
  <si>
    <t>расходов бюджета Раздольненского сельского поселения на реализацию муниципальных программ за 1 квартал 2017 года</t>
  </si>
  <si>
    <r>
      <rPr>
        <b/>
        <sz val="13"/>
        <rFont val="Times New Roman"/>
        <family val="1"/>
      </rPr>
      <t>Основное мероприятие 3.1.</t>
    </r>
    <r>
      <rPr>
        <sz val="13"/>
        <rFont val="Times New Roman"/>
        <family val="1"/>
      </rPr>
      <t xml:space="preserve"> "Капитальный ремонт и ремонт автомобильных дорог общего пользования населенных пунктов Раздольненского сельского поселения (в т.ч. элементов улично-дорожной сети, включая тратуары и парковки), дворовых территорий многоквартирных домов и проездов к ним</t>
    </r>
  </si>
  <si>
    <r>
      <rPr>
        <b/>
        <sz val="13"/>
        <rFont val="Times New Roman"/>
        <family val="1"/>
      </rPr>
      <t>Основное мероприятие 3.3.</t>
    </r>
    <r>
      <rPr>
        <sz val="13"/>
        <rFont val="Times New Roman"/>
        <family val="1"/>
      </rPr>
      <t xml:space="preserve"> "Ремонт и реконструкция уличных сетей наружного освещения"</t>
    </r>
  </si>
  <si>
    <t xml:space="preserve">от 28.04.2017 г. № 84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</si>
</sst>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_р_."/>
    <numFmt numFmtId="186" formatCode="0.0"/>
    <numFmt numFmtId="187" formatCode="0.00000"/>
    <numFmt numFmtId="188" formatCode="0000"/>
    <numFmt numFmtId="189" formatCode="0.000"/>
    <numFmt numFmtId="190" formatCode="0.0000"/>
    <numFmt numFmtId="191" formatCode="#,##0.00000"/>
    <numFmt numFmtId="192" formatCode="#,###,##0.00000;[Red]\-#,###,##0.00000;0.00000"/>
    <numFmt numFmtId="193" formatCode="#,##0.00000;[Red]\-#,##0.00000;0.00000"/>
    <numFmt numFmtId="194" formatCode="000;[Red]\-000;"/>
    <numFmt numFmtId="195" formatCode="0000000;[Red]\-0000000;"/>
    <numFmt numFmtId="196" formatCode="000;[Red]\-000;000"/>
    <numFmt numFmtId="197" formatCode="0000;[Red]\-0000;"/>
    <numFmt numFmtId="198" formatCode="0.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-* #,##0.00000_р_._-;\-* #,##0.00000_р_._-;_-* &quot;-&quot;?????_р_._-;_-@_-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_);_(* \(#,##0.0\);_(* &quot;-&quot;??_);_(@_)"/>
    <numFmt numFmtId="208" formatCode="_(* #,##0_);_(* \(#,##0\);_(* &quot;-&quot;??_);_(@_)"/>
    <numFmt numFmtId="209" formatCode="_-* #,##0.0000_р_._-;\-* #,##0.0000_р_._-;_-* &quot;-&quot;?????_р_._-;_-@_-"/>
    <numFmt numFmtId="210" formatCode="_-* #,##0.000_р_._-;\-* #,##0.000_р_._-;_-* &quot;-&quot;?????_р_._-;_-@_-"/>
    <numFmt numFmtId="211" formatCode="_-* #,##0.00_р_._-;\-* #,##0.00_р_._-;_-* &quot;-&quot;?????_р_._-;_-@_-"/>
    <numFmt numFmtId="212" formatCode="_-* #,##0.0_р_._-;\-* #,##0.0_р_._-;_-* &quot;-&quot;?????_р_._-;_-@_-"/>
    <numFmt numFmtId="213" formatCode="0.00000000"/>
    <numFmt numFmtId="214" formatCode="0.0000000"/>
    <numFmt numFmtId="215" formatCode="#,##0.0000"/>
    <numFmt numFmtId="216" formatCode="#,##0.000"/>
    <numFmt numFmtId="217" formatCode="#,##0.0"/>
    <numFmt numFmtId="218" formatCode="#,###,##0.0000;[Red]\-#,###,##0.0000;0.0000"/>
    <numFmt numFmtId="219" formatCode="#,###,##0.000;[Red]\-#,###,##0.000;0.000"/>
    <numFmt numFmtId="220" formatCode="#,###,##0.00;[Red]\-#,###,##0.00;0.00"/>
    <numFmt numFmtId="221" formatCode="#,###,##0.0;[Red]\-#,###,##0.0;0.0"/>
  </numFmts>
  <fonts count="7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sz val="15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9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name val="Times New Roman"/>
      <family val="1"/>
    </font>
    <font>
      <i/>
      <u val="single"/>
      <sz val="8"/>
      <color indexed="8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name val="Arial Cyr"/>
      <family val="0"/>
    </font>
    <font>
      <b/>
      <sz val="9"/>
      <name val="Times New Roman"/>
      <family val="1"/>
    </font>
    <font>
      <b/>
      <sz val="13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7" borderId="1" applyNumberFormat="0" applyAlignment="0" applyProtection="0"/>
    <xf numFmtId="0" fontId="62" fillId="20" borderId="2" applyNumberFormat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1" borderId="7" applyNumberFormat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4" borderId="0" applyNumberFormat="0" applyBorder="0" applyAlignment="0" applyProtection="0"/>
  </cellStyleXfs>
  <cellXfs count="7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18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5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0" fontId="19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20" borderId="10" xfId="0" applyFont="1" applyFill="1" applyBorder="1" applyAlignment="1">
      <alignment horizontal="center" wrapText="1"/>
    </xf>
    <xf numFmtId="49" fontId="9" fillId="20" borderId="10" xfId="0" applyNumberFormat="1" applyFont="1" applyFill="1" applyBorder="1" applyAlignment="1">
      <alignment horizontal="center" wrapText="1"/>
    </xf>
    <xf numFmtId="0" fontId="9" fillId="20" borderId="10" xfId="0" applyFont="1" applyFill="1" applyBorder="1" applyAlignment="1">
      <alignment wrapText="1"/>
    </xf>
    <xf numFmtId="187" fontId="20" fillId="2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187" fontId="12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187" fontId="12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49" fontId="8" fillId="20" borderId="10" xfId="0" applyNumberFormat="1" applyFont="1" applyFill="1" applyBorder="1" applyAlignment="1">
      <alignment horizontal="center" wrapText="1"/>
    </xf>
    <xf numFmtId="0" fontId="21" fillId="2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1" fillId="24" borderId="10" xfId="0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 wrapText="1"/>
    </xf>
    <xf numFmtId="0" fontId="11" fillId="24" borderId="10" xfId="0" applyFont="1" applyFill="1" applyBorder="1" applyAlignment="1">
      <alignment wrapText="1"/>
    </xf>
    <xf numFmtId="187" fontId="22" fillId="24" borderId="1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0" fontId="3" fillId="20" borderId="10" xfId="0" applyFont="1" applyFill="1" applyBorder="1" applyAlignment="1">
      <alignment horizontal="center" wrapText="1"/>
    </xf>
    <xf numFmtId="49" fontId="3" fillId="20" borderId="10" xfId="0" applyNumberFormat="1" applyFont="1" applyFill="1" applyBorder="1" applyAlignment="1">
      <alignment horizontal="center" wrapText="1"/>
    </xf>
    <xf numFmtId="0" fontId="3" fillId="20" borderId="10" xfId="0" applyFont="1" applyFill="1" applyBorder="1" applyAlignment="1">
      <alignment wrapText="1"/>
    </xf>
    <xf numFmtId="187" fontId="6" fillId="2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87" fontId="0" fillId="0" borderId="10" xfId="0" applyNumberForma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87" fontId="20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187" fontId="0" fillId="0" borderId="0" xfId="0" applyNumberFormat="1" applyAlignment="1">
      <alignment/>
    </xf>
    <xf numFmtId="0" fontId="25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6" fillId="24" borderId="0" xfId="0" applyFont="1" applyFill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wrapText="1"/>
    </xf>
    <xf numFmtId="0" fontId="29" fillId="24" borderId="0" xfId="0" applyFont="1" applyFill="1" applyAlignment="1">
      <alignment/>
    </xf>
    <xf numFmtId="0" fontId="27" fillId="24" borderId="10" xfId="0" applyFont="1" applyFill="1" applyBorder="1" applyAlignment="1">
      <alignment horizontal="center" wrapText="1"/>
    </xf>
    <xf numFmtId="0" fontId="28" fillId="24" borderId="10" xfId="0" applyFont="1" applyFill="1" applyBorder="1" applyAlignment="1">
      <alignment horizontal="center" wrapText="1"/>
    </xf>
    <xf numFmtId="49" fontId="28" fillId="24" borderId="10" xfId="0" applyNumberFormat="1" applyFont="1" applyFill="1" applyBorder="1" applyAlignment="1">
      <alignment horizontal="center" wrapText="1"/>
    </xf>
    <xf numFmtId="180" fontId="28" fillId="24" borderId="10" xfId="0" applyNumberFormat="1" applyFont="1" applyFill="1" applyBorder="1" applyAlignment="1">
      <alignment horizontal="center" wrapText="1"/>
    </xf>
    <xf numFmtId="187" fontId="27" fillId="24" borderId="10" xfId="0" applyNumberFormat="1" applyFont="1" applyFill="1" applyBorder="1" applyAlignment="1">
      <alignment horizontal="center" wrapText="1"/>
    </xf>
    <xf numFmtId="0" fontId="27" fillId="25" borderId="10" xfId="0" applyFont="1" applyFill="1" applyBorder="1" applyAlignment="1">
      <alignment horizontal="center" wrapText="1"/>
    </xf>
    <xf numFmtId="0" fontId="28" fillId="25" borderId="10" xfId="0" applyFont="1" applyFill="1" applyBorder="1" applyAlignment="1">
      <alignment horizontal="center" wrapText="1"/>
    </xf>
    <xf numFmtId="49" fontId="28" fillId="25" borderId="10" xfId="0" applyNumberFormat="1" applyFont="1" applyFill="1" applyBorder="1" applyAlignment="1">
      <alignment horizontal="center" wrapText="1"/>
    </xf>
    <xf numFmtId="187" fontId="27" fillId="25" borderId="10" xfId="0" applyNumberFormat="1" applyFont="1" applyFill="1" applyBorder="1" applyAlignment="1">
      <alignment horizontal="center" wrapText="1"/>
    </xf>
    <xf numFmtId="0" fontId="28" fillId="22" borderId="17" xfId="0" applyFont="1" applyFill="1" applyBorder="1" applyAlignment="1">
      <alignment horizontal="center" wrapText="1"/>
    </xf>
    <xf numFmtId="49" fontId="28" fillId="22" borderId="17" xfId="0" applyNumberFormat="1" applyFont="1" applyFill="1" applyBorder="1" applyAlignment="1">
      <alignment horizontal="center"/>
    </xf>
    <xf numFmtId="49" fontId="28" fillId="22" borderId="13" xfId="0" applyNumberFormat="1" applyFont="1" applyFill="1" applyBorder="1" applyAlignment="1">
      <alignment horizontal="center"/>
    </xf>
    <xf numFmtId="187" fontId="27" fillId="22" borderId="10" xfId="0" applyNumberFormat="1" applyFont="1" applyFill="1" applyBorder="1" applyAlignment="1">
      <alignment horizontal="center" wrapText="1"/>
    </xf>
    <xf numFmtId="49" fontId="28" fillId="0" borderId="17" xfId="0" applyNumberFormat="1" applyFont="1" applyFill="1" applyBorder="1" applyAlignment="1">
      <alignment horizontal="center"/>
    </xf>
    <xf numFmtId="187" fontId="28" fillId="0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/>
    </xf>
    <xf numFmtId="0" fontId="27" fillId="22" borderId="10" xfId="0" applyFont="1" applyFill="1" applyBorder="1" applyAlignment="1">
      <alignment horizontal="center" wrapText="1"/>
    </xf>
    <xf numFmtId="49" fontId="27" fillId="22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49" fontId="28" fillId="0" borderId="16" xfId="0" applyNumberFormat="1" applyFont="1" applyFill="1" applyBorder="1" applyAlignment="1">
      <alignment horizontal="center" wrapText="1"/>
    </xf>
    <xf numFmtId="187" fontId="30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right" wrapText="1"/>
    </xf>
    <xf numFmtId="49" fontId="30" fillId="0" borderId="10" xfId="0" applyNumberFormat="1" applyFont="1" applyFill="1" applyBorder="1" applyAlignment="1">
      <alignment horizontal="center" wrapText="1"/>
    </xf>
    <xf numFmtId="0" fontId="29" fillId="24" borderId="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 wrapText="1"/>
    </xf>
    <xf numFmtId="0" fontId="31" fillId="24" borderId="10" xfId="0" applyFont="1" applyFill="1" applyBorder="1" applyAlignment="1">
      <alignment horizontal="left" wrapText="1"/>
    </xf>
    <xf numFmtId="49" fontId="27" fillId="25" borderId="10" xfId="0" applyNumberFormat="1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left" wrapText="1"/>
    </xf>
    <xf numFmtId="0" fontId="27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187" fontId="27" fillId="0" borderId="1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187" fontId="28" fillId="24" borderId="10" xfId="0" applyNumberFormat="1" applyFont="1" applyFill="1" applyBorder="1" applyAlignment="1">
      <alignment horizontal="center" wrapText="1"/>
    </xf>
    <xf numFmtId="49" fontId="27" fillId="24" borderId="10" xfId="0" applyNumberFormat="1" applyFont="1" applyFill="1" applyBorder="1" applyAlignment="1">
      <alignment horizontal="center" wrapText="1"/>
    </xf>
    <xf numFmtId="0" fontId="28" fillId="22" borderId="10" xfId="0" applyFont="1" applyFill="1" applyBorder="1" applyAlignment="1">
      <alignment horizontal="center" wrapText="1"/>
    </xf>
    <xf numFmtId="187" fontId="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36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 wrapText="1"/>
    </xf>
    <xf numFmtId="18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187" fontId="3" fillId="24" borderId="10" xfId="0" applyNumberFormat="1" applyFont="1" applyFill="1" applyBorder="1" applyAlignment="1">
      <alignment horizontal="center" wrapText="1"/>
    </xf>
    <xf numFmtId="0" fontId="37" fillId="24" borderId="0" xfId="0" applyFont="1" applyFill="1" applyAlignment="1">
      <alignment/>
    </xf>
    <xf numFmtId="49" fontId="27" fillId="24" borderId="16" xfId="0" applyNumberFormat="1" applyFont="1" applyFill="1" applyBorder="1" applyAlignment="1">
      <alignment horizontal="center" wrapText="1"/>
    </xf>
    <xf numFmtId="49" fontId="27" fillId="0" borderId="16" xfId="0" applyNumberFormat="1" applyFont="1" applyFill="1" applyBorder="1" applyAlignment="1">
      <alignment horizontal="center" wrapText="1"/>
    </xf>
    <xf numFmtId="49" fontId="28" fillId="25" borderId="16" xfId="0" applyNumberFormat="1" applyFont="1" applyFill="1" applyBorder="1" applyAlignment="1">
      <alignment horizontal="center" wrapText="1"/>
    </xf>
    <xf numFmtId="49" fontId="28" fillId="0" borderId="16" xfId="0" applyNumberFormat="1" applyFont="1" applyFill="1" applyBorder="1" applyAlignment="1">
      <alignment horizontal="center"/>
    </xf>
    <xf numFmtId="188" fontId="28" fillId="24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88" fontId="5" fillId="24" borderId="16" xfId="0" applyNumberFormat="1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24" borderId="10" xfId="53" applyNumberFormat="1" applyFont="1" applyFill="1" applyBorder="1" applyAlignment="1" applyProtection="1">
      <alignment horizontal="center" vertical="center" wrapText="1"/>
      <protection hidden="1"/>
    </xf>
    <xf numFmtId="49" fontId="28" fillId="22" borderId="16" xfId="0" applyNumberFormat="1" applyFont="1" applyFill="1" applyBorder="1" applyAlignment="1">
      <alignment horizontal="center"/>
    </xf>
    <xf numFmtId="49" fontId="27" fillId="22" borderId="16" xfId="0" applyNumberFormat="1" applyFont="1" applyFill="1" applyBorder="1" applyAlignment="1">
      <alignment horizontal="center" wrapText="1"/>
    </xf>
    <xf numFmtId="49" fontId="28" fillId="24" borderId="16" xfId="0" applyNumberFormat="1" applyFont="1" applyFill="1" applyBorder="1" applyAlignment="1">
      <alignment horizontal="center" wrapText="1"/>
    </xf>
    <xf numFmtId="49" fontId="27" fillId="25" borderId="16" xfId="0" applyNumberFormat="1" applyFont="1" applyFill="1" applyBorder="1" applyAlignment="1">
      <alignment horizontal="center" wrapText="1"/>
    </xf>
    <xf numFmtId="0" fontId="28" fillId="22" borderId="16" xfId="0" applyFont="1" applyFill="1" applyBorder="1" applyAlignment="1">
      <alignment horizontal="center" wrapText="1"/>
    </xf>
    <xf numFmtId="0" fontId="3" fillId="24" borderId="0" xfId="53" applyFont="1" applyFill="1" applyAlignment="1" applyProtection="1">
      <alignment/>
      <protection hidden="1"/>
    </xf>
    <xf numFmtId="0" fontId="5" fillId="24" borderId="0" xfId="53" applyNumberFormat="1" applyFont="1" applyFill="1" applyAlignment="1" applyProtection="1">
      <alignment wrapText="1"/>
      <protection hidden="1"/>
    </xf>
    <xf numFmtId="0" fontId="5" fillId="24" borderId="0" xfId="53" applyNumberFormat="1" applyFont="1" applyFill="1" applyAlignment="1" applyProtection="1">
      <alignment horizontal="right" vertical="center" wrapText="1"/>
      <protection hidden="1"/>
    </xf>
    <xf numFmtId="0" fontId="38" fillId="24" borderId="0" xfId="53" applyFont="1" applyFill="1" applyAlignment="1" applyProtection="1">
      <alignment horizontal="right"/>
      <protection hidden="1"/>
    </xf>
    <xf numFmtId="0" fontId="5" fillId="24" borderId="0" xfId="53" applyFont="1" applyFill="1" applyProtection="1">
      <alignment/>
      <protection hidden="1"/>
    </xf>
    <xf numFmtId="0" fontId="5" fillId="24" borderId="0" xfId="53" applyFont="1" applyFill="1">
      <alignment/>
      <protection/>
    </xf>
    <xf numFmtId="0" fontId="3" fillId="24" borderId="0" xfId="53" applyNumberFormat="1" applyFont="1" applyFill="1" applyAlignment="1" applyProtection="1">
      <alignment/>
      <protection hidden="1"/>
    </xf>
    <xf numFmtId="0" fontId="5" fillId="24" borderId="0" xfId="53" applyFont="1" applyFill="1" applyAlignment="1" applyProtection="1">
      <alignment/>
      <protection hidden="1"/>
    </xf>
    <xf numFmtId="0" fontId="15" fillId="24" borderId="0" xfId="0" applyFont="1" applyFill="1" applyAlignment="1">
      <alignment horizontal="right"/>
    </xf>
    <xf numFmtId="0" fontId="5" fillId="24" borderId="0" xfId="53" applyFont="1" applyFill="1" applyAlignment="1" applyProtection="1">
      <alignment horizontal="right"/>
      <protection hidden="1"/>
    </xf>
    <xf numFmtId="0" fontId="3" fillId="24" borderId="0" xfId="53" applyFont="1" applyFill="1" applyProtection="1">
      <alignment/>
      <protection hidden="1"/>
    </xf>
    <xf numFmtId="0" fontId="7" fillId="24" borderId="0" xfId="53" applyFont="1" applyFill="1" applyProtection="1">
      <alignment/>
      <protection hidden="1"/>
    </xf>
    <xf numFmtId="0" fontId="15" fillId="24" borderId="0" xfId="53" applyFont="1" applyFill="1" applyAlignment="1" applyProtection="1">
      <alignment/>
      <protection hidden="1"/>
    </xf>
    <xf numFmtId="0" fontId="7" fillId="24" borderId="0" xfId="53" applyFont="1" applyFill="1">
      <alignment/>
      <protection/>
    </xf>
    <xf numFmtId="0" fontId="2" fillId="24" borderId="10" xfId="53" applyNumberFormat="1" applyFont="1" applyFill="1" applyBorder="1" applyAlignment="1" applyProtection="1">
      <alignment horizontal="center" vertical="center" wrapText="1"/>
      <protection hidden="1"/>
    </xf>
    <xf numFmtId="0" fontId="40" fillId="24" borderId="10" xfId="53" applyNumberFormat="1" applyFont="1" applyFill="1" applyBorder="1" applyAlignment="1" applyProtection="1">
      <alignment horizontal="center" vertical="center"/>
      <protection hidden="1"/>
    </xf>
    <xf numFmtId="0" fontId="39" fillId="24" borderId="0" xfId="53" applyFont="1" applyFill="1" applyAlignment="1" applyProtection="1">
      <alignment/>
      <protection hidden="1"/>
    </xf>
    <xf numFmtId="0" fontId="3" fillId="24" borderId="0" xfId="53" applyFont="1" applyFill="1">
      <alignment/>
      <protection/>
    </xf>
    <xf numFmtId="0" fontId="40" fillId="24" borderId="10" xfId="53" applyNumberFormat="1" applyFont="1" applyFill="1" applyBorder="1" applyAlignment="1" applyProtection="1">
      <alignment horizontal="left" vertical="center"/>
      <protection hidden="1"/>
    </xf>
    <xf numFmtId="49" fontId="40" fillId="24" borderId="10" xfId="53" applyNumberFormat="1" applyFont="1" applyFill="1" applyBorder="1" applyAlignment="1" applyProtection="1">
      <alignment horizontal="center" vertical="center"/>
      <protection hidden="1"/>
    </xf>
    <xf numFmtId="0" fontId="38" fillId="24" borderId="0" xfId="53" applyFont="1" applyFill="1" applyAlignment="1" applyProtection="1">
      <alignment/>
      <protection hidden="1"/>
    </xf>
    <xf numFmtId="0" fontId="40" fillId="24" borderId="10" xfId="53" applyNumberFormat="1" applyFont="1" applyFill="1" applyBorder="1" applyAlignment="1" applyProtection="1">
      <alignment horizontal="left" wrapText="1"/>
      <protection hidden="1"/>
    </xf>
    <xf numFmtId="0" fontId="17" fillId="24" borderId="10" xfId="53" applyNumberFormat="1" applyFont="1" applyFill="1" applyBorder="1" applyAlignment="1" applyProtection="1">
      <alignment horizontal="left" vertical="top" wrapText="1"/>
      <protection hidden="1"/>
    </xf>
    <xf numFmtId="49" fontId="17" fillId="24" borderId="10" xfId="53" applyNumberFormat="1" applyFont="1" applyFill="1" applyBorder="1" applyAlignment="1" applyProtection="1">
      <alignment horizontal="center" vertical="center"/>
      <protection hidden="1"/>
    </xf>
    <xf numFmtId="191" fontId="17" fillId="24" borderId="10" xfId="53" applyNumberFormat="1" applyFont="1" applyFill="1" applyBorder="1" applyAlignment="1" applyProtection="1">
      <alignment horizontal="right" vertical="center"/>
      <protection hidden="1"/>
    </xf>
    <xf numFmtId="0" fontId="41" fillId="24" borderId="10" xfId="0" applyFont="1" applyFill="1" applyBorder="1" applyAlignment="1">
      <alignment wrapText="1"/>
    </xf>
    <xf numFmtId="0" fontId="3" fillId="24" borderId="10" xfId="53" applyNumberFormat="1" applyFont="1" applyFill="1" applyBorder="1" applyAlignment="1" applyProtection="1">
      <alignment horizontal="centerContinuous" vertical="center"/>
      <protection hidden="1"/>
    </xf>
    <xf numFmtId="0" fontId="3" fillId="24" borderId="10" xfId="53" applyNumberFormat="1" applyFont="1" applyFill="1" applyBorder="1" applyAlignment="1" applyProtection="1">
      <alignment horizontal="center" vertical="center"/>
      <protection hidden="1"/>
    </xf>
    <xf numFmtId="0" fontId="3" fillId="24" borderId="10" xfId="53" applyNumberFormat="1" applyFont="1" applyFill="1" applyBorder="1" applyAlignment="1" applyProtection="1">
      <alignment horizontal="left" vertical="top"/>
      <protection hidden="1"/>
    </xf>
    <xf numFmtId="49" fontId="27" fillId="24" borderId="10" xfId="53" applyNumberFormat="1" applyFont="1" applyFill="1" applyBorder="1" applyAlignment="1" applyProtection="1">
      <alignment horizontal="center" vertical="center"/>
      <protection hidden="1"/>
    </xf>
    <xf numFmtId="192" fontId="27" fillId="24" borderId="10" xfId="53" applyNumberFormat="1" applyFont="1" applyFill="1" applyBorder="1" applyAlignment="1" applyProtection="1">
      <alignment vertical="center"/>
      <protection hidden="1"/>
    </xf>
    <xf numFmtId="49" fontId="3" fillId="24" borderId="10" xfId="53" applyNumberFormat="1" applyFont="1" applyFill="1" applyBorder="1" applyAlignment="1" applyProtection="1">
      <alignment horizontal="center"/>
      <protection hidden="1"/>
    </xf>
    <xf numFmtId="193" fontId="3" fillId="24" borderId="10" xfId="53" applyNumberFormat="1" applyFont="1" applyFill="1" applyBorder="1" applyAlignment="1" applyProtection="1">
      <alignment wrapText="1"/>
      <protection hidden="1"/>
    </xf>
    <xf numFmtId="192" fontId="27" fillId="24" borderId="10" xfId="53" applyNumberFormat="1" applyFont="1" applyFill="1" applyBorder="1" applyAlignment="1" applyProtection="1">
      <alignment/>
      <protection hidden="1"/>
    </xf>
    <xf numFmtId="0" fontId="5" fillId="24" borderId="0" xfId="53" applyNumberFormat="1" applyFont="1" applyFill="1" applyAlignment="1" applyProtection="1">
      <alignment/>
      <protection hidden="1"/>
    </xf>
    <xf numFmtId="0" fontId="5" fillId="24" borderId="0" xfId="53" applyFont="1" applyFill="1" applyAlignment="1">
      <alignment/>
      <protection/>
    </xf>
    <xf numFmtId="187" fontId="30" fillId="24" borderId="10" xfId="0" applyNumberFormat="1" applyFont="1" applyFill="1" applyBorder="1" applyAlignment="1">
      <alignment wrapText="1"/>
    </xf>
    <xf numFmtId="0" fontId="30" fillId="24" borderId="10" xfId="0" applyFont="1" applyFill="1" applyBorder="1" applyAlignment="1">
      <alignment horizontal="left" wrapText="1"/>
    </xf>
    <xf numFmtId="0" fontId="33" fillId="24" borderId="10" xfId="0" applyFont="1" applyFill="1" applyBorder="1" applyAlignment="1">
      <alignment horizontal="left" wrapText="1"/>
    </xf>
    <xf numFmtId="0" fontId="28" fillId="24" borderId="10" xfId="0" applyFont="1" applyFill="1" applyBorder="1" applyAlignment="1">
      <alignment wrapText="1"/>
    </xf>
    <xf numFmtId="192" fontId="28" fillId="24" borderId="10" xfId="53" applyNumberFormat="1" applyFont="1" applyFill="1" applyBorder="1" applyAlignment="1" applyProtection="1">
      <alignment/>
      <protection hidden="1"/>
    </xf>
    <xf numFmtId="194" fontId="40" fillId="24" borderId="10" xfId="53" applyNumberFormat="1" applyFont="1" applyFill="1" applyBorder="1" applyAlignment="1" applyProtection="1">
      <alignment horizontal="center"/>
      <protection hidden="1"/>
    </xf>
    <xf numFmtId="49" fontId="40" fillId="24" borderId="10" xfId="53" applyNumberFormat="1" applyFont="1" applyFill="1" applyBorder="1" applyAlignment="1" applyProtection="1">
      <alignment horizontal="center"/>
      <protection hidden="1"/>
    </xf>
    <xf numFmtId="195" fontId="40" fillId="24" borderId="10" xfId="53" applyNumberFormat="1" applyFont="1" applyFill="1" applyBorder="1" applyAlignment="1" applyProtection="1">
      <alignment horizontal="center"/>
      <protection hidden="1"/>
    </xf>
    <xf numFmtId="196" fontId="40" fillId="24" borderId="10" xfId="53" applyNumberFormat="1" applyFont="1" applyFill="1" applyBorder="1" applyAlignment="1" applyProtection="1">
      <alignment horizontal="center"/>
      <protection hidden="1"/>
    </xf>
    <xf numFmtId="194" fontId="17" fillId="24" borderId="10" xfId="53" applyNumberFormat="1" applyFont="1" applyFill="1" applyBorder="1" applyAlignment="1" applyProtection="1">
      <alignment horizontal="center"/>
      <protection hidden="1"/>
    </xf>
    <xf numFmtId="49" fontId="17" fillId="24" borderId="10" xfId="53" applyNumberFormat="1" applyFont="1" applyFill="1" applyBorder="1" applyAlignment="1" applyProtection="1">
      <alignment horizontal="center"/>
      <protection hidden="1"/>
    </xf>
    <xf numFmtId="0" fontId="17" fillId="24" borderId="10" xfId="0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wrapText="1"/>
    </xf>
    <xf numFmtId="0" fontId="41" fillId="24" borderId="10" xfId="0" applyFont="1" applyFill="1" applyBorder="1" applyAlignment="1">
      <alignment horizontal="center"/>
    </xf>
    <xf numFmtId="196" fontId="17" fillId="24" borderId="10" xfId="53" applyNumberFormat="1" applyFont="1" applyFill="1" applyBorder="1" applyAlignment="1" applyProtection="1">
      <alignment horizontal="center"/>
      <protection hidden="1"/>
    </xf>
    <xf numFmtId="191" fontId="27" fillId="24" borderId="10" xfId="53" applyNumberFormat="1" applyFont="1" applyFill="1" applyBorder="1" applyAlignment="1" applyProtection="1">
      <alignment horizontal="right" vertical="center"/>
      <protection hidden="1"/>
    </xf>
    <xf numFmtId="191" fontId="28" fillId="24" borderId="10" xfId="53" applyNumberFormat="1" applyFont="1" applyFill="1" applyBorder="1" applyAlignment="1" applyProtection="1">
      <alignment horizontal="right" vertical="center"/>
      <protection hidden="1"/>
    </xf>
    <xf numFmtId="0" fontId="28" fillId="24" borderId="10" xfId="0" applyFont="1" applyFill="1" applyBorder="1" applyAlignment="1">
      <alignment horizont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34" fillId="25" borderId="10" xfId="0" applyNumberFormat="1" applyFont="1" applyFill="1" applyBorder="1" applyAlignment="1">
      <alignment horizontal="center" wrapText="1"/>
    </xf>
    <xf numFmtId="49" fontId="28" fillId="22" borderId="15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87" fontId="3" fillId="24" borderId="10" xfId="0" applyNumberFormat="1" applyFont="1" applyFill="1" applyBorder="1" applyAlignment="1">
      <alignment wrapText="1"/>
    </xf>
    <xf numFmtId="187" fontId="32" fillId="24" borderId="10" xfId="0" applyNumberFormat="1" applyFont="1" applyFill="1" applyBorder="1" applyAlignment="1">
      <alignment wrapText="1"/>
    </xf>
    <xf numFmtId="0" fontId="7" fillId="24" borderId="0" xfId="0" applyFont="1" applyFill="1" applyAlignment="1">
      <alignment/>
    </xf>
    <xf numFmtId="201" fontId="10" fillId="0" borderId="0" xfId="61" applyNumberFormat="1" applyFont="1" applyFill="1" applyAlignment="1">
      <alignment horizontal="right"/>
    </xf>
    <xf numFmtId="201" fontId="7" fillId="0" borderId="0" xfId="61" applyNumberFormat="1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7" fontId="9" fillId="24" borderId="10" xfId="0" applyNumberFormat="1" applyFont="1" applyFill="1" applyBorder="1" applyAlignment="1">
      <alignment/>
    </xf>
    <xf numFmtId="0" fontId="42" fillId="24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188" fontId="7" fillId="24" borderId="16" xfId="0" applyNumberFormat="1" applyFont="1" applyFill="1" applyBorder="1" applyAlignment="1">
      <alignment horizontal="center" wrapText="1"/>
    </xf>
    <xf numFmtId="180" fontId="7" fillId="24" borderId="10" xfId="0" applyNumberFormat="1" applyFont="1" applyFill="1" applyBorder="1" applyAlignment="1">
      <alignment horizontal="center" wrapText="1"/>
    </xf>
    <xf numFmtId="187" fontId="2" fillId="24" borderId="10" xfId="0" applyNumberFormat="1" applyFont="1" applyFill="1" applyBorder="1" applyAlignment="1">
      <alignment horizontal="center" wrapText="1"/>
    </xf>
    <xf numFmtId="187" fontId="26" fillId="24" borderId="0" xfId="0" applyNumberFormat="1" applyFont="1" applyFill="1" applyAlignment="1">
      <alignment/>
    </xf>
    <xf numFmtId="0" fontId="2" fillId="25" borderId="10" xfId="0" applyFont="1" applyFill="1" applyBorder="1" applyAlignment="1">
      <alignment horizontal="center" wrapText="1"/>
    </xf>
    <xf numFmtId="0" fontId="7" fillId="25" borderId="10" xfId="0" applyFont="1" applyFill="1" applyBorder="1" applyAlignment="1">
      <alignment horizontal="center" wrapText="1"/>
    </xf>
    <xf numFmtId="49" fontId="7" fillId="25" borderId="10" xfId="0" applyNumberFormat="1" applyFont="1" applyFill="1" applyBorder="1" applyAlignment="1">
      <alignment horizontal="center" wrapText="1"/>
    </xf>
    <xf numFmtId="49" fontId="7" fillId="25" borderId="16" xfId="0" applyNumberFormat="1" applyFont="1" applyFill="1" applyBorder="1" applyAlignment="1">
      <alignment horizontal="center" wrapText="1"/>
    </xf>
    <xf numFmtId="187" fontId="2" fillId="25" borderId="10" xfId="0" applyNumberFormat="1" applyFont="1" applyFill="1" applyBorder="1" applyAlignment="1">
      <alignment horizontal="center" wrapText="1"/>
    </xf>
    <xf numFmtId="0" fontId="26" fillId="25" borderId="0" xfId="0" applyFont="1" applyFill="1" applyAlignment="1">
      <alignment/>
    </xf>
    <xf numFmtId="0" fontId="2" fillId="22" borderId="10" xfId="0" applyFont="1" applyFill="1" applyBorder="1" applyAlignment="1">
      <alignment wrapText="1"/>
    </xf>
    <xf numFmtId="0" fontId="7" fillId="22" borderId="17" xfId="0" applyFont="1" applyFill="1" applyBorder="1" applyAlignment="1">
      <alignment horizontal="center" wrapText="1"/>
    </xf>
    <xf numFmtId="49" fontId="7" fillId="22" borderId="17" xfId="0" applyNumberFormat="1" applyFont="1" applyFill="1" applyBorder="1" applyAlignment="1">
      <alignment horizontal="center"/>
    </xf>
    <xf numFmtId="49" fontId="7" fillId="22" borderId="16" xfId="0" applyNumberFormat="1" applyFont="1" applyFill="1" applyBorder="1" applyAlignment="1">
      <alignment horizontal="center"/>
    </xf>
    <xf numFmtId="49" fontId="7" fillId="22" borderId="15" xfId="0" applyNumberFormat="1" applyFont="1" applyFill="1" applyBorder="1" applyAlignment="1">
      <alignment horizontal="center"/>
    </xf>
    <xf numFmtId="49" fontId="7" fillId="22" borderId="13" xfId="0" applyNumberFormat="1" applyFont="1" applyFill="1" applyBorder="1" applyAlignment="1">
      <alignment horizontal="center"/>
    </xf>
    <xf numFmtId="187" fontId="2" fillId="22" borderId="10" xfId="0" applyNumberFormat="1" applyFont="1" applyFill="1" applyBorder="1" applyAlignment="1">
      <alignment horizontal="center" wrapText="1"/>
    </xf>
    <xf numFmtId="0" fontId="26" fillId="22" borderId="0" xfId="0" applyFont="1" applyFill="1" applyAlignment="1">
      <alignment/>
    </xf>
    <xf numFmtId="0" fontId="4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187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left" wrapText="1"/>
    </xf>
    <xf numFmtId="0" fontId="2" fillId="22" borderId="10" xfId="0" applyFont="1" applyFill="1" applyBorder="1" applyAlignment="1">
      <alignment horizontal="center" wrapText="1"/>
    </xf>
    <xf numFmtId="49" fontId="2" fillId="22" borderId="10" xfId="0" applyNumberFormat="1" applyFont="1" applyFill="1" applyBorder="1" applyAlignment="1">
      <alignment horizontal="center" wrapText="1"/>
    </xf>
    <xf numFmtId="49" fontId="2" fillId="22" borderId="16" xfId="0" applyNumberFormat="1" applyFont="1" applyFill="1" applyBorder="1" applyAlignment="1">
      <alignment horizontal="center" wrapText="1"/>
    </xf>
    <xf numFmtId="0" fontId="44" fillId="22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187" fontId="43" fillId="22" borderId="10" xfId="0" applyNumberFormat="1" applyFont="1" applyFill="1" applyBorder="1" applyAlignment="1">
      <alignment horizontal="center" wrapText="1"/>
    </xf>
    <xf numFmtId="187" fontId="24" fillId="0" borderId="1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187" fontId="24" fillId="24" borderId="10" xfId="0" applyNumberFormat="1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horizontal="center" wrapText="1"/>
    </xf>
    <xf numFmtId="49" fontId="2" fillId="16" borderId="10" xfId="0" applyNumberFormat="1" applyFont="1" applyFill="1" applyBorder="1" applyAlignment="1">
      <alignment horizontal="center" wrapText="1"/>
    </xf>
    <xf numFmtId="49" fontId="2" fillId="16" borderId="16" xfId="0" applyNumberFormat="1" applyFont="1" applyFill="1" applyBorder="1" applyAlignment="1">
      <alignment horizontal="center" wrapText="1"/>
    </xf>
    <xf numFmtId="49" fontId="43" fillId="16" borderId="10" xfId="0" applyNumberFormat="1" applyFont="1" applyFill="1" applyBorder="1" applyAlignment="1">
      <alignment horizontal="center" wrapText="1"/>
    </xf>
    <xf numFmtId="187" fontId="2" fillId="16" borderId="10" xfId="0" applyNumberFormat="1" applyFont="1" applyFill="1" applyBorder="1" applyAlignment="1">
      <alignment horizontal="center" wrapText="1"/>
    </xf>
    <xf numFmtId="0" fontId="44" fillId="16" borderId="0" xfId="0" applyFont="1" applyFill="1" applyBorder="1" applyAlignment="1">
      <alignment/>
    </xf>
    <xf numFmtId="0" fontId="2" fillId="24" borderId="10" xfId="0" applyFont="1" applyFill="1" applyBorder="1" applyAlignment="1">
      <alignment horizontal="left" wrapText="1"/>
    </xf>
    <xf numFmtId="0" fontId="26" fillId="24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wrapText="1"/>
    </xf>
    <xf numFmtId="0" fontId="43" fillId="22" borderId="10" xfId="0" applyFont="1" applyFill="1" applyBorder="1" applyAlignment="1">
      <alignment horizontal="left" wrapText="1"/>
    </xf>
    <xf numFmtId="0" fontId="43" fillId="22" borderId="10" xfId="0" applyFont="1" applyFill="1" applyBorder="1" applyAlignment="1">
      <alignment horizontal="center" wrapText="1"/>
    </xf>
    <xf numFmtId="49" fontId="43" fillId="22" borderId="10" xfId="0" applyNumberFormat="1" applyFont="1" applyFill="1" applyBorder="1" applyAlignment="1">
      <alignment horizontal="center" wrapText="1"/>
    </xf>
    <xf numFmtId="0" fontId="44" fillId="22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 wrapText="1"/>
    </xf>
    <xf numFmtId="0" fontId="15" fillId="24" borderId="10" xfId="0" applyFont="1" applyFill="1" applyBorder="1" applyAlignment="1">
      <alignment horizontal="left" wrapText="1"/>
    </xf>
    <xf numFmtId="180" fontId="7" fillId="24" borderId="10" xfId="0" applyNumberFormat="1" applyFont="1" applyFill="1" applyBorder="1" applyAlignment="1">
      <alignment vertical="top" wrapText="1"/>
    </xf>
    <xf numFmtId="49" fontId="24" fillId="0" borderId="16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right" wrapText="1"/>
    </xf>
    <xf numFmtId="0" fontId="43" fillId="25" borderId="10" xfId="0" applyFont="1" applyFill="1" applyBorder="1" applyAlignment="1">
      <alignment horizontal="center" wrapText="1"/>
    </xf>
    <xf numFmtId="49" fontId="2" fillId="25" borderId="10" xfId="0" applyNumberFormat="1" applyFont="1" applyFill="1" applyBorder="1" applyAlignment="1">
      <alignment horizontal="center" wrapText="1"/>
    </xf>
    <xf numFmtId="49" fontId="2" fillId="25" borderId="16" xfId="0" applyNumberFormat="1" applyFont="1" applyFill="1" applyBorder="1" applyAlignment="1">
      <alignment horizontal="center" wrapText="1"/>
    </xf>
    <xf numFmtId="49" fontId="46" fillId="25" borderId="10" xfId="0" applyNumberFormat="1" applyFont="1" applyFill="1" applyBorder="1" applyAlignment="1">
      <alignment horizontal="center" wrapText="1"/>
    </xf>
    <xf numFmtId="49" fontId="47" fillId="25" borderId="10" xfId="0" applyNumberFormat="1" applyFont="1" applyFill="1" applyBorder="1" applyAlignment="1">
      <alignment horizontal="center" wrapText="1"/>
    </xf>
    <xf numFmtId="187" fontId="43" fillId="25" borderId="10" xfId="0" applyNumberFormat="1" applyFont="1" applyFill="1" applyBorder="1" applyAlignment="1">
      <alignment horizontal="center" wrapText="1"/>
    </xf>
    <xf numFmtId="0" fontId="44" fillId="25" borderId="0" xfId="0" applyFont="1" applyFill="1" applyBorder="1" applyAlignment="1">
      <alignment/>
    </xf>
    <xf numFmtId="0" fontId="43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49" fontId="48" fillId="0" borderId="10" xfId="0" applyNumberFormat="1" applyFont="1" applyFill="1" applyBorder="1" applyAlignment="1">
      <alignment horizontal="center" wrapText="1"/>
    </xf>
    <xf numFmtId="187" fontId="43" fillId="0" borderId="10" xfId="0" applyNumberFormat="1" applyFont="1" applyFill="1" applyBorder="1" applyAlignment="1">
      <alignment horizontal="center" wrapText="1"/>
    </xf>
    <xf numFmtId="0" fontId="44" fillId="24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43" fillId="0" borderId="10" xfId="0" applyNumberFormat="1" applyFont="1" applyFill="1" applyBorder="1" applyAlignment="1">
      <alignment horizontal="center" wrapText="1"/>
    </xf>
    <xf numFmtId="0" fontId="43" fillId="25" borderId="10" xfId="0" applyFont="1" applyFill="1" applyBorder="1" applyAlignment="1">
      <alignment horizontal="center" vertical="center" wrapText="1"/>
    </xf>
    <xf numFmtId="49" fontId="43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187" fontId="43" fillId="25" borderId="10" xfId="0" applyNumberFormat="1" applyFont="1" applyFill="1" applyBorder="1" applyAlignment="1">
      <alignment horizontal="center" vertical="center" wrapText="1"/>
    </xf>
    <xf numFmtId="0" fontId="44" fillId="25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49" fontId="43" fillId="0" borderId="16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87" fontId="2" fillId="0" borderId="10" xfId="0" applyNumberFormat="1" applyFont="1" applyFill="1" applyBorder="1" applyAlignment="1">
      <alignment horizontal="center" wrapText="1"/>
    </xf>
    <xf numFmtId="187" fontId="7" fillId="24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24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187" fontId="24" fillId="0" borderId="10" xfId="0" applyNumberFormat="1" applyFont="1" applyFill="1" applyBorder="1" applyAlignment="1">
      <alignment wrapText="1"/>
    </xf>
    <xf numFmtId="0" fontId="44" fillId="24" borderId="10" xfId="0" applyFont="1" applyFill="1" applyBorder="1" applyAlignment="1">
      <alignment/>
    </xf>
    <xf numFmtId="49" fontId="43" fillId="24" borderId="10" xfId="0" applyNumberFormat="1" applyFont="1" applyFill="1" applyBorder="1" applyAlignment="1">
      <alignment horizontal="center" wrapText="1"/>
    </xf>
    <xf numFmtId="187" fontId="43" fillId="24" borderId="10" xfId="0" applyNumberFormat="1" applyFont="1" applyFill="1" applyBorder="1" applyAlignment="1">
      <alignment horizontal="center" wrapText="1"/>
    </xf>
    <xf numFmtId="49" fontId="24" fillId="24" borderId="10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left" wrapText="1"/>
    </xf>
    <xf numFmtId="0" fontId="24" fillId="24" borderId="10" xfId="0" applyNumberFormat="1" applyFont="1" applyFill="1" applyBorder="1" applyAlignment="1">
      <alignment horizontal="left" vertical="top" wrapText="1"/>
    </xf>
    <xf numFmtId="49" fontId="49" fillId="24" borderId="10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2" fillId="24" borderId="16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0" fontId="7" fillId="22" borderId="10" xfId="0" applyFont="1" applyFill="1" applyBorder="1" applyAlignment="1">
      <alignment horizontal="center" wrapText="1"/>
    </xf>
    <xf numFmtId="0" fontId="7" fillId="22" borderId="16" xfId="0" applyFont="1" applyFill="1" applyBorder="1" applyAlignment="1">
      <alignment horizontal="center" wrapText="1"/>
    </xf>
    <xf numFmtId="0" fontId="26" fillId="22" borderId="0" xfId="0" applyFont="1" applyFill="1" applyBorder="1" applyAlignment="1">
      <alignment/>
    </xf>
    <xf numFmtId="0" fontId="27" fillId="20" borderId="10" xfId="0" applyFont="1" applyFill="1" applyBorder="1" applyAlignment="1">
      <alignment horizontal="left" wrapText="1"/>
    </xf>
    <xf numFmtId="0" fontId="28" fillId="20" borderId="10" xfId="0" applyFont="1" applyFill="1" applyBorder="1" applyAlignment="1">
      <alignment horizontal="center" wrapText="1"/>
    </xf>
    <xf numFmtId="49" fontId="30" fillId="20" borderId="10" xfId="0" applyNumberFormat="1" applyFont="1" applyFill="1" applyBorder="1" applyAlignment="1">
      <alignment horizontal="center" wrapText="1"/>
    </xf>
    <xf numFmtId="49" fontId="30" fillId="20" borderId="16" xfId="0" applyNumberFormat="1" applyFont="1" applyFill="1" applyBorder="1" applyAlignment="1">
      <alignment horizontal="center" wrapText="1"/>
    </xf>
    <xf numFmtId="49" fontId="27" fillId="20" borderId="10" xfId="0" applyNumberFormat="1" applyFont="1" applyFill="1" applyBorder="1" applyAlignment="1">
      <alignment horizontal="center" wrapText="1"/>
    </xf>
    <xf numFmtId="187" fontId="32" fillId="20" borderId="10" xfId="0" applyNumberFormat="1" applyFont="1" applyFill="1" applyBorder="1" applyAlignment="1">
      <alignment wrapText="1"/>
    </xf>
    <xf numFmtId="0" fontId="32" fillId="20" borderId="10" xfId="0" applyFont="1" applyFill="1" applyBorder="1" applyAlignment="1">
      <alignment horizontal="left" wrapText="1"/>
    </xf>
    <xf numFmtId="49" fontId="28" fillId="20" borderId="16" xfId="0" applyNumberFormat="1" applyFont="1" applyFill="1" applyBorder="1" applyAlignment="1">
      <alignment horizontal="center" wrapText="1"/>
    </xf>
    <xf numFmtId="49" fontId="28" fillId="20" borderId="10" xfId="0" applyNumberFormat="1" applyFont="1" applyFill="1" applyBorder="1" applyAlignment="1">
      <alignment horizontal="center" wrapText="1"/>
    </xf>
    <xf numFmtId="187" fontId="30" fillId="20" borderId="10" xfId="0" applyNumberFormat="1" applyFont="1" applyFill="1" applyBorder="1" applyAlignment="1">
      <alignment wrapText="1"/>
    </xf>
    <xf numFmtId="49" fontId="30" fillId="20" borderId="10" xfId="0" applyNumberFormat="1" applyFont="1" applyFill="1" applyBorder="1" applyAlignment="1">
      <alignment horizontal="center" vertical="top" wrapText="1"/>
    </xf>
    <xf numFmtId="0" fontId="28" fillId="20" borderId="10" xfId="0" applyFont="1" applyFill="1" applyBorder="1" applyAlignment="1">
      <alignment horizontal="left" wrapText="1"/>
    </xf>
    <xf numFmtId="0" fontId="52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right"/>
    </xf>
    <xf numFmtId="187" fontId="53" fillId="24" borderId="10" xfId="0" applyNumberFormat="1" applyFont="1" applyFill="1" applyBorder="1" applyAlignment="1">
      <alignment horizontal="right" wrapText="1"/>
    </xf>
    <xf numFmtId="1" fontId="43" fillId="24" borderId="10" xfId="0" applyNumberFormat="1" applyFont="1" applyFill="1" applyBorder="1" applyAlignment="1">
      <alignment horizontal="right" wrapText="1"/>
    </xf>
    <xf numFmtId="187" fontId="30" fillId="0" borderId="10" xfId="0" applyNumberFormat="1" applyFont="1" applyFill="1" applyBorder="1" applyAlignment="1">
      <alignment horizontal="right" wrapText="1"/>
    </xf>
    <xf numFmtId="187" fontId="32" fillId="20" borderId="10" xfId="0" applyNumberFormat="1" applyFont="1" applyFill="1" applyBorder="1" applyAlignment="1">
      <alignment horizontal="right" wrapText="1"/>
    </xf>
    <xf numFmtId="187" fontId="30" fillId="24" borderId="10" xfId="0" applyNumberFormat="1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/>
    </xf>
    <xf numFmtId="187" fontId="32" fillId="24" borderId="10" xfId="0" applyNumberFormat="1" applyFont="1" applyFill="1" applyBorder="1" applyAlignment="1">
      <alignment horizontal="right" wrapText="1"/>
    </xf>
    <xf numFmtId="187" fontId="30" fillId="20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right"/>
    </xf>
    <xf numFmtId="187" fontId="9" fillId="24" borderId="10" xfId="0" applyNumberFormat="1" applyFont="1" applyFill="1" applyBorder="1" applyAlignment="1">
      <alignment horizontal="right"/>
    </xf>
    <xf numFmtId="187" fontId="30" fillId="24" borderId="1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24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8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/>
    </xf>
    <xf numFmtId="0" fontId="11" fillId="0" borderId="16" xfId="0" applyFont="1" applyBorder="1" applyAlignment="1">
      <alignment wrapText="1"/>
    </xf>
    <xf numFmtId="0" fontId="8" fillId="0" borderId="16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right" wrapText="1"/>
    </xf>
    <xf numFmtId="0" fontId="8" fillId="24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201" fontId="8" fillId="0" borderId="10" xfId="61" applyNumberFormat="1" applyFont="1" applyFill="1" applyBorder="1" applyAlignment="1">
      <alignment/>
    </xf>
    <xf numFmtId="201" fontId="8" fillId="0" borderId="10" xfId="61" applyNumberFormat="1" applyFont="1" applyFill="1" applyBorder="1" applyAlignment="1">
      <alignment horizontal="right" wrapText="1"/>
    </xf>
    <xf numFmtId="201" fontId="8" fillId="0" borderId="10" xfId="61" applyNumberFormat="1" applyFont="1" applyFill="1" applyBorder="1" applyAlignment="1">
      <alignment vertical="top" wrapText="1"/>
    </xf>
    <xf numFmtId="201" fontId="9" fillId="0" borderId="10" xfId="61" applyNumberFormat="1" applyFont="1" applyFill="1" applyBorder="1" applyAlignment="1">
      <alignment horizontal="right" wrapText="1"/>
    </xf>
    <xf numFmtId="201" fontId="8" fillId="24" borderId="10" xfId="61" applyNumberFormat="1" applyFont="1" applyFill="1" applyBorder="1" applyAlignment="1">
      <alignment horizontal="right" wrapText="1"/>
    </xf>
    <xf numFmtId="201" fontId="9" fillId="0" borderId="10" xfId="61" applyNumberFormat="1" applyFont="1" applyFill="1" applyBorder="1" applyAlignment="1">
      <alignment/>
    </xf>
    <xf numFmtId="201" fontId="8" fillId="0" borderId="13" xfId="61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/>
    </xf>
    <xf numFmtId="201" fontId="9" fillId="0" borderId="13" xfId="61" applyNumberFormat="1" applyFont="1" applyFill="1" applyBorder="1" applyAlignment="1">
      <alignment horizontal="right" wrapText="1"/>
    </xf>
    <xf numFmtId="201" fontId="9" fillId="0" borderId="12" xfId="61" applyNumberFormat="1" applyFont="1" applyFill="1" applyBorder="1" applyAlignment="1">
      <alignment horizontal="right" wrapText="1"/>
    </xf>
    <xf numFmtId="201" fontId="8" fillId="0" borderId="0" xfId="61" applyNumberFormat="1" applyFont="1" applyFill="1" applyBorder="1" applyAlignment="1">
      <alignment/>
    </xf>
    <xf numFmtId="187" fontId="8" fillId="0" borderId="1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212" fontId="8" fillId="0" borderId="10" xfId="0" applyNumberFormat="1" applyFont="1" applyFill="1" applyBorder="1" applyAlignment="1">
      <alignment horizontal="right"/>
    </xf>
    <xf numFmtId="212" fontId="9" fillId="0" borderId="10" xfId="0" applyNumberFormat="1" applyFont="1" applyFill="1" applyBorder="1" applyAlignment="1">
      <alignment horizontal="right"/>
    </xf>
    <xf numFmtId="186" fontId="9" fillId="0" borderId="10" xfId="0" applyNumberFormat="1" applyFont="1" applyFill="1" applyBorder="1" applyAlignment="1">
      <alignment horizontal="right"/>
    </xf>
    <xf numFmtId="186" fontId="9" fillId="0" borderId="12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186" fontId="8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0" fillId="0" borderId="20" xfId="0" applyFont="1" applyFill="1" applyBorder="1" applyAlignment="1">
      <alignment horizontal="center" wrapText="1"/>
    </xf>
    <xf numFmtId="0" fontId="28" fillId="24" borderId="10" xfId="0" applyFont="1" applyFill="1" applyBorder="1" applyAlignment="1">
      <alignment/>
    </xf>
    <xf numFmtId="0" fontId="5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25" borderId="0" xfId="0" applyFont="1" applyFill="1" applyAlignment="1">
      <alignment/>
    </xf>
    <xf numFmtId="0" fontId="28" fillId="22" borderId="10" xfId="0" applyFont="1" applyFill="1" applyBorder="1" applyAlignment="1">
      <alignment/>
    </xf>
    <xf numFmtId="0" fontId="28" fillId="22" borderId="0" xfId="0" applyFont="1" applyFill="1" applyAlignment="1">
      <alignment/>
    </xf>
    <xf numFmtId="0" fontId="27" fillId="22" borderId="10" xfId="0" applyFont="1" applyFill="1" applyBorder="1" applyAlignment="1">
      <alignment/>
    </xf>
    <xf numFmtId="0" fontId="27" fillId="22" borderId="0" xfId="0" applyFont="1" applyFill="1" applyAlignment="1">
      <alignment/>
    </xf>
    <xf numFmtId="0" fontId="28" fillId="24" borderId="0" xfId="0" applyFont="1" applyFill="1" applyBorder="1" applyAlignment="1">
      <alignment/>
    </xf>
    <xf numFmtId="0" fontId="27" fillId="22" borderId="0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187" fontId="27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vertical="center"/>
    </xf>
    <xf numFmtId="0" fontId="27" fillId="25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/>
    </xf>
    <xf numFmtId="0" fontId="28" fillId="24" borderId="0" xfId="0" applyFont="1" applyFill="1" applyBorder="1" applyAlignment="1">
      <alignment vertical="center"/>
    </xf>
    <xf numFmtId="187" fontId="28" fillId="0" borderId="10" xfId="0" applyNumberFormat="1" applyFont="1" applyFill="1" applyBorder="1" applyAlignment="1">
      <alignment wrapText="1"/>
    </xf>
    <xf numFmtId="0" fontId="28" fillId="22" borderId="0" xfId="0" applyFont="1" applyFill="1" applyBorder="1" applyAlignment="1">
      <alignment/>
    </xf>
    <xf numFmtId="187" fontId="28" fillId="24" borderId="10" xfId="0" applyNumberFormat="1" applyFont="1" applyFill="1" applyBorder="1" applyAlignment="1">
      <alignment horizontal="center"/>
    </xf>
    <xf numFmtId="186" fontId="28" fillId="24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87" fontId="27" fillId="24" borderId="10" xfId="0" applyNumberFormat="1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27" fillId="22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185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186" fontId="7" fillId="0" borderId="10" xfId="0" applyNumberFormat="1" applyFont="1" applyBorder="1" applyAlignment="1">
      <alignment horizontal="center" vertical="center"/>
    </xf>
    <xf numFmtId="186" fontId="12" fillId="0" borderId="10" xfId="0" applyNumberFormat="1" applyFont="1" applyFill="1" applyBorder="1" applyAlignment="1">
      <alignment/>
    </xf>
    <xf numFmtId="186" fontId="51" fillId="0" borderId="10" xfId="0" applyNumberFormat="1" applyFont="1" applyFill="1" applyBorder="1" applyAlignment="1">
      <alignment/>
    </xf>
    <xf numFmtId="186" fontId="51" fillId="21" borderId="10" xfId="0" applyNumberFormat="1" applyFont="1" applyFill="1" applyBorder="1" applyAlignment="1">
      <alignment/>
    </xf>
    <xf numFmtId="0" fontId="5" fillId="24" borderId="10" xfId="53" applyFont="1" applyFill="1" applyBorder="1" applyProtection="1">
      <alignment/>
      <protection hidden="1"/>
    </xf>
    <xf numFmtId="0" fontId="3" fillId="24" borderId="10" xfId="53" applyNumberFormat="1" applyFont="1" applyFill="1" applyBorder="1" applyAlignment="1" applyProtection="1">
      <alignment/>
      <protection hidden="1"/>
    </xf>
    <xf numFmtId="217" fontId="27" fillId="24" borderId="10" xfId="53" applyNumberFormat="1" applyFont="1" applyFill="1" applyBorder="1" applyAlignment="1" applyProtection="1">
      <alignment horizontal="center" vertical="center"/>
      <protection hidden="1"/>
    </xf>
    <xf numFmtId="217" fontId="28" fillId="24" borderId="10" xfId="53" applyNumberFormat="1" applyFont="1" applyFill="1" applyBorder="1" applyAlignment="1" applyProtection="1">
      <alignment horizontal="center" vertical="center"/>
      <protection hidden="1"/>
    </xf>
    <xf numFmtId="186" fontId="5" fillId="24" borderId="10" xfId="53" applyNumberFormat="1" applyFont="1" applyFill="1" applyBorder="1" applyAlignment="1" applyProtection="1">
      <alignment horizontal="center"/>
      <protection hidden="1"/>
    </xf>
    <xf numFmtId="0" fontId="3" fillId="24" borderId="10" xfId="53" applyNumberFormat="1" applyFont="1" applyFill="1" applyBorder="1" applyAlignment="1" applyProtection="1">
      <alignment horizontal="center"/>
      <protection hidden="1"/>
    </xf>
    <xf numFmtId="221" fontId="27" fillId="24" borderId="10" xfId="53" applyNumberFormat="1" applyFont="1" applyFill="1" applyBorder="1" applyAlignment="1" applyProtection="1">
      <alignment horizontal="center"/>
      <protection hidden="1"/>
    </xf>
    <xf numFmtId="186" fontId="27" fillId="24" borderId="10" xfId="0" applyNumberFormat="1" applyFont="1" applyFill="1" applyBorder="1" applyAlignment="1">
      <alignment horizontal="center"/>
    </xf>
    <xf numFmtId="186" fontId="32" fillId="24" borderId="10" xfId="0" applyNumberFormat="1" applyFont="1" applyFill="1" applyBorder="1" applyAlignment="1">
      <alignment horizontal="center" wrapText="1"/>
    </xf>
    <xf numFmtId="186" fontId="30" fillId="24" borderId="10" xfId="0" applyNumberFormat="1" applyFont="1" applyFill="1" applyBorder="1" applyAlignment="1">
      <alignment horizontal="center" wrapText="1"/>
    </xf>
    <xf numFmtId="186" fontId="32" fillId="20" borderId="10" xfId="0" applyNumberFormat="1" applyFont="1" applyFill="1" applyBorder="1" applyAlignment="1">
      <alignment horizontal="center" wrapText="1"/>
    </xf>
    <xf numFmtId="186" fontId="9" fillId="2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25" borderId="10" xfId="0" applyFont="1" applyFill="1" applyBorder="1" applyAlignment="1">
      <alignment horizontal="center" wrapText="1"/>
    </xf>
    <xf numFmtId="180" fontId="5" fillId="24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24" borderId="10" xfId="0" applyNumberFormat="1" applyFont="1" applyFill="1" applyBorder="1" applyAlignment="1">
      <alignment vertical="top" wrapText="1"/>
    </xf>
    <xf numFmtId="0" fontId="5" fillId="24" borderId="10" xfId="0" applyNumberFormat="1" applyFont="1" applyFill="1" applyBorder="1" applyAlignment="1">
      <alignment horizontal="left" vertical="top" wrapText="1"/>
    </xf>
    <xf numFmtId="0" fontId="3" fillId="22" borderId="10" xfId="0" applyFont="1" applyFill="1" applyBorder="1" applyAlignment="1">
      <alignment horizontal="center" wrapText="1"/>
    </xf>
    <xf numFmtId="186" fontId="27" fillId="24" borderId="10" xfId="0" applyNumberFormat="1" applyFont="1" applyFill="1" applyBorder="1" applyAlignment="1">
      <alignment horizontal="center" wrapText="1"/>
    </xf>
    <xf numFmtId="186" fontId="27" fillId="21" borderId="10" xfId="0" applyNumberFormat="1" applyFont="1" applyFill="1" applyBorder="1" applyAlignment="1">
      <alignment horizontal="center" wrapText="1"/>
    </xf>
    <xf numFmtId="186" fontId="28" fillId="24" borderId="10" xfId="0" applyNumberFormat="1" applyFont="1" applyFill="1" applyBorder="1" applyAlignment="1">
      <alignment horizontal="center" wrapText="1"/>
    </xf>
    <xf numFmtId="186" fontId="27" fillId="25" borderId="10" xfId="0" applyNumberFormat="1" applyFont="1" applyFill="1" applyBorder="1" applyAlignment="1">
      <alignment horizontal="center" wrapText="1"/>
    </xf>
    <xf numFmtId="186" fontId="27" fillId="22" borderId="10" xfId="0" applyNumberFormat="1" applyFont="1" applyFill="1" applyBorder="1" applyAlignment="1">
      <alignment horizontal="center" wrapText="1"/>
    </xf>
    <xf numFmtId="186" fontId="28" fillId="22" borderId="10" xfId="0" applyNumberFormat="1" applyFont="1" applyFill="1" applyBorder="1" applyAlignment="1">
      <alignment horizontal="center" wrapText="1"/>
    </xf>
    <xf numFmtId="186" fontId="27" fillId="25" borderId="10" xfId="0" applyNumberFormat="1" applyFont="1" applyFill="1" applyBorder="1" applyAlignment="1">
      <alignment horizontal="center"/>
    </xf>
    <xf numFmtId="186" fontId="28" fillId="0" borderId="10" xfId="0" applyNumberFormat="1" applyFont="1" applyFill="1" applyBorder="1" applyAlignment="1">
      <alignment horizontal="center"/>
    </xf>
    <xf numFmtId="186" fontId="27" fillId="22" borderId="1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92" fontId="28" fillId="24" borderId="10" xfId="53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187" fontId="3" fillId="24" borderId="10" xfId="0" applyNumberFormat="1" applyFont="1" applyFill="1" applyBorder="1" applyAlignment="1">
      <alignment horizontal="right" wrapText="1"/>
    </xf>
    <xf numFmtId="187" fontId="30" fillId="0" borderId="10" xfId="0" applyNumberFormat="1" applyFont="1" applyFill="1" applyBorder="1" applyAlignment="1">
      <alignment horizontal="right" wrapText="1"/>
    </xf>
    <xf numFmtId="187" fontId="28" fillId="24" borderId="1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0" fontId="3" fillId="2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left" vertical="top" wrapText="1"/>
    </xf>
    <xf numFmtId="0" fontId="3" fillId="22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38" fillId="24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right" vertical="top" wrapText="1"/>
    </xf>
    <xf numFmtId="0" fontId="3" fillId="2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8" fillId="24" borderId="10" xfId="0" applyFont="1" applyFill="1" applyBorder="1" applyAlignment="1">
      <alignment horizontal="right" vertical="top" wrapText="1"/>
    </xf>
    <xf numFmtId="0" fontId="15" fillId="24" borderId="10" xfId="0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187" fontId="54" fillId="0" borderId="10" xfId="0" applyNumberFormat="1" applyFont="1" applyFill="1" applyBorder="1" applyAlignment="1">
      <alignment horizontal="center" wrapText="1"/>
    </xf>
    <xf numFmtId="1" fontId="54" fillId="0" borderId="10" xfId="0" applyNumberFormat="1" applyFont="1" applyFill="1" applyBorder="1" applyAlignment="1">
      <alignment horizontal="center" wrapText="1"/>
    </xf>
    <xf numFmtId="1" fontId="55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57" fillId="0" borderId="10" xfId="0" applyNumberFormat="1" applyFont="1" applyFill="1" applyBorder="1" applyAlignment="1">
      <alignment horizontal="center" wrapText="1"/>
    </xf>
    <xf numFmtId="1" fontId="57" fillId="0" borderId="21" xfId="0" applyNumberFormat="1" applyFont="1" applyFill="1" applyBorder="1" applyAlignment="1">
      <alignment horizontal="center" wrapText="1"/>
    </xf>
    <xf numFmtId="1" fontId="57" fillId="24" borderId="10" xfId="0" applyNumberFormat="1" applyFont="1" applyFill="1" applyBorder="1" applyAlignment="1">
      <alignment horizontal="center" wrapText="1"/>
    </xf>
    <xf numFmtId="1" fontId="57" fillId="25" borderId="10" xfId="0" applyNumberFormat="1" applyFont="1" applyFill="1" applyBorder="1" applyAlignment="1">
      <alignment horizontal="center" wrapText="1"/>
    </xf>
    <xf numFmtId="1" fontId="57" fillId="22" borderId="10" xfId="0" applyNumberFormat="1" applyFont="1" applyFill="1" applyBorder="1" applyAlignment="1">
      <alignment horizontal="center" wrapText="1"/>
    </xf>
    <xf numFmtId="1" fontId="54" fillId="24" borderId="10" xfId="0" applyNumberFormat="1" applyFont="1" applyFill="1" applyBorder="1" applyAlignment="1">
      <alignment horizontal="center" wrapText="1"/>
    </xf>
    <xf numFmtId="1" fontId="57" fillId="25" borderId="10" xfId="0" applyNumberFormat="1" applyFont="1" applyFill="1" applyBorder="1" applyAlignment="1">
      <alignment horizontal="center" vertical="center" wrapText="1"/>
    </xf>
    <xf numFmtId="1" fontId="54" fillId="0" borderId="0" xfId="0" applyNumberFormat="1" applyFont="1" applyFill="1" applyAlignment="1">
      <alignment/>
    </xf>
    <xf numFmtId="187" fontId="40" fillId="0" borderId="2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1" fontId="2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24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8" fillId="0" borderId="22" xfId="0" applyFont="1" applyFill="1" applyBorder="1" applyAlignment="1">
      <alignment horizontal="center" vertical="center" wrapText="1"/>
    </xf>
    <xf numFmtId="187" fontId="28" fillId="24" borderId="10" xfId="0" applyNumberFormat="1" applyFont="1" applyFill="1" applyBorder="1" applyAlignment="1">
      <alignment wrapText="1"/>
    </xf>
    <xf numFmtId="0" fontId="28" fillId="24" borderId="10" xfId="0" applyFont="1" applyFill="1" applyBorder="1" applyAlignment="1">
      <alignment vertical="center"/>
    </xf>
    <xf numFmtId="191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7" fontId="40" fillId="24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202" fontId="7" fillId="0" borderId="0" xfId="0" applyNumberFormat="1" applyFont="1" applyFill="1" applyAlignment="1">
      <alignment/>
    </xf>
    <xf numFmtId="201" fontId="7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right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justify" wrapText="1"/>
    </xf>
    <xf numFmtId="201" fontId="8" fillId="0" borderId="21" xfId="61" applyNumberFormat="1" applyFont="1" applyFill="1" applyBorder="1" applyAlignment="1">
      <alignment horizontal="right" wrapText="1"/>
    </xf>
    <xf numFmtId="0" fontId="8" fillId="0" borderId="25" xfId="0" applyFont="1" applyFill="1" applyBorder="1" applyAlignment="1">
      <alignment/>
    </xf>
    <xf numFmtId="0" fontId="27" fillId="24" borderId="10" xfId="0" applyFont="1" applyFill="1" applyBorder="1" applyAlignment="1">
      <alignment horizontal="center" wrapText="1"/>
    </xf>
    <xf numFmtId="49" fontId="27" fillId="24" borderId="10" xfId="0" applyNumberFormat="1" applyFont="1" applyFill="1" applyBorder="1" applyAlignment="1">
      <alignment horizontal="center" wrapText="1"/>
    </xf>
    <xf numFmtId="187" fontId="27" fillId="24" borderId="10" xfId="0" applyNumberFormat="1" applyFont="1" applyFill="1" applyBorder="1" applyAlignment="1">
      <alignment horizontal="center" wrapText="1"/>
    </xf>
    <xf numFmtId="1" fontId="57" fillId="24" borderId="10" xfId="0" applyNumberFormat="1" applyFont="1" applyFill="1" applyBorder="1" applyAlignment="1">
      <alignment horizontal="center" wrapText="1"/>
    </xf>
    <xf numFmtId="186" fontId="27" fillId="24" borderId="10" xfId="0" applyNumberFormat="1" applyFont="1" applyFill="1" applyBorder="1" applyAlignment="1">
      <alignment horizontal="center" wrapText="1"/>
    </xf>
    <xf numFmtId="186" fontId="27" fillId="24" borderId="10" xfId="0" applyNumberFormat="1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3" fillId="24" borderId="10" xfId="0" applyFont="1" applyFill="1" applyBorder="1" applyAlignment="1">
      <alignment horizontal="left" vertical="top" wrapText="1"/>
    </xf>
    <xf numFmtId="49" fontId="28" fillId="24" borderId="10" xfId="0" applyNumberFormat="1" applyFont="1" applyFill="1" applyBorder="1" applyAlignment="1">
      <alignment horizontal="center" wrapText="1"/>
    </xf>
    <xf numFmtId="49" fontId="28" fillId="24" borderId="16" xfId="0" applyNumberFormat="1" applyFont="1" applyFill="1" applyBorder="1" applyAlignment="1">
      <alignment horizontal="center" wrapText="1"/>
    </xf>
    <xf numFmtId="187" fontId="28" fillId="24" borderId="10" xfId="0" applyNumberFormat="1" applyFont="1" applyFill="1" applyBorder="1" applyAlignment="1">
      <alignment horizontal="center" wrapText="1"/>
    </xf>
    <xf numFmtId="187" fontId="7" fillId="24" borderId="0" xfId="0" applyNumberFormat="1" applyFont="1" applyFill="1" applyAlignment="1">
      <alignment/>
    </xf>
    <xf numFmtId="49" fontId="28" fillId="25" borderId="10" xfId="0" applyNumberFormat="1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187" fontId="52" fillId="24" borderId="10" xfId="0" applyNumberFormat="1" applyFont="1" applyFill="1" applyBorder="1" applyAlignment="1">
      <alignment wrapText="1"/>
    </xf>
    <xf numFmtId="187" fontId="52" fillId="0" borderId="10" xfId="0" applyNumberFormat="1" applyFont="1" applyFill="1" applyBorder="1" applyAlignment="1">
      <alignment horizontal="right" wrapText="1"/>
    </xf>
    <xf numFmtId="187" fontId="52" fillId="0" borderId="10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right"/>
    </xf>
    <xf numFmtId="0" fontId="37" fillId="24" borderId="0" xfId="0" applyFont="1" applyFill="1" applyBorder="1" applyAlignment="1">
      <alignment vertical="center"/>
    </xf>
    <xf numFmtId="187" fontId="32" fillId="0" borderId="10" xfId="0" applyNumberFormat="1" applyFont="1" applyFill="1" applyBorder="1" applyAlignment="1">
      <alignment horizontal="right" wrapText="1"/>
    </xf>
    <xf numFmtId="0" fontId="32" fillId="0" borderId="10" xfId="0" applyFont="1" applyFill="1" applyBorder="1" applyAlignment="1">
      <alignment horizontal="right"/>
    </xf>
    <xf numFmtId="0" fontId="58" fillId="24" borderId="0" xfId="0" applyFont="1" applyFill="1" applyBorder="1" applyAlignment="1">
      <alignment vertical="center"/>
    </xf>
    <xf numFmtId="187" fontId="28" fillId="25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top" wrapText="1"/>
    </xf>
    <xf numFmtId="49" fontId="28" fillId="25" borderId="16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left" vertical="top" wrapText="1"/>
    </xf>
    <xf numFmtId="0" fontId="28" fillId="24" borderId="10" xfId="0" applyFont="1" applyFill="1" applyBorder="1" applyAlignment="1">
      <alignment horizontal="center" wrapText="1"/>
    </xf>
    <xf numFmtId="1" fontId="54" fillId="24" borderId="10" xfId="0" applyNumberFormat="1" applyFont="1" applyFill="1" applyBorder="1" applyAlignment="1">
      <alignment horizontal="center" wrapText="1"/>
    </xf>
    <xf numFmtId="186" fontId="28" fillId="24" borderId="10" xfId="0" applyNumberFormat="1" applyFont="1" applyFill="1" applyBorder="1" applyAlignment="1">
      <alignment horizontal="center" wrapText="1"/>
    </xf>
    <xf numFmtId="0" fontId="28" fillId="24" borderId="1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15" fillId="24" borderId="10" xfId="0" applyFont="1" applyFill="1" applyBorder="1" applyAlignment="1">
      <alignment horizontal="left" vertical="top" wrapText="1"/>
    </xf>
    <xf numFmtId="0" fontId="28" fillId="25" borderId="10" xfId="0" applyFont="1" applyFill="1" applyBorder="1" applyAlignment="1">
      <alignment horizontal="center" wrapText="1"/>
    </xf>
    <xf numFmtId="187" fontId="30" fillId="24" borderId="10" xfId="0" applyNumberFormat="1" applyFont="1" applyFill="1" applyBorder="1" applyAlignment="1">
      <alignment wrapText="1"/>
    </xf>
    <xf numFmtId="49" fontId="30" fillId="24" borderId="10" xfId="0" applyNumberFormat="1" applyFont="1" applyFill="1" applyBorder="1" applyAlignment="1">
      <alignment horizontal="center" wrapText="1"/>
    </xf>
    <xf numFmtId="49" fontId="30" fillId="24" borderId="16" xfId="0" applyNumberFormat="1" applyFont="1" applyFill="1" applyBorder="1" applyAlignment="1">
      <alignment horizontal="center" wrapText="1"/>
    </xf>
    <xf numFmtId="187" fontId="32" fillId="24" borderId="10" xfId="0" applyNumberFormat="1" applyFont="1" applyFill="1" applyBorder="1" applyAlignment="1">
      <alignment wrapText="1"/>
    </xf>
    <xf numFmtId="187" fontId="32" fillId="24" borderId="10" xfId="0" applyNumberFormat="1" applyFont="1" applyFill="1" applyBorder="1" applyAlignment="1">
      <alignment horizontal="right" wrapText="1"/>
    </xf>
    <xf numFmtId="0" fontId="29" fillId="24" borderId="0" xfId="0" applyFont="1" applyFill="1" applyBorder="1" applyAlignment="1">
      <alignment vertical="center"/>
    </xf>
    <xf numFmtId="0" fontId="33" fillId="24" borderId="10" xfId="0" applyFont="1" applyFill="1" applyBorder="1" applyAlignment="1">
      <alignment horizontal="left" wrapText="1"/>
    </xf>
    <xf numFmtId="0" fontId="28" fillId="24" borderId="10" xfId="0" applyFont="1" applyFill="1" applyBorder="1" applyAlignment="1">
      <alignment horizontal="left" wrapText="1"/>
    </xf>
    <xf numFmtId="187" fontId="30" fillId="24" borderId="10" xfId="0" applyNumberFormat="1" applyFont="1" applyFill="1" applyBorder="1" applyAlignment="1">
      <alignment horizontal="right" wrapText="1"/>
    </xf>
    <xf numFmtId="187" fontId="30" fillId="24" borderId="10" xfId="0" applyNumberFormat="1" applyFont="1" applyFill="1" applyBorder="1" applyAlignment="1">
      <alignment horizontal="center" wrapText="1"/>
    </xf>
    <xf numFmtId="187" fontId="30" fillId="24" borderId="10" xfId="0" applyNumberFormat="1" applyFont="1" applyFill="1" applyBorder="1" applyAlignment="1">
      <alignment horizontal="right" wrapText="1"/>
    </xf>
    <xf numFmtId="187" fontId="30" fillId="24" borderId="10" xfId="0" applyNumberFormat="1" applyFont="1" applyFill="1" applyBorder="1" applyAlignment="1">
      <alignment horizontal="right"/>
    </xf>
    <xf numFmtId="0" fontId="28" fillId="24" borderId="10" xfId="0" applyFont="1" applyFill="1" applyBorder="1" applyAlignment="1">
      <alignment horizontal="left" vertical="top" wrapText="1"/>
    </xf>
    <xf numFmtId="0" fontId="28" fillId="24" borderId="10" xfId="0" applyFont="1" applyFill="1" applyBorder="1" applyAlignment="1">
      <alignment horizontal="center"/>
    </xf>
    <xf numFmtId="0" fontId="29" fillId="24" borderId="0" xfId="0" applyFont="1" applyFill="1" applyBorder="1" applyAlignment="1">
      <alignment/>
    </xf>
    <xf numFmtId="0" fontId="31" fillId="24" borderId="10" xfId="0" applyFont="1" applyFill="1" applyBorder="1" applyAlignment="1">
      <alignment horizontal="left" wrapText="1"/>
    </xf>
    <xf numFmtId="0" fontId="26" fillId="24" borderId="0" xfId="0" applyFont="1" applyFill="1" applyAlignment="1">
      <alignment/>
    </xf>
    <xf numFmtId="0" fontId="24" fillId="24" borderId="10" xfId="0" applyFont="1" applyFill="1" applyBorder="1" applyAlignment="1">
      <alignment horizontal="right"/>
    </xf>
    <xf numFmtId="187" fontId="52" fillId="24" borderId="10" xfId="0" applyNumberFormat="1" applyFont="1" applyFill="1" applyBorder="1" applyAlignment="1">
      <alignment wrapText="1"/>
    </xf>
    <xf numFmtId="187" fontId="28" fillId="24" borderId="0" xfId="0" applyNumberFormat="1" applyFont="1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0" fontId="8" fillId="24" borderId="16" xfId="0" applyFont="1" applyFill="1" applyBorder="1" applyAlignment="1">
      <alignment horizontal="left" wrapText="1"/>
    </xf>
    <xf numFmtId="201" fontId="8" fillId="24" borderId="10" xfId="61" applyNumberFormat="1" applyFont="1" applyFill="1" applyBorder="1" applyAlignment="1">
      <alignment horizontal="right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justify" vertical="top" wrapText="1"/>
    </xf>
    <xf numFmtId="201" fontId="8" fillId="24" borderId="10" xfId="61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187" fontId="8" fillId="24" borderId="10" xfId="0" applyNumberFormat="1" applyFont="1" applyFill="1" applyBorder="1" applyAlignment="1">
      <alignment/>
    </xf>
    <xf numFmtId="198" fontId="28" fillId="24" borderId="10" xfId="0" applyNumberFormat="1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8" fillId="24" borderId="10" xfId="53" applyNumberFormat="1" applyFont="1" applyFill="1" applyBorder="1" applyAlignment="1" applyProtection="1">
      <alignment horizontal="right"/>
      <protection hidden="1"/>
    </xf>
    <xf numFmtId="0" fontId="28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wrapText="1"/>
    </xf>
    <xf numFmtId="186" fontId="3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87" fontId="28" fillId="24" borderId="10" xfId="0" applyNumberFormat="1" applyFont="1" applyFill="1" applyBorder="1" applyAlignment="1">
      <alignment horizontal="center"/>
    </xf>
    <xf numFmtId="187" fontId="27" fillId="2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8" fillId="24" borderId="16" xfId="0" applyFont="1" applyFill="1" applyBorder="1" applyAlignment="1">
      <alignment wrapText="1"/>
    </xf>
    <xf numFmtId="0" fontId="9" fillId="24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16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40" fillId="0" borderId="21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 wrapText="1"/>
    </xf>
    <xf numFmtId="0" fontId="40" fillId="0" borderId="28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24" borderId="21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3" fillId="24" borderId="0" xfId="53" applyNumberFormat="1" applyFont="1" applyFill="1" applyAlignment="1" applyProtection="1">
      <alignment horizontal="center"/>
      <protection hidden="1"/>
    </xf>
    <xf numFmtId="0" fontId="9" fillId="24" borderId="0" xfId="53" applyNumberFormat="1" applyFont="1" applyFill="1" applyAlignment="1" applyProtection="1">
      <alignment horizontal="center" wrapText="1"/>
      <protection hidden="1"/>
    </xf>
    <xf numFmtId="0" fontId="5" fillId="24" borderId="0" xfId="53" applyNumberFormat="1" applyFont="1" applyFill="1" applyAlignment="1" applyProtection="1">
      <alignment horizontal="center" wrapText="1"/>
      <protection hidden="1"/>
    </xf>
    <xf numFmtId="0" fontId="3" fillId="2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24" borderId="10" xfId="53" applyNumberFormat="1" applyFont="1" applyFill="1" applyBorder="1" applyAlignment="1" applyProtection="1">
      <alignment horizontal="center" vertical="center"/>
      <protection hidden="1"/>
    </xf>
    <xf numFmtId="0" fontId="2" fillId="24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24" borderId="10" xfId="53" applyNumberFormat="1" applyFont="1" applyFill="1" applyBorder="1" applyAlignment="1" applyProtection="1">
      <alignment horizontal="center" vertical="center"/>
      <protection hidden="1"/>
    </xf>
    <xf numFmtId="0" fontId="5" fillId="24" borderId="0" xfId="53" applyNumberFormat="1" applyFont="1" applyFill="1" applyAlignment="1" applyProtection="1">
      <alignment/>
      <protection hidden="1"/>
    </xf>
    <xf numFmtId="0" fontId="3" fillId="24" borderId="0" xfId="53" applyNumberFormat="1" applyFont="1" applyFill="1" applyAlignment="1" applyProtection="1">
      <alignment/>
      <protection hidden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zdolserver\&#1086;&#1073;&#1084;&#1077;&#1085;\Documents%20and%20Settings\owner\Desktop\2015%20&#1075;&#1086;&#1076;\&#1042;&#1053;&#1045;&#1057;&#1045;&#1053;&#1048;&#1045;%20&#1080;&#1079;&#1084;&#1077;&#1085;&#1077;&#1085;&#1080;&#1077;%20&#1073;&#1102;&#1076;&#1078;&#1077;&#1090;&#1072;\&#1042;&#1085;&#1077;&#1089;%20&#1080;&#1079;&#1084;%20&#1086;&#1082;&#1090;%202%202015%20&#1087;&#1088;&#1086;&#1077;&#1082;&#1090;%202\&#1087;&#1088;&#1080;&#1083;&#1086;&#1078;&#1077;&#1085;&#1080;&#1103;%20&#1082;%20&#1073;&#1102;&#1076;&#1078;&#1077;&#1090;&#1091;%20201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zdolserver\&#1086;&#1073;&#1084;&#1077;&#1085;\Documents%20and%20Settings\owner\Desktop\&#1041;&#1070;&#1044;&#1046;&#1045;&#1058;%202017\&#1041;&#1102;&#1076;&#1078;&#1077;&#1090;%202017%20&#1087;&#1088;&#1080;&#1085;&#1103;&#1090;\00%20&#1087;&#1088;&#1080;&#1083;%20&#1087;&#1088;&#1080;&#1085;&#1103;&#109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 финпомощи"/>
      <sheetName val="анализ 2007-2011"/>
      <sheetName val="прил 1 и 1.1. "/>
      <sheetName val="прил 2"/>
      <sheetName val="прил 3"/>
      <sheetName val="прил 5"/>
      <sheetName val="прил 6"/>
      <sheetName val="прил 7"/>
      <sheetName val="прил 8,9,10"/>
      <sheetName val="прилхх"/>
      <sheetName val="Лист1"/>
      <sheetName val="Лист2"/>
      <sheetName val="Лист3"/>
    </sheetNames>
    <sheetDataSet>
      <sheetData sheetId="6">
        <row r="134">
          <cell r="G1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 1"/>
      <sheetName val="пр 2"/>
      <sheetName val="пр 3"/>
      <sheetName val="пр 4"/>
      <sheetName val="пр 5"/>
      <sheetName val="пр 6"/>
      <sheetName val="пр 7,8,9"/>
      <sheetName val="пр10"/>
      <sheetName val="пр 1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11.140625" style="0" customWidth="1"/>
    <col min="2" max="2" width="24.7109375" style="0" customWidth="1"/>
    <col min="3" max="3" width="54.8515625" style="0" customWidth="1"/>
    <col min="4" max="4" width="17.57421875" style="0" customWidth="1"/>
    <col min="5" max="5" width="14.28125" style="0" customWidth="1"/>
    <col min="6" max="6" width="14.00390625" style="0" customWidth="1"/>
    <col min="7" max="7" width="12.57421875" style="0" customWidth="1"/>
  </cols>
  <sheetData>
    <row r="1" spans="1:7" ht="18.75" customHeight="1">
      <c r="A1" s="3"/>
      <c r="B1" s="3"/>
      <c r="D1" s="52"/>
      <c r="F1" s="52" t="s">
        <v>10</v>
      </c>
      <c r="G1" s="52"/>
    </row>
    <row r="2" spans="4:7" ht="18.75" customHeight="1">
      <c r="D2" s="58"/>
      <c r="F2" s="58" t="s">
        <v>312</v>
      </c>
      <c r="G2" s="58"/>
    </row>
    <row r="3" spans="4:7" ht="18.75" customHeight="1">
      <c r="D3" s="559"/>
      <c r="F3" s="58" t="s">
        <v>413</v>
      </c>
      <c r="G3" s="58"/>
    </row>
    <row r="4" spans="4:7" ht="13.5" customHeight="1">
      <c r="D4" s="559"/>
      <c r="G4" s="5"/>
    </row>
    <row r="5" spans="1:7" ht="18" customHeight="1">
      <c r="A5" s="652" t="s">
        <v>400</v>
      </c>
      <c r="B5" s="652"/>
      <c r="C5" s="652"/>
      <c r="D5" s="652"/>
      <c r="E5" s="652"/>
      <c r="F5" s="652"/>
      <c r="G5" s="5"/>
    </row>
    <row r="6" spans="1:7" ht="18" customHeight="1">
      <c r="A6" s="653" t="s">
        <v>401</v>
      </c>
      <c r="B6" s="653"/>
      <c r="C6" s="653"/>
      <c r="D6" s="653"/>
      <c r="E6" s="653"/>
      <c r="F6" s="653"/>
      <c r="G6" s="402"/>
    </row>
    <row r="7" spans="1:7" ht="19.5" customHeight="1">
      <c r="A7" s="654"/>
      <c r="B7" s="654"/>
      <c r="C7" s="654"/>
      <c r="D7" s="654"/>
      <c r="E7" s="517"/>
      <c r="F7" s="517"/>
      <c r="G7" s="517"/>
    </row>
    <row r="8" spans="2:7" ht="12.75">
      <c r="B8" s="6"/>
      <c r="C8" s="6"/>
      <c r="D8" s="7"/>
      <c r="F8" s="7" t="s">
        <v>12</v>
      </c>
      <c r="G8" s="7"/>
    </row>
    <row r="9" spans="1:7" ht="31.5" customHeight="1">
      <c r="A9" s="657" t="s">
        <v>13</v>
      </c>
      <c r="B9" s="657"/>
      <c r="C9" s="657" t="s">
        <v>14</v>
      </c>
      <c r="D9" s="658" t="s">
        <v>324</v>
      </c>
      <c r="E9" s="659" t="s">
        <v>120</v>
      </c>
      <c r="F9" s="655" t="s">
        <v>121</v>
      </c>
      <c r="G9" s="656"/>
    </row>
    <row r="10" spans="1:7" ht="80.25" customHeight="1">
      <c r="A10" s="8" t="s">
        <v>15</v>
      </c>
      <c r="B10" s="8" t="s">
        <v>16</v>
      </c>
      <c r="C10" s="657"/>
      <c r="D10" s="658"/>
      <c r="E10" s="660"/>
      <c r="F10" s="655"/>
      <c r="G10" s="656"/>
    </row>
    <row r="11" spans="1:7" s="1" customFormat="1" ht="16.5" customHeigh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439"/>
    </row>
    <row r="12" spans="1:7" ht="27" customHeight="1">
      <c r="A12" s="11">
        <v>930</v>
      </c>
      <c r="B12" s="12"/>
      <c r="C12" s="13" t="s">
        <v>5</v>
      </c>
      <c r="D12" s="14"/>
      <c r="E12" s="403"/>
      <c r="F12" s="403"/>
      <c r="G12" s="440"/>
    </row>
    <row r="13" spans="1:7" ht="33.75" customHeight="1">
      <c r="A13" s="15">
        <v>930</v>
      </c>
      <c r="B13" s="16" t="s">
        <v>17</v>
      </c>
      <c r="C13" s="17" t="s">
        <v>18</v>
      </c>
      <c r="D13" s="18">
        <f>D14</f>
        <v>237.43392999999924</v>
      </c>
      <c r="E13" s="18">
        <f>E14</f>
        <v>-570.1073800000013</v>
      </c>
      <c r="F13" s="473"/>
      <c r="G13" s="440"/>
    </row>
    <row r="14" spans="1:7" s="2" customFormat="1" ht="26.25" customHeight="1">
      <c r="A14" s="19">
        <v>930</v>
      </c>
      <c r="B14" s="20" t="s">
        <v>19</v>
      </c>
      <c r="C14" s="21" t="s">
        <v>20</v>
      </c>
      <c r="D14" s="22">
        <f>D17+D20</f>
        <v>237.43392999999924</v>
      </c>
      <c r="E14" s="22">
        <f>E17+E20</f>
        <v>-570.1073800000013</v>
      </c>
      <c r="F14" s="474"/>
      <c r="G14" s="441"/>
    </row>
    <row r="15" spans="1:7" ht="17.25" customHeight="1">
      <c r="A15" s="15">
        <v>930</v>
      </c>
      <c r="B15" s="16" t="s">
        <v>21</v>
      </c>
      <c r="C15" s="17" t="s">
        <v>22</v>
      </c>
      <c r="D15" s="18">
        <f>D16</f>
        <v>-46746.24099</v>
      </c>
      <c r="E15" s="18">
        <f>E16</f>
        <v>-10227.237180000002</v>
      </c>
      <c r="F15" s="475">
        <f aca="true" t="shared" si="0" ref="F15:F20">E15/D15*100</f>
        <v>21.878202318316507</v>
      </c>
      <c r="G15" s="440"/>
    </row>
    <row r="16" spans="1:7" ht="29.25" customHeight="1">
      <c r="A16" s="15">
        <v>930</v>
      </c>
      <c r="B16" s="16" t="s">
        <v>23</v>
      </c>
      <c r="C16" s="17" t="s">
        <v>24</v>
      </c>
      <c r="D16" s="18">
        <f>D17</f>
        <v>-46746.24099</v>
      </c>
      <c r="E16" s="18">
        <f>E17</f>
        <v>-10227.237180000002</v>
      </c>
      <c r="F16" s="475">
        <f t="shared" si="0"/>
        <v>21.878202318316507</v>
      </c>
      <c r="G16" s="440"/>
    </row>
    <row r="17" spans="1:7" ht="29.25" customHeight="1">
      <c r="A17" s="15">
        <v>930</v>
      </c>
      <c r="B17" s="16" t="s">
        <v>25</v>
      </c>
      <c r="C17" s="17" t="s">
        <v>31</v>
      </c>
      <c r="D17" s="18">
        <f>-'пр 2'!C39</f>
        <v>-46746.24099</v>
      </c>
      <c r="E17" s="18">
        <f>-'пр 2'!D39</f>
        <v>-10227.237180000002</v>
      </c>
      <c r="F17" s="475">
        <f t="shared" si="0"/>
        <v>21.878202318316507</v>
      </c>
      <c r="G17" s="440"/>
    </row>
    <row r="18" spans="1:7" ht="18.75" customHeight="1">
      <c r="A18" s="15">
        <v>930</v>
      </c>
      <c r="B18" s="16" t="s">
        <v>26</v>
      </c>
      <c r="C18" s="17" t="s">
        <v>27</v>
      </c>
      <c r="D18" s="18">
        <f>D19</f>
        <v>46983.67492</v>
      </c>
      <c r="E18" s="18">
        <f>E19</f>
        <v>9657.1298</v>
      </c>
      <c r="F18" s="475">
        <f t="shared" si="0"/>
        <v>20.554224028757606</v>
      </c>
      <c r="G18" s="440"/>
    </row>
    <row r="19" spans="1:7" ht="21.75" customHeight="1">
      <c r="A19" s="15">
        <v>930</v>
      </c>
      <c r="B19" s="16" t="s">
        <v>28</v>
      </c>
      <c r="C19" s="23" t="s">
        <v>29</v>
      </c>
      <c r="D19" s="18">
        <f>D20</f>
        <v>46983.67492</v>
      </c>
      <c r="E19" s="18">
        <f>E20</f>
        <v>9657.1298</v>
      </c>
      <c r="F19" s="475">
        <f t="shared" si="0"/>
        <v>20.554224028757606</v>
      </c>
      <c r="G19" s="440"/>
    </row>
    <row r="20" spans="1:7" ht="30" customHeight="1">
      <c r="A20" s="15">
        <v>930</v>
      </c>
      <c r="B20" s="16" t="s">
        <v>30</v>
      </c>
      <c r="C20" s="17" t="s">
        <v>32</v>
      </c>
      <c r="D20" s="18">
        <f>'пр 3'!E37</f>
        <v>46983.67492</v>
      </c>
      <c r="E20" s="18">
        <f>'пр 3'!F37</f>
        <v>9657.1298</v>
      </c>
      <c r="F20" s="475">
        <f t="shared" si="0"/>
        <v>20.554224028757606</v>
      </c>
      <c r="G20" s="440"/>
    </row>
    <row r="21" spans="2:4" ht="15.75">
      <c r="B21" s="24"/>
      <c r="C21" s="24" t="s">
        <v>11</v>
      </c>
      <c r="D21" s="24"/>
    </row>
    <row r="22" spans="2:4" ht="23.25" customHeight="1" hidden="1">
      <c r="B22" s="24"/>
      <c r="C22" s="24" t="s">
        <v>11</v>
      </c>
      <c r="D22" s="24">
        <v>1475.50887</v>
      </c>
    </row>
    <row r="23" ht="14.25" customHeight="1" hidden="1">
      <c r="D23" s="556">
        <f>D22-D13</f>
        <v>1238.0749400000007</v>
      </c>
    </row>
    <row r="24" ht="14.25" customHeight="1" hidden="1">
      <c r="D24" s="557"/>
    </row>
    <row r="25" ht="14.25" customHeight="1" hidden="1">
      <c r="D25" s="557">
        <v>39158.56951</v>
      </c>
    </row>
    <row r="26" ht="14.25" customHeight="1" hidden="1">
      <c r="D26" s="555">
        <f>-D15-D25</f>
        <v>7587.671479999997</v>
      </c>
    </row>
    <row r="27" ht="14.25" customHeight="1" hidden="1">
      <c r="D27" s="555">
        <f>D22+D26</f>
        <v>9063.180349999997</v>
      </c>
    </row>
  </sheetData>
  <sheetProtection/>
  <mergeCells count="9">
    <mergeCell ref="G9:G10"/>
    <mergeCell ref="A9:B9"/>
    <mergeCell ref="C9:C10"/>
    <mergeCell ref="D9:D10"/>
    <mergeCell ref="E9:E10"/>
    <mergeCell ref="A5:F5"/>
    <mergeCell ref="A6:F6"/>
    <mergeCell ref="A7:D7"/>
    <mergeCell ref="F9:F10"/>
  </mergeCells>
  <printOptions/>
  <pageMargins left="0.62" right="0.2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31.7109375" style="50" customWidth="1"/>
    <col min="2" max="2" width="86.7109375" style="50" customWidth="1"/>
    <col min="3" max="3" width="21.28125" style="239" customWidth="1"/>
    <col min="4" max="4" width="21.421875" style="50" customWidth="1"/>
    <col min="5" max="5" width="16.00390625" style="245" customWidth="1"/>
    <col min="6" max="6" width="0.2890625" style="549" customWidth="1"/>
    <col min="7" max="7" width="14.57421875" style="50" customWidth="1"/>
    <col min="8" max="8" width="12.140625" style="50" customWidth="1"/>
    <col min="9" max="16384" width="9.140625" style="50" customWidth="1"/>
  </cols>
  <sheetData>
    <row r="1" spans="2:5" ht="17.25" customHeight="1">
      <c r="B1" s="51"/>
      <c r="C1" s="52"/>
      <c r="E1" s="52" t="s">
        <v>320</v>
      </c>
    </row>
    <row r="2" spans="2:5" ht="17.25" customHeight="1">
      <c r="B2" s="53"/>
      <c r="C2" s="52"/>
      <c r="E2" s="58" t="s">
        <v>312</v>
      </c>
    </row>
    <row r="3" spans="2:5" ht="17.25" customHeight="1">
      <c r="B3" s="53"/>
      <c r="C3" s="52"/>
      <c r="E3" s="58" t="str">
        <f>'пр 1'!F3</f>
        <v>от 28.04.2017 г. № 84 </v>
      </c>
    </row>
    <row r="4" spans="2:5" ht="17.25" customHeight="1">
      <c r="B4" s="652" t="s">
        <v>400</v>
      </c>
      <c r="C4" s="652"/>
      <c r="D4" s="652"/>
      <c r="E4" s="652"/>
    </row>
    <row r="5" spans="1:6" s="56" customFormat="1" ht="23.25" customHeight="1">
      <c r="A5" s="666" t="s">
        <v>402</v>
      </c>
      <c r="B5" s="666"/>
      <c r="C5" s="666"/>
      <c r="D5" s="666"/>
      <c r="E5" s="666"/>
      <c r="F5" s="550"/>
    </row>
    <row r="6" spans="1:5" ht="24" customHeight="1">
      <c r="A6" s="667"/>
      <c r="B6" s="667"/>
      <c r="C6" s="667"/>
      <c r="D6" s="667"/>
      <c r="E6" s="667"/>
    </row>
    <row r="7" spans="1:5" ht="16.5" customHeight="1">
      <c r="A7" s="26"/>
      <c r="B7" s="27"/>
      <c r="C7" s="238"/>
      <c r="E7" s="238" t="s">
        <v>33</v>
      </c>
    </row>
    <row r="8" spans="1:6" s="57" customFormat="1" ht="44.25" customHeight="1">
      <c r="A8" s="29" t="s">
        <v>13</v>
      </c>
      <c r="B8" s="29" t="s">
        <v>71</v>
      </c>
      <c r="C8" s="29" t="s">
        <v>324</v>
      </c>
      <c r="D8" s="401" t="s">
        <v>120</v>
      </c>
      <c r="E8" s="29" t="s">
        <v>121</v>
      </c>
      <c r="F8" s="551"/>
    </row>
    <row r="9" spans="1:5" ht="18" customHeight="1" thickBot="1">
      <c r="A9" s="30">
        <v>1</v>
      </c>
      <c r="B9" s="30">
        <v>2</v>
      </c>
      <c r="C9" s="30">
        <v>3</v>
      </c>
      <c r="D9" s="405">
        <v>4</v>
      </c>
      <c r="E9" s="30">
        <v>5</v>
      </c>
    </row>
    <row r="10" spans="1:5" ht="16.5" customHeight="1">
      <c r="A10" s="31"/>
      <c r="B10" s="406"/>
      <c r="C10" s="423"/>
      <c r="D10" s="424"/>
      <c r="E10" s="431"/>
    </row>
    <row r="11" spans="1:5" ht="16.5" customHeight="1">
      <c r="A11" s="32" t="s">
        <v>34</v>
      </c>
      <c r="B11" s="407" t="s">
        <v>35</v>
      </c>
      <c r="C11" s="417">
        <v>1680</v>
      </c>
      <c r="D11" s="33">
        <v>308.71915</v>
      </c>
      <c r="E11" s="432">
        <f>D11/C11*100</f>
        <v>18.376139880952383</v>
      </c>
    </row>
    <row r="12" spans="1:8" ht="71.25" customHeight="1">
      <c r="A12" s="34" t="s">
        <v>36</v>
      </c>
      <c r="B12" s="408" t="s">
        <v>37</v>
      </c>
      <c r="C12" s="418">
        <v>223.02531</v>
      </c>
      <c r="D12" s="428">
        <v>61.00041</v>
      </c>
      <c r="E12" s="432">
        <f aca="true" t="shared" si="0" ref="E12:E26">D12/C12*100</f>
        <v>27.35133963046616</v>
      </c>
      <c r="H12" s="560"/>
    </row>
    <row r="13" spans="1:8" ht="96" customHeight="1">
      <c r="A13" s="35" t="s">
        <v>38</v>
      </c>
      <c r="B13" s="408" t="s">
        <v>39</v>
      </c>
      <c r="C13" s="418">
        <v>2.22151</v>
      </c>
      <c r="D13" s="33">
        <v>0.60968</v>
      </c>
      <c r="E13" s="432">
        <f t="shared" si="0"/>
        <v>27.44439592889521</v>
      </c>
      <c r="H13" s="560"/>
    </row>
    <row r="14" spans="1:8" ht="76.5" customHeight="1">
      <c r="A14" s="35" t="s">
        <v>40</v>
      </c>
      <c r="B14" s="408" t="s">
        <v>41</v>
      </c>
      <c r="C14" s="418">
        <v>472.45295</v>
      </c>
      <c r="D14" s="33">
        <v>113.59985</v>
      </c>
      <c r="E14" s="432">
        <f t="shared" si="0"/>
        <v>24.04469058770826</v>
      </c>
      <c r="H14" s="560"/>
    </row>
    <row r="15" spans="1:8" ht="72.75" customHeight="1">
      <c r="A15" s="35" t="s">
        <v>42</v>
      </c>
      <c r="B15" s="408" t="s">
        <v>43</v>
      </c>
      <c r="C15" s="418">
        <v>-44.60817</v>
      </c>
      <c r="D15" s="33">
        <v>-11.18894</v>
      </c>
      <c r="E15" s="432">
        <f t="shared" si="0"/>
        <v>25.082714668635813</v>
      </c>
      <c r="H15" s="560"/>
    </row>
    <row r="16" spans="1:5" ht="16.5" customHeight="1">
      <c r="A16" s="36" t="s">
        <v>44</v>
      </c>
      <c r="B16" s="409" t="s">
        <v>45</v>
      </c>
      <c r="C16" s="419">
        <v>315</v>
      </c>
      <c r="D16" s="33">
        <v>884.56395</v>
      </c>
      <c r="E16" s="432">
        <f t="shared" si="0"/>
        <v>280.8139523809524</v>
      </c>
    </row>
    <row r="17" spans="1:5" ht="16.5" customHeight="1">
      <c r="A17" s="32" t="s">
        <v>46</v>
      </c>
      <c r="B17" s="407" t="s">
        <v>47</v>
      </c>
      <c r="C17" s="417">
        <v>175</v>
      </c>
      <c r="D17" s="33">
        <v>18.54212</v>
      </c>
      <c r="E17" s="432">
        <f t="shared" si="0"/>
        <v>10.595497142857143</v>
      </c>
    </row>
    <row r="18" spans="1:5" ht="16.5" customHeight="1">
      <c r="A18" s="36" t="s">
        <v>48</v>
      </c>
      <c r="B18" s="409" t="s">
        <v>49</v>
      </c>
      <c r="C18" s="419">
        <v>1600</v>
      </c>
      <c r="D18" s="33">
        <v>114.96122</v>
      </c>
      <c r="E18" s="432">
        <f t="shared" si="0"/>
        <v>7.18507625</v>
      </c>
    </row>
    <row r="19" spans="1:5" ht="75" customHeight="1">
      <c r="A19" s="37" t="s">
        <v>50</v>
      </c>
      <c r="B19" s="410" t="s">
        <v>51</v>
      </c>
      <c r="C19" s="418">
        <v>15</v>
      </c>
      <c r="D19" s="428">
        <v>2.6</v>
      </c>
      <c r="E19" s="432">
        <f t="shared" si="0"/>
        <v>17.333333333333336</v>
      </c>
    </row>
    <row r="20" spans="1:5" ht="28.5" customHeight="1">
      <c r="A20" s="37"/>
      <c r="B20" s="411" t="s">
        <v>225</v>
      </c>
      <c r="C20" s="420">
        <f>SUM(C11:C19)</f>
        <v>4438.0916</v>
      </c>
      <c r="D20" s="420">
        <f>SUM(D11:D19)</f>
        <v>1493.40744</v>
      </c>
      <c r="E20" s="433">
        <f>D20/C20*100</f>
        <v>33.6497660390786</v>
      </c>
    </row>
    <row r="21" spans="1:5" ht="73.5" customHeight="1">
      <c r="A21" s="622" t="s">
        <v>53</v>
      </c>
      <c r="B21" s="623" t="s">
        <v>9</v>
      </c>
      <c r="C21" s="624">
        <f>2114.27317</f>
        <v>2114.27317</v>
      </c>
      <c r="D21" s="33">
        <v>152.93853</v>
      </c>
      <c r="E21" s="432">
        <f t="shared" si="0"/>
        <v>7.233622039483195</v>
      </c>
    </row>
    <row r="22" spans="1:5" ht="41.25" customHeight="1">
      <c r="A22" s="38" t="s">
        <v>54</v>
      </c>
      <c r="B22" s="412" t="s">
        <v>55</v>
      </c>
      <c r="C22" s="418">
        <v>340</v>
      </c>
      <c r="D22" s="33"/>
      <c r="E22" s="432">
        <f t="shared" si="0"/>
        <v>0</v>
      </c>
    </row>
    <row r="23" spans="1:5" ht="38.25" customHeight="1">
      <c r="A23" s="32" t="s">
        <v>56</v>
      </c>
      <c r="B23" s="400" t="s">
        <v>57</v>
      </c>
      <c r="C23" s="421">
        <v>360</v>
      </c>
      <c r="D23" s="33">
        <v>72.21593</v>
      </c>
      <c r="E23" s="432">
        <f t="shared" si="0"/>
        <v>20.059980555555555</v>
      </c>
    </row>
    <row r="24" spans="1:5" ht="33.75" customHeight="1">
      <c r="A24" s="32" t="s">
        <v>58</v>
      </c>
      <c r="B24" s="400" t="s">
        <v>6</v>
      </c>
      <c r="C24" s="418">
        <v>10</v>
      </c>
      <c r="D24" s="33"/>
      <c r="E24" s="432">
        <f t="shared" si="0"/>
        <v>0</v>
      </c>
    </row>
    <row r="25" spans="1:5" ht="0.75" customHeight="1" hidden="1">
      <c r="A25" s="32" t="s">
        <v>313</v>
      </c>
      <c r="B25" s="400" t="s">
        <v>7</v>
      </c>
      <c r="C25" s="418"/>
      <c r="D25" s="428"/>
      <c r="E25" s="432"/>
    </row>
    <row r="26" spans="1:5" ht="34.5" customHeight="1">
      <c r="A26" s="32" t="s">
        <v>59</v>
      </c>
      <c r="B26" s="400" t="s">
        <v>8</v>
      </c>
      <c r="C26" s="418">
        <v>10</v>
      </c>
      <c r="D26" s="428">
        <v>6.67533</v>
      </c>
      <c r="E26" s="432">
        <f t="shared" si="0"/>
        <v>66.7533</v>
      </c>
    </row>
    <row r="27" spans="1:5" ht="25.5" customHeight="1">
      <c r="A27" s="32"/>
      <c r="B27" s="413" t="s">
        <v>52</v>
      </c>
      <c r="C27" s="420">
        <f>SUM(C21:C26)</f>
        <v>2834.27317</v>
      </c>
      <c r="D27" s="420">
        <f>SUM(D21:D26)</f>
        <v>231.82978999999997</v>
      </c>
      <c r="E27" s="434">
        <f>D27/C27*100</f>
        <v>8.179514679595968</v>
      </c>
    </row>
    <row r="28" spans="1:5" ht="25.5" customHeight="1" thickBot="1">
      <c r="A28" s="40"/>
      <c r="B28" s="414" t="s">
        <v>60</v>
      </c>
      <c r="C28" s="426">
        <f>C27+C20</f>
        <v>7272.36477</v>
      </c>
      <c r="D28" s="426">
        <f>D27+D20</f>
        <v>1725.23723</v>
      </c>
      <c r="E28" s="435">
        <f>D28/C28*100</f>
        <v>23.723194374365793</v>
      </c>
    </row>
    <row r="29" spans="1:5" ht="18.75" customHeight="1">
      <c r="A29" s="41"/>
      <c r="B29" s="415"/>
      <c r="C29" s="425"/>
      <c r="D29" s="429"/>
      <c r="E29" s="436"/>
    </row>
    <row r="30" spans="1:5" ht="22.5" customHeight="1">
      <c r="A30" s="42" t="s">
        <v>61</v>
      </c>
      <c r="B30" s="416" t="s">
        <v>62</v>
      </c>
      <c r="C30" s="420">
        <f>C31</f>
        <v>39473.87622</v>
      </c>
      <c r="D30" s="420">
        <f>D31</f>
        <v>8501.999950000001</v>
      </c>
      <c r="E30" s="434">
        <f>D30/C30*100</f>
        <v>21.53829510589675</v>
      </c>
    </row>
    <row r="31" spans="1:5" ht="40.5" customHeight="1">
      <c r="A31" s="43" t="s">
        <v>63</v>
      </c>
      <c r="B31" s="400" t="s">
        <v>64</v>
      </c>
      <c r="C31" s="418">
        <f>C32+C33+C35+C36+C37+C38+C34</f>
        <v>39473.87622</v>
      </c>
      <c r="D31" s="418">
        <f>D32+D33+D35+D36+D37+D38+D34</f>
        <v>8501.999950000001</v>
      </c>
      <c r="E31" s="437">
        <f>D31/C31*100</f>
        <v>21.53829510589675</v>
      </c>
    </row>
    <row r="32" spans="1:8" ht="40.5" customHeight="1">
      <c r="A32" s="552" t="s">
        <v>327</v>
      </c>
      <c r="B32" s="45" t="s">
        <v>220</v>
      </c>
      <c r="C32" s="418">
        <v>4057.643</v>
      </c>
      <c r="D32" s="33">
        <v>1014.41073</v>
      </c>
      <c r="E32" s="437">
        <f aca="true" t="shared" si="1" ref="E32:E38">D32/C32*100</f>
        <v>24.999999507103013</v>
      </c>
      <c r="F32" s="549">
        <v>3684.34</v>
      </c>
      <c r="H32" s="561"/>
    </row>
    <row r="33" spans="1:6" ht="79.5" customHeight="1">
      <c r="A33" s="563" t="s">
        <v>327</v>
      </c>
      <c r="B33" s="564" t="s">
        <v>221</v>
      </c>
      <c r="C33" s="565">
        <v>2106</v>
      </c>
      <c r="D33" s="428">
        <v>526.5</v>
      </c>
      <c r="E33" s="437">
        <f t="shared" si="1"/>
        <v>25</v>
      </c>
      <c r="F33" s="549">
        <v>2083</v>
      </c>
    </row>
    <row r="34" spans="1:5" ht="26.25" customHeight="1">
      <c r="A34" s="625" t="s">
        <v>372</v>
      </c>
      <c r="B34" s="626" t="s">
        <v>373</v>
      </c>
      <c r="C34" s="624">
        <f>C42</f>
        <v>6390.793</v>
      </c>
      <c r="D34" s="624">
        <f>D42</f>
        <v>0</v>
      </c>
      <c r="E34" s="437"/>
    </row>
    <row r="35" spans="1:6" ht="43.5" customHeight="1">
      <c r="A35" s="552" t="s">
        <v>328</v>
      </c>
      <c r="B35" s="45" t="s">
        <v>65</v>
      </c>
      <c r="C35" s="418">
        <v>370.6</v>
      </c>
      <c r="D35" s="428">
        <v>92.65</v>
      </c>
      <c r="E35" s="437">
        <f t="shared" si="1"/>
        <v>25</v>
      </c>
      <c r="F35" s="549">
        <v>338.7</v>
      </c>
    </row>
    <row r="36" spans="1:6" ht="40.5" customHeight="1">
      <c r="A36" s="44" t="s">
        <v>371</v>
      </c>
      <c r="B36" s="45" t="s">
        <v>66</v>
      </c>
      <c r="C36" s="418">
        <v>2265</v>
      </c>
      <c r="D36" s="641">
        <v>550</v>
      </c>
      <c r="E36" s="437">
        <f t="shared" si="1"/>
        <v>24.282560706401764</v>
      </c>
      <c r="F36" s="549">
        <v>2288</v>
      </c>
    </row>
    <row r="37" spans="1:6" ht="40.5" customHeight="1">
      <c r="A37" s="552" t="s">
        <v>329</v>
      </c>
      <c r="B37" s="45" t="s">
        <v>67</v>
      </c>
      <c r="C37" s="418">
        <f>20.5+28.3</f>
        <v>48.8</v>
      </c>
      <c r="D37" s="428">
        <v>20.5</v>
      </c>
      <c r="E37" s="437">
        <f t="shared" si="1"/>
        <v>42.00819672131148</v>
      </c>
      <c r="F37" s="549">
        <v>28.326</v>
      </c>
    </row>
    <row r="38" spans="1:5" ht="20.25" customHeight="1">
      <c r="A38" s="552" t="s">
        <v>330</v>
      </c>
      <c r="B38" s="45" t="s">
        <v>374</v>
      </c>
      <c r="C38" s="418">
        <f>C49</f>
        <v>24235.04022</v>
      </c>
      <c r="D38" s="418">
        <f>D49</f>
        <v>6297.93922</v>
      </c>
      <c r="E38" s="437">
        <f t="shared" si="1"/>
        <v>25.986914660874454</v>
      </c>
    </row>
    <row r="39" spans="1:5" ht="20.25" customHeight="1" thickBot="1">
      <c r="A39" s="47"/>
      <c r="B39" s="414" t="s">
        <v>68</v>
      </c>
      <c r="C39" s="426">
        <f>C28+C30</f>
        <v>46746.24099</v>
      </c>
      <c r="D39" s="426">
        <f>D28+D30</f>
        <v>10227.237180000002</v>
      </c>
      <c r="E39" s="435">
        <f>D39/C39*100</f>
        <v>21.878202318316507</v>
      </c>
    </row>
    <row r="40" spans="1:5" ht="18.75">
      <c r="A40" s="26"/>
      <c r="B40" s="26"/>
      <c r="C40" s="427"/>
      <c r="D40" s="430"/>
      <c r="E40" s="438"/>
    </row>
    <row r="41" spans="1:5" ht="18.75">
      <c r="A41" s="26"/>
      <c r="B41" s="26"/>
      <c r="C41" s="427"/>
      <c r="D41" s="430"/>
      <c r="E41" s="438"/>
    </row>
    <row r="42" spans="1:5" ht="18" customHeight="1">
      <c r="A42" s="48" t="s">
        <v>375</v>
      </c>
      <c r="B42" s="407"/>
      <c r="C42" s="422">
        <f>C43</f>
        <v>6390.793</v>
      </c>
      <c r="D42" s="422">
        <f>D43</f>
        <v>0</v>
      </c>
      <c r="E42" s="434">
        <f>D42/C42*100</f>
        <v>0</v>
      </c>
    </row>
    <row r="43" spans="1:5" ht="57.75" customHeight="1">
      <c r="A43" s="668" t="s">
        <v>377</v>
      </c>
      <c r="B43" s="669"/>
      <c r="C43" s="417">
        <f>C44+C45+C46+C47</f>
        <v>6390.793</v>
      </c>
      <c r="D43" s="422"/>
      <c r="E43" s="434"/>
    </row>
    <row r="44" spans="1:5" ht="59.25" customHeight="1">
      <c r="A44" s="668" t="s">
        <v>397</v>
      </c>
      <c r="B44" s="669"/>
      <c r="C44" s="417">
        <v>4286.133</v>
      </c>
      <c r="D44" s="422"/>
      <c r="E44" s="434"/>
    </row>
    <row r="45" spans="1:5" ht="33.75" customHeight="1">
      <c r="A45" s="668" t="s">
        <v>396</v>
      </c>
      <c r="B45" s="669"/>
      <c r="C45" s="417">
        <v>400</v>
      </c>
      <c r="D45" s="422"/>
      <c r="E45" s="434"/>
    </row>
    <row r="46" spans="1:5" ht="24.75" customHeight="1">
      <c r="A46" s="668" t="s">
        <v>394</v>
      </c>
      <c r="B46" s="669"/>
      <c r="C46" s="417">
        <v>1472.66</v>
      </c>
      <c r="D46" s="422"/>
      <c r="E46" s="434"/>
    </row>
    <row r="47" spans="1:5" ht="43.5" customHeight="1">
      <c r="A47" s="668" t="s">
        <v>395</v>
      </c>
      <c r="B47" s="669"/>
      <c r="C47" s="417">
        <v>232</v>
      </c>
      <c r="D47" s="422"/>
      <c r="E47" s="434"/>
    </row>
    <row r="48" spans="1:5" ht="18" customHeight="1">
      <c r="A48" s="671"/>
      <c r="B48" s="633"/>
      <c r="C48" s="422"/>
      <c r="D48" s="422"/>
      <c r="E48" s="434"/>
    </row>
    <row r="49" spans="1:5" ht="18" customHeight="1">
      <c r="A49" s="48" t="s">
        <v>376</v>
      </c>
      <c r="B49" s="566"/>
      <c r="C49" s="422">
        <f>SUM(C50:C56)</f>
        <v>24235.04022</v>
      </c>
      <c r="D49" s="422">
        <f>SUM(D50:D56)</f>
        <v>6297.93922</v>
      </c>
      <c r="E49" s="433">
        <f>D49/C49*100</f>
        <v>25.986914660874454</v>
      </c>
    </row>
    <row r="50" spans="1:6" ht="20.25" customHeight="1">
      <c r="A50" s="668" t="s">
        <v>69</v>
      </c>
      <c r="B50" s="670"/>
      <c r="C50" s="417">
        <v>6930</v>
      </c>
      <c r="D50" s="641">
        <v>1732.5</v>
      </c>
      <c r="E50" s="432">
        <f>D50/C50*100</f>
        <v>25</v>
      </c>
      <c r="F50" s="549">
        <v>8866.7</v>
      </c>
    </row>
    <row r="51" spans="1:6" ht="18.75" customHeight="1">
      <c r="A51" s="662" t="s">
        <v>222</v>
      </c>
      <c r="B51" s="663"/>
      <c r="C51" s="417">
        <v>7113.3</v>
      </c>
      <c r="D51" s="641">
        <v>1778.325</v>
      </c>
      <c r="E51" s="432">
        <f aca="true" t="shared" si="2" ref="E51:E56">D51/C51*100</f>
        <v>25</v>
      </c>
      <c r="F51" s="549">
        <v>6662.7</v>
      </c>
    </row>
    <row r="52" spans="1:6" ht="18.75" customHeight="1">
      <c r="A52" s="662" t="s">
        <v>223</v>
      </c>
      <c r="B52" s="663"/>
      <c r="C52" s="417">
        <v>1223.4</v>
      </c>
      <c r="D52" s="641">
        <v>305.85</v>
      </c>
      <c r="E52" s="432">
        <f t="shared" si="2"/>
        <v>25</v>
      </c>
      <c r="F52" s="549">
        <v>1188.8</v>
      </c>
    </row>
    <row r="53" spans="1:6" ht="18" customHeight="1">
      <c r="A53" s="668" t="s">
        <v>321</v>
      </c>
      <c r="B53" s="669"/>
      <c r="C53" s="417"/>
      <c r="D53" s="428"/>
      <c r="E53" s="432"/>
      <c r="F53" s="549">
        <v>429.02</v>
      </c>
    </row>
    <row r="54" spans="1:6" ht="18.75" customHeight="1">
      <c r="A54" s="662" t="s">
        <v>224</v>
      </c>
      <c r="B54" s="663"/>
      <c r="C54" s="417">
        <v>873.64</v>
      </c>
      <c r="D54" s="428">
        <v>218.40999</v>
      </c>
      <c r="E54" s="432">
        <f t="shared" si="2"/>
        <v>24.999998855363764</v>
      </c>
      <c r="F54" s="549">
        <v>195.9</v>
      </c>
    </row>
    <row r="55" spans="1:5" ht="36.75" customHeight="1">
      <c r="A55" s="664" t="s">
        <v>367</v>
      </c>
      <c r="B55" s="665"/>
      <c r="C55" s="627">
        <v>7451.417</v>
      </c>
      <c r="D55" s="33">
        <v>1862.85423</v>
      </c>
      <c r="E55" s="432">
        <f t="shared" si="2"/>
        <v>24.99999973159467</v>
      </c>
    </row>
    <row r="56" spans="1:5" ht="60" customHeight="1">
      <c r="A56" s="661" t="s">
        <v>370</v>
      </c>
      <c r="B56" s="661"/>
      <c r="C56" s="627">
        <v>643.28322</v>
      </c>
      <c r="D56" s="428">
        <v>400</v>
      </c>
      <c r="E56" s="432">
        <f t="shared" si="2"/>
        <v>62.18100947822018</v>
      </c>
    </row>
  </sheetData>
  <sheetProtection/>
  <mergeCells count="16">
    <mergeCell ref="A44:B44"/>
    <mergeCell ref="A50:B50"/>
    <mergeCell ref="A45:B45"/>
    <mergeCell ref="A46:B46"/>
    <mergeCell ref="A47:B47"/>
    <mergeCell ref="A48:B48"/>
    <mergeCell ref="B4:E4"/>
    <mergeCell ref="A56:B56"/>
    <mergeCell ref="A51:B51"/>
    <mergeCell ref="A55:B55"/>
    <mergeCell ref="A5:E5"/>
    <mergeCell ref="A6:E6"/>
    <mergeCell ref="A53:B53"/>
    <mergeCell ref="A52:B52"/>
    <mergeCell ref="A54:B54"/>
    <mergeCell ref="A43:B43"/>
  </mergeCells>
  <printOptions/>
  <pageMargins left="0.61" right="0.58" top="0.71" bottom="0.4724409448818898" header="0.1968503937007874" footer="0.2362204724409449"/>
  <pageSetup fitToHeight="2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10.28125" style="0" customWidth="1"/>
    <col min="4" max="4" width="65.7109375" style="0" customWidth="1"/>
    <col min="5" max="6" width="20.140625" style="0" customWidth="1"/>
    <col min="7" max="7" width="13.7109375" style="0" customWidth="1"/>
  </cols>
  <sheetData>
    <row r="1" spans="5:7" s="1" customFormat="1" ht="15" customHeight="1">
      <c r="E1" s="52"/>
      <c r="G1" s="52" t="s">
        <v>70</v>
      </c>
    </row>
    <row r="2" spans="1:7" s="1" customFormat="1" ht="13.5" customHeight="1">
      <c r="A2" s="51"/>
      <c r="B2" s="51"/>
      <c r="C2" s="100"/>
      <c r="D2" s="52"/>
      <c r="E2" s="52"/>
      <c r="G2" s="58" t="s">
        <v>312</v>
      </c>
    </row>
    <row r="3" spans="1:7" s="1" customFormat="1" ht="18" customHeight="1">
      <c r="A3" s="348"/>
      <c r="B3" s="50"/>
      <c r="C3" s="649"/>
      <c r="D3" s="54"/>
      <c r="E3" s="52"/>
      <c r="G3" s="58" t="str">
        <f>'пр 2'!E3</f>
        <v>от 28.04.2017 г. № 84 </v>
      </c>
    </row>
    <row r="4" spans="1:5" ht="13.5" customHeight="1">
      <c r="A4" s="59"/>
      <c r="B4" s="55"/>
      <c r="C4" s="60"/>
      <c r="D4" s="60"/>
      <c r="E4" s="52"/>
    </row>
    <row r="5" spans="1:7" ht="36.75" customHeight="1">
      <c r="A5" s="634" t="s">
        <v>400</v>
      </c>
      <c r="B5" s="634"/>
      <c r="C5" s="634"/>
      <c r="D5" s="634"/>
      <c r="E5" s="634"/>
      <c r="F5" s="634"/>
      <c r="G5" s="634"/>
    </row>
    <row r="6" spans="1:7" ht="22.5" customHeight="1">
      <c r="A6" s="635" t="s">
        <v>403</v>
      </c>
      <c r="B6" s="635"/>
      <c r="C6" s="635"/>
      <c r="D6" s="635"/>
      <c r="E6" s="635"/>
      <c r="F6" s="635"/>
      <c r="G6" s="635"/>
    </row>
    <row r="7" spans="1:7" ht="21" customHeight="1">
      <c r="A7" s="61"/>
      <c r="B7" s="61"/>
      <c r="C7" s="61"/>
      <c r="D7" s="61"/>
      <c r="E7" s="28"/>
      <c r="G7" s="28" t="s">
        <v>33</v>
      </c>
    </row>
    <row r="8" spans="1:7" ht="28.5" customHeight="1">
      <c r="A8" s="11" t="s">
        <v>72</v>
      </c>
      <c r="B8" s="11" t="s">
        <v>73</v>
      </c>
      <c r="C8" s="11" t="s">
        <v>74</v>
      </c>
      <c r="D8" s="11" t="s">
        <v>75</v>
      </c>
      <c r="E8" s="62" t="s">
        <v>76</v>
      </c>
      <c r="F8" s="471" t="s">
        <v>120</v>
      </c>
      <c r="G8" s="471" t="s">
        <v>121</v>
      </c>
    </row>
    <row r="9" spans="1:7" s="67" customFormat="1" ht="18.75">
      <c r="A9" s="63">
        <v>1</v>
      </c>
      <c r="B9" s="64" t="s">
        <v>77</v>
      </c>
      <c r="C9" s="64"/>
      <c r="D9" s="65" t="s">
        <v>78</v>
      </c>
      <c r="E9" s="66">
        <f>SUM(E10:E14)</f>
        <v>23801.64795</v>
      </c>
      <c r="F9" s="66">
        <f>SUM(F10:F14)</f>
        <v>4940.98596</v>
      </c>
      <c r="G9" s="478">
        <f>F9/E9*100</f>
        <v>20.759007823237717</v>
      </c>
    </row>
    <row r="10" spans="1:7" s="69" customFormat="1" ht="64.5" customHeight="1">
      <c r="A10" s="36"/>
      <c r="B10" s="46" t="s">
        <v>77</v>
      </c>
      <c r="C10" s="46" t="s">
        <v>79</v>
      </c>
      <c r="D10" s="49" t="s">
        <v>80</v>
      </c>
      <c r="E10" s="68">
        <f>'пр 4'!I13</f>
        <v>2164.18141</v>
      </c>
      <c r="F10" s="68">
        <f>'пр 4'!L13</f>
        <v>419.97721</v>
      </c>
      <c r="G10" s="476">
        <f>F10/E10*100</f>
        <v>19.40582282332792</v>
      </c>
    </row>
    <row r="11" spans="1:7" s="69" customFormat="1" ht="72" customHeight="1">
      <c r="A11" s="36"/>
      <c r="B11" s="46" t="s">
        <v>77</v>
      </c>
      <c r="C11" s="46" t="s">
        <v>81</v>
      </c>
      <c r="D11" s="39" t="s">
        <v>82</v>
      </c>
      <c r="E11" s="68">
        <f>'пр 4'!I17</f>
        <v>1067.049</v>
      </c>
      <c r="F11" s="68">
        <f>'пр 4'!L17</f>
        <v>315.15968999999996</v>
      </c>
      <c r="G11" s="476">
        <f aca="true" t="shared" si="0" ref="G11:G37">F11/E11*100</f>
        <v>29.535634258595433</v>
      </c>
    </row>
    <row r="12" spans="1:7" s="69" customFormat="1" ht="81" customHeight="1">
      <c r="A12" s="36"/>
      <c r="B12" s="46" t="s">
        <v>77</v>
      </c>
      <c r="C12" s="46" t="s">
        <v>83</v>
      </c>
      <c r="D12" s="39" t="s">
        <v>84</v>
      </c>
      <c r="E12" s="68">
        <f>'пр 4'!I23</f>
        <v>10472.67834</v>
      </c>
      <c r="F12" s="68">
        <f>'пр 4'!L23</f>
        <v>2792.81787</v>
      </c>
      <c r="G12" s="476">
        <f t="shared" si="0"/>
        <v>26.667656346638065</v>
      </c>
    </row>
    <row r="13" spans="1:7" s="69" customFormat="1" ht="18.75">
      <c r="A13" s="36"/>
      <c r="B13" s="46" t="s">
        <v>77</v>
      </c>
      <c r="C13" s="46" t="s">
        <v>85</v>
      </c>
      <c r="D13" s="39" t="s">
        <v>86</v>
      </c>
      <c r="E13" s="68">
        <f>'пр 4'!I29</f>
        <v>80</v>
      </c>
      <c r="F13" s="68">
        <f>'пр 4'!L29</f>
        <v>0</v>
      </c>
      <c r="G13" s="476">
        <f t="shared" si="0"/>
        <v>0</v>
      </c>
    </row>
    <row r="14" spans="1:7" s="69" customFormat="1" ht="18.75">
      <c r="A14" s="36"/>
      <c r="B14" s="46" t="s">
        <v>77</v>
      </c>
      <c r="C14" s="46" t="s">
        <v>87</v>
      </c>
      <c r="D14" s="39" t="s">
        <v>88</v>
      </c>
      <c r="E14" s="68">
        <f>'пр 4'!I33</f>
        <v>10017.7392</v>
      </c>
      <c r="F14" s="68">
        <f>'пр 4'!L33</f>
        <v>1413.0311900000002</v>
      </c>
      <c r="G14" s="476">
        <f t="shared" si="0"/>
        <v>14.105290243531195</v>
      </c>
    </row>
    <row r="15" spans="1:7" s="67" customFormat="1" ht="18.75">
      <c r="A15" s="63">
        <v>2</v>
      </c>
      <c r="B15" s="64" t="s">
        <v>79</v>
      </c>
      <c r="C15" s="64"/>
      <c r="D15" s="65" t="s">
        <v>89</v>
      </c>
      <c r="E15" s="66">
        <f>E16</f>
        <v>370.59999999999997</v>
      </c>
      <c r="F15" s="66">
        <f>F16</f>
        <v>67.42196999999999</v>
      </c>
      <c r="G15" s="478">
        <f t="shared" si="0"/>
        <v>18.1926524554776</v>
      </c>
    </row>
    <row r="16" spans="1:7" s="67" customFormat="1" ht="18.75">
      <c r="A16" s="70"/>
      <c r="B16" s="71" t="s">
        <v>79</v>
      </c>
      <c r="C16" s="71" t="s">
        <v>81</v>
      </c>
      <c r="D16" s="72" t="s">
        <v>197</v>
      </c>
      <c r="E16" s="73">
        <f>'пр 4'!I55</f>
        <v>370.59999999999997</v>
      </c>
      <c r="F16" s="73">
        <f>'пр 4'!L55</f>
        <v>67.42196999999999</v>
      </c>
      <c r="G16" s="476">
        <f t="shared" si="0"/>
        <v>18.1926524554776</v>
      </c>
    </row>
    <row r="17" spans="1:7" s="67" customFormat="1" ht="37.5">
      <c r="A17" s="63">
        <v>3</v>
      </c>
      <c r="B17" s="64" t="s">
        <v>81</v>
      </c>
      <c r="C17" s="64"/>
      <c r="D17" s="65" t="s">
        <v>90</v>
      </c>
      <c r="E17" s="66">
        <f>E18+E19</f>
        <v>50</v>
      </c>
      <c r="F17" s="66">
        <f>F18+F19</f>
        <v>0</v>
      </c>
      <c r="G17" s="478">
        <f t="shared" si="0"/>
        <v>0</v>
      </c>
    </row>
    <row r="18" spans="1:7" s="67" customFormat="1" ht="53.25" customHeight="1" hidden="1">
      <c r="A18" s="70"/>
      <c r="B18" s="71" t="s">
        <v>81</v>
      </c>
      <c r="C18" s="71" t="s">
        <v>91</v>
      </c>
      <c r="D18" s="74" t="s">
        <v>92</v>
      </c>
      <c r="E18" s="73">
        <f>'пр 4'!I63</f>
        <v>0</v>
      </c>
      <c r="F18" s="472"/>
      <c r="G18" s="476" t="e">
        <f t="shared" si="0"/>
        <v>#DIV/0!</v>
      </c>
    </row>
    <row r="19" spans="1:7" s="67" customFormat="1" ht="19.5" customHeight="1">
      <c r="A19" s="70"/>
      <c r="B19" s="71" t="s">
        <v>81</v>
      </c>
      <c r="C19" s="71" t="s">
        <v>93</v>
      </c>
      <c r="D19" s="39" t="s">
        <v>94</v>
      </c>
      <c r="E19" s="73">
        <f>'пр 4'!I67</f>
        <v>50</v>
      </c>
      <c r="F19" s="73">
        <f>'пр 4'!L67</f>
        <v>0</v>
      </c>
      <c r="G19" s="476">
        <f t="shared" si="0"/>
        <v>0</v>
      </c>
    </row>
    <row r="20" spans="1:7" s="67" customFormat="1" ht="20.25" customHeight="1">
      <c r="A20" s="63">
        <v>4</v>
      </c>
      <c r="B20" s="64" t="s">
        <v>83</v>
      </c>
      <c r="C20" s="75"/>
      <c r="D20" s="76" t="s">
        <v>95</v>
      </c>
      <c r="E20" s="66">
        <f>E21+E22</f>
        <v>753.0916</v>
      </c>
      <c r="F20" s="66">
        <f>F21+F22</f>
        <v>286.11425</v>
      </c>
      <c r="G20" s="478">
        <f t="shared" si="0"/>
        <v>37.991958747116556</v>
      </c>
    </row>
    <row r="21" spans="1:7" s="67" customFormat="1" ht="18.75" customHeight="1">
      <c r="A21" s="70"/>
      <c r="B21" s="71" t="s">
        <v>83</v>
      </c>
      <c r="C21" s="71" t="s">
        <v>91</v>
      </c>
      <c r="D21" s="77" t="s">
        <v>192</v>
      </c>
      <c r="E21" s="73">
        <f>'пр 4'!I72</f>
        <v>653.0916</v>
      </c>
      <c r="F21" s="73">
        <f>'пр 4'!L72</f>
        <v>286.11425</v>
      </c>
      <c r="G21" s="476">
        <f t="shared" si="0"/>
        <v>43.80920685551614</v>
      </c>
    </row>
    <row r="22" spans="1:7" s="67" customFormat="1" ht="18.75" customHeight="1">
      <c r="A22" s="70"/>
      <c r="B22" s="71" t="s">
        <v>83</v>
      </c>
      <c r="C22" s="71" t="s">
        <v>96</v>
      </c>
      <c r="D22" s="77" t="s">
        <v>97</v>
      </c>
      <c r="E22" s="73">
        <f>'пр 4'!I82</f>
        <v>100</v>
      </c>
      <c r="F22" s="73">
        <f>'пр 4'!L82</f>
        <v>0</v>
      </c>
      <c r="G22" s="476">
        <f t="shared" si="0"/>
        <v>0</v>
      </c>
    </row>
    <row r="23" spans="1:7" s="67" customFormat="1" ht="18.75">
      <c r="A23" s="63">
        <v>5</v>
      </c>
      <c r="B23" s="64" t="s">
        <v>98</v>
      </c>
      <c r="C23" s="64"/>
      <c r="D23" s="65" t="s">
        <v>99</v>
      </c>
      <c r="E23" s="66">
        <f>E24+E25+E26+E27</f>
        <v>5237.06512</v>
      </c>
      <c r="F23" s="66">
        <f>F24+F25+F26+F27</f>
        <v>248.74822</v>
      </c>
      <c r="G23" s="478">
        <f t="shared" si="0"/>
        <v>4.74976373790059</v>
      </c>
    </row>
    <row r="24" spans="1:7" s="67" customFormat="1" ht="19.5" customHeight="1">
      <c r="A24" s="70"/>
      <c r="B24" s="71" t="s">
        <v>98</v>
      </c>
      <c r="C24" s="71" t="s">
        <v>77</v>
      </c>
      <c r="D24" s="77" t="s">
        <v>100</v>
      </c>
      <c r="E24" s="73">
        <f>'пр 4'!I87</f>
        <v>440</v>
      </c>
      <c r="F24" s="73">
        <f>'пр 4'!L87</f>
        <v>0</v>
      </c>
      <c r="G24" s="476">
        <f t="shared" si="0"/>
        <v>0</v>
      </c>
    </row>
    <row r="25" spans="1:7" s="67" customFormat="1" ht="18" customHeight="1">
      <c r="A25" s="70"/>
      <c r="B25" s="71" t="s">
        <v>98</v>
      </c>
      <c r="C25" s="71" t="s">
        <v>79</v>
      </c>
      <c r="D25" s="77" t="s">
        <v>101</v>
      </c>
      <c r="E25" s="73">
        <f>'пр 4'!I96</f>
        <v>708.9595</v>
      </c>
      <c r="F25" s="73">
        <f>'пр 4'!L96</f>
        <v>14.25112</v>
      </c>
      <c r="G25" s="476">
        <f t="shared" si="0"/>
        <v>2.0101458545939503</v>
      </c>
    </row>
    <row r="26" spans="1:7" s="67" customFormat="1" ht="19.5" customHeight="1">
      <c r="A26" s="70"/>
      <c r="B26" s="71" t="s">
        <v>98</v>
      </c>
      <c r="C26" s="71" t="s">
        <v>81</v>
      </c>
      <c r="D26" s="77" t="s">
        <v>102</v>
      </c>
      <c r="E26" s="73">
        <f>'пр 4'!I105</f>
        <v>1383.4</v>
      </c>
      <c r="F26" s="73">
        <f>'пр 4'!L105</f>
        <v>234.49710000000002</v>
      </c>
      <c r="G26" s="476">
        <f t="shared" si="0"/>
        <v>16.950780685268178</v>
      </c>
    </row>
    <row r="27" spans="1:7" s="67" customFormat="1" ht="36" customHeight="1">
      <c r="A27" s="70"/>
      <c r="B27" s="71" t="s">
        <v>289</v>
      </c>
      <c r="C27" s="71" t="s">
        <v>98</v>
      </c>
      <c r="D27" s="77" t="s">
        <v>285</v>
      </c>
      <c r="E27" s="73">
        <f>'пр 4'!I124</f>
        <v>2704.70562</v>
      </c>
      <c r="F27" s="73">
        <f>'пр 4'!L125</f>
        <v>0</v>
      </c>
      <c r="G27" s="476">
        <f t="shared" si="0"/>
        <v>0</v>
      </c>
    </row>
    <row r="28" spans="1:7" s="67" customFormat="1" ht="18.75">
      <c r="A28" s="63">
        <v>6</v>
      </c>
      <c r="B28" s="64" t="s">
        <v>103</v>
      </c>
      <c r="C28" s="64"/>
      <c r="D28" s="65" t="s">
        <v>104</v>
      </c>
      <c r="E28" s="66">
        <f>E29</f>
        <v>14317.089130000002</v>
      </c>
      <c r="F28" s="66">
        <f>F29</f>
        <v>3703.51209</v>
      </c>
      <c r="G28" s="478">
        <f t="shared" si="0"/>
        <v>25.867772815911778</v>
      </c>
    </row>
    <row r="29" spans="1:7" s="67" customFormat="1" ht="18.75">
      <c r="A29" s="70"/>
      <c r="B29" s="71" t="s">
        <v>103</v>
      </c>
      <c r="C29" s="71" t="s">
        <v>77</v>
      </c>
      <c r="D29" s="77" t="s">
        <v>105</v>
      </c>
      <c r="E29" s="73">
        <f>'пр 4'!I151</f>
        <v>14317.089130000002</v>
      </c>
      <c r="F29" s="73">
        <f>'пр 4'!L151</f>
        <v>3703.51209</v>
      </c>
      <c r="G29" s="476">
        <f t="shared" si="0"/>
        <v>25.867772815911778</v>
      </c>
    </row>
    <row r="30" spans="1:7" s="67" customFormat="1" ht="18.75">
      <c r="A30" s="63">
        <v>7</v>
      </c>
      <c r="B30" s="64" t="s">
        <v>93</v>
      </c>
      <c r="C30" s="64"/>
      <c r="D30" s="65" t="s">
        <v>106</v>
      </c>
      <c r="E30" s="66">
        <f>E31+E32</f>
        <v>2401.43112</v>
      </c>
      <c r="F30" s="66">
        <f>F31+F32</f>
        <v>399.64731</v>
      </c>
      <c r="G30" s="478">
        <f t="shared" si="0"/>
        <v>16.642047597017896</v>
      </c>
    </row>
    <row r="31" spans="1:7" s="82" customFormat="1" ht="18.75">
      <c r="A31" s="78"/>
      <c r="B31" s="79" t="s">
        <v>93</v>
      </c>
      <c r="C31" s="79" t="s">
        <v>77</v>
      </c>
      <c r="D31" s="80" t="s">
        <v>107</v>
      </c>
      <c r="E31" s="81">
        <f>'пр 4'!I165</f>
        <v>136.43112000000002</v>
      </c>
      <c r="F31" s="81">
        <f>'пр 4'!L165</f>
        <v>39.28215</v>
      </c>
      <c r="G31" s="476">
        <f t="shared" si="0"/>
        <v>28.792661087880827</v>
      </c>
    </row>
    <row r="32" spans="1:7" s="67" customFormat="1" ht="18.75">
      <c r="A32" s="70"/>
      <c r="B32" s="71" t="s">
        <v>93</v>
      </c>
      <c r="C32" s="71" t="s">
        <v>81</v>
      </c>
      <c r="D32" s="77" t="s">
        <v>108</v>
      </c>
      <c r="E32" s="73">
        <f>'пр 4'!I169</f>
        <v>2265</v>
      </c>
      <c r="F32" s="73">
        <f>'пр 4'!L169</f>
        <v>360.36516</v>
      </c>
      <c r="G32" s="476">
        <f t="shared" si="0"/>
        <v>15.910161589403973</v>
      </c>
    </row>
    <row r="33" spans="1:7" s="67" customFormat="1" ht="18.75">
      <c r="A33" s="63">
        <v>8</v>
      </c>
      <c r="B33" s="64" t="s">
        <v>85</v>
      </c>
      <c r="C33" s="64"/>
      <c r="D33" s="65" t="s">
        <v>109</v>
      </c>
      <c r="E33" s="66">
        <f>E34</f>
        <v>52.75</v>
      </c>
      <c r="F33" s="66">
        <f>F34</f>
        <v>10.7</v>
      </c>
      <c r="G33" s="478">
        <f t="shared" si="0"/>
        <v>20.28436018957346</v>
      </c>
    </row>
    <row r="34" spans="1:7" s="67" customFormat="1" ht="38.25" customHeight="1">
      <c r="A34" s="70"/>
      <c r="B34" s="71" t="s">
        <v>85</v>
      </c>
      <c r="C34" s="71" t="s">
        <v>98</v>
      </c>
      <c r="D34" s="77" t="s">
        <v>110</v>
      </c>
      <c r="E34" s="73">
        <f>'пр 4'!I175</f>
        <v>52.75</v>
      </c>
      <c r="F34" s="73">
        <f>'пр 4'!L175</f>
        <v>10.7</v>
      </c>
      <c r="G34" s="476">
        <f t="shared" si="0"/>
        <v>20.28436018957346</v>
      </c>
    </row>
    <row r="35" spans="1:7" ht="0" customHeight="1" hidden="1">
      <c r="A35" s="83">
        <v>10</v>
      </c>
      <c r="B35" s="84" t="s">
        <v>111</v>
      </c>
      <c r="C35" s="84"/>
      <c r="D35" s="85" t="s">
        <v>112</v>
      </c>
      <c r="E35" s="86">
        <f>E36</f>
        <v>0</v>
      </c>
      <c r="F35" s="403"/>
      <c r="G35" s="476" t="e">
        <f t="shared" si="0"/>
        <v>#DIV/0!</v>
      </c>
    </row>
    <row r="36" spans="1:7" s="2" customFormat="1" ht="0" customHeight="1" hidden="1">
      <c r="A36" s="87"/>
      <c r="B36" s="88" t="s">
        <v>111</v>
      </c>
      <c r="C36" s="88" t="s">
        <v>81</v>
      </c>
      <c r="D36" s="25" t="s">
        <v>113</v>
      </c>
      <c r="E36" s="89">
        <f>'[1]прил 6'!G134</f>
        <v>0</v>
      </c>
      <c r="F36" s="404"/>
      <c r="G36" s="476" t="e">
        <f t="shared" si="0"/>
        <v>#DIV/0!</v>
      </c>
    </row>
    <row r="37" spans="1:7" ht="21" customHeight="1">
      <c r="A37" s="90"/>
      <c r="B37" s="90"/>
      <c r="C37" s="90"/>
      <c r="D37" s="91" t="s">
        <v>114</v>
      </c>
      <c r="E37" s="92">
        <f>E33+E30+E28+E23+E20+E17+E15+E9</f>
        <v>46983.67492</v>
      </c>
      <c r="F37" s="92">
        <f>F33+F30+F28+F23+F20+F17+F15+F9</f>
        <v>9657.1298</v>
      </c>
      <c r="G37" s="477">
        <f t="shared" si="0"/>
        <v>20.554224028757606</v>
      </c>
    </row>
    <row r="39" ht="12.75">
      <c r="B39" s="93"/>
    </row>
    <row r="41" ht="12.75">
      <c r="E41" s="94"/>
    </row>
    <row r="59" ht="33.75" customHeight="1"/>
    <row r="62" ht="12.75">
      <c r="B62" s="95"/>
    </row>
  </sheetData>
  <sheetProtection/>
  <mergeCells count="2">
    <mergeCell ref="A5:G5"/>
    <mergeCell ref="A6:G6"/>
  </mergeCells>
  <printOptions/>
  <pageMargins left="0.5" right="0.31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L184"/>
  <sheetViews>
    <sheetView zoomScalePageLayoutView="0" workbookViewId="0" topLeftCell="A138">
      <selection activeCell="O27" sqref="O27"/>
    </sheetView>
  </sheetViews>
  <sheetFormatPr defaultColWidth="8.8515625" defaultRowHeight="21" customHeight="1"/>
  <cols>
    <col min="1" max="1" width="76.140625" style="55" customWidth="1"/>
    <col min="2" max="2" width="8.8515625" style="97" hidden="1" customWidth="1"/>
    <col min="3" max="3" width="9.140625" style="98" customWidth="1"/>
    <col min="4" max="4" width="8.421875" style="98" customWidth="1"/>
    <col min="5" max="5" width="8.8515625" style="98" hidden="1" customWidth="1"/>
    <col min="6" max="6" width="17.00390625" style="50" customWidth="1"/>
    <col min="7" max="7" width="14.421875" style="50" hidden="1" customWidth="1"/>
    <col min="8" max="8" width="12.8515625" style="50" customWidth="1"/>
    <col min="9" max="9" width="19.8515625" style="50" customWidth="1"/>
    <col min="10" max="10" width="5.57421875" style="545" hidden="1" customWidth="1"/>
    <col min="11" max="11" width="12.57421875" style="50" hidden="1" customWidth="1"/>
    <col min="12" max="12" width="17.00390625" style="469" customWidth="1"/>
    <col min="13" max="13" width="13.00390625" style="56" customWidth="1"/>
    <col min="14" max="14" width="15.28125" style="56" customWidth="1"/>
    <col min="15" max="15" width="15.8515625" style="56" customWidth="1"/>
    <col min="16" max="16" width="14.00390625" style="56" customWidth="1"/>
    <col min="17" max="19" width="16.421875" style="56" customWidth="1"/>
    <col min="20" max="20" width="16.7109375" style="50" customWidth="1"/>
    <col min="21" max="90" width="8.8515625" style="50" customWidth="1"/>
    <col min="91" max="16384" width="8.8515625" style="56" customWidth="1"/>
  </cols>
  <sheetData>
    <row r="1" spans="1:19" ht="14.25" customHeight="1">
      <c r="A1" s="491"/>
      <c r="H1" s="4"/>
      <c r="I1" s="52"/>
      <c r="J1" s="536"/>
      <c r="K1" s="52"/>
      <c r="S1" s="52" t="s">
        <v>115</v>
      </c>
    </row>
    <row r="2" spans="1:19" ht="14.25" customHeight="1">
      <c r="A2" s="491"/>
      <c r="H2" s="4"/>
      <c r="I2" s="52"/>
      <c r="J2" s="537"/>
      <c r="K2" s="58"/>
      <c r="S2" s="58" t="s">
        <v>312</v>
      </c>
    </row>
    <row r="3" spans="1:19" ht="12.75" customHeight="1">
      <c r="A3" s="491"/>
      <c r="H3" s="4"/>
      <c r="I3" s="52"/>
      <c r="J3" s="537"/>
      <c r="K3" s="58"/>
      <c r="S3" s="58"/>
    </row>
    <row r="4" spans="1:19" ht="13.5" customHeight="1">
      <c r="A4" s="491"/>
      <c r="H4" s="4"/>
      <c r="I4" s="52"/>
      <c r="J4" s="537"/>
      <c r="K4" s="58"/>
      <c r="S4" s="58" t="str">
        <f>'пр 3'!G3</f>
        <v>от 28.04.2017 г. № 84 </v>
      </c>
    </row>
    <row r="5" spans="1:90" ht="25.5" customHeight="1">
      <c r="A5" s="630" t="s">
        <v>400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50"/>
      <c r="CL5" s="56"/>
    </row>
    <row r="6" spans="1:90" ht="36" customHeight="1">
      <c r="A6" s="684" t="s">
        <v>404</v>
      </c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50"/>
      <c r="CL6" s="56"/>
    </row>
    <row r="7" spans="9:19" ht="21" customHeight="1">
      <c r="I7" s="52"/>
      <c r="J7" s="536"/>
      <c r="K7" s="52"/>
      <c r="S7" s="52" t="s">
        <v>116</v>
      </c>
    </row>
    <row r="8" spans="1:90" s="444" customFormat="1" ht="12.75" customHeight="1">
      <c r="A8" s="675" t="s">
        <v>117</v>
      </c>
      <c r="B8" s="676" t="s">
        <v>118</v>
      </c>
      <c r="C8" s="677"/>
      <c r="D8" s="677"/>
      <c r="E8" s="677"/>
      <c r="F8" s="677"/>
      <c r="G8" s="677"/>
      <c r="H8" s="678"/>
      <c r="I8" s="631" t="s">
        <v>119</v>
      </c>
      <c r="J8" s="538"/>
      <c r="K8" s="673" t="s">
        <v>323</v>
      </c>
      <c r="L8" s="631" t="s">
        <v>120</v>
      </c>
      <c r="M8" s="682" t="s">
        <v>121</v>
      </c>
      <c r="N8" s="636" t="s">
        <v>122</v>
      </c>
      <c r="O8" s="637"/>
      <c r="P8" s="637"/>
      <c r="Q8" s="637"/>
      <c r="R8" s="637"/>
      <c r="S8" s="638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</row>
    <row r="9" spans="1:90" s="444" customFormat="1" ht="20.25" customHeight="1">
      <c r="A9" s="675"/>
      <c r="B9" s="679"/>
      <c r="C9" s="680"/>
      <c r="D9" s="680"/>
      <c r="E9" s="680"/>
      <c r="F9" s="680"/>
      <c r="G9" s="680"/>
      <c r="H9" s="681"/>
      <c r="I9" s="631"/>
      <c r="J9" s="538"/>
      <c r="K9" s="674"/>
      <c r="L9" s="631"/>
      <c r="M9" s="683"/>
      <c r="N9" s="639" t="s">
        <v>123</v>
      </c>
      <c r="O9" s="640"/>
      <c r="P9" s="629"/>
      <c r="Q9" s="639" t="s">
        <v>124</v>
      </c>
      <c r="R9" s="640"/>
      <c r="S9" s="629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</row>
    <row r="10" spans="1:90" s="444" customFormat="1" ht="31.5" customHeight="1" thickBot="1">
      <c r="A10" s="675"/>
      <c r="B10" s="169" t="s">
        <v>125</v>
      </c>
      <c r="C10" s="169" t="s">
        <v>126</v>
      </c>
      <c r="D10" s="170" t="s">
        <v>127</v>
      </c>
      <c r="E10" s="628" t="s">
        <v>128</v>
      </c>
      <c r="F10" s="672"/>
      <c r="G10" s="169"/>
      <c r="H10" s="168" t="s">
        <v>129</v>
      </c>
      <c r="I10" s="632"/>
      <c r="J10" s="539"/>
      <c r="K10" s="546">
        <f>I13+I17+I23</f>
        <v>13703.90875</v>
      </c>
      <c r="L10" s="673"/>
      <c r="M10" s="683"/>
      <c r="N10" s="442" t="s">
        <v>76</v>
      </c>
      <c r="O10" s="442" t="s">
        <v>120</v>
      </c>
      <c r="P10" s="442" t="s">
        <v>121</v>
      </c>
      <c r="Q10" s="442" t="s">
        <v>76</v>
      </c>
      <c r="R10" s="442" t="s">
        <v>120</v>
      </c>
      <c r="S10" s="442" t="s">
        <v>121</v>
      </c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</row>
    <row r="11" spans="1:90" s="445" customFormat="1" ht="17.25" customHeight="1">
      <c r="A11" s="154" t="s">
        <v>5</v>
      </c>
      <c r="B11" s="107">
        <v>930</v>
      </c>
      <c r="C11" s="108"/>
      <c r="D11" s="164"/>
      <c r="E11" s="164"/>
      <c r="F11" s="109"/>
      <c r="G11" s="109"/>
      <c r="H11" s="107"/>
      <c r="I11" s="110">
        <f>I180</f>
        <v>46983.67492</v>
      </c>
      <c r="J11" s="540"/>
      <c r="K11" s="558">
        <v>-14109.5</v>
      </c>
      <c r="L11" s="110">
        <f>L180</f>
        <v>9657.129800000002</v>
      </c>
      <c r="M11" s="499">
        <f>L11/I11*100</f>
        <v>20.55422402875761</v>
      </c>
      <c r="N11" s="110">
        <f>N180</f>
        <v>21646.94754</v>
      </c>
      <c r="O11" s="110">
        <f>O180</f>
        <v>5765.78037</v>
      </c>
      <c r="P11" s="486">
        <f aca="true" t="shared" si="0" ref="P11:P20">O11/N11*100</f>
        <v>26.635535376735152</v>
      </c>
      <c r="Q11" s="110">
        <f>Q180</f>
        <v>2628.20842</v>
      </c>
      <c r="R11" s="110">
        <f>R180</f>
        <v>963.9669</v>
      </c>
      <c r="S11" s="499">
        <f>S180</f>
        <v>36.677719037213954</v>
      </c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</row>
    <row r="12" spans="1:90" s="446" customFormat="1" ht="25.5" customHeight="1">
      <c r="A12" s="492" t="s">
        <v>78</v>
      </c>
      <c r="B12" s="112">
        <v>930</v>
      </c>
      <c r="C12" s="113" t="s">
        <v>77</v>
      </c>
      <c r="D12" s="162"/>
      <c r="E12" s="162"/>
      <c r="F12" s="113"/>
      <c r="G12" s="113"/>
      <c r="H12" s="113"/>
      <c r="I12" s="114">
        <f>I13+I17+I23+I29+I33</f>
        <v>23801.64795</v>
      </c>
      <c r="J12" s="541"/>
      <c r="K12" s="114"/>
      <c r="L12" s="114">
        <f>L13+L17+L23+L29+L33</f>
        <v>4940.98596</v>
      </c>
      <c r="M12" s="502">
        <f aca="true" t="shared" si="1" ref="M12:M86">L12/I12*100</f>
        <v>20.759007823237717</v>
      </c>
      <c r="N12" s="114">
        <f>N13+N17+N23+N29+N33</f>
        <v>12897.49438</v>
      </c>
      <c r="O12" s="114">
        <f>O13+O17+O23+O29+O33</f>
        <v>3403.03157</v>
      </c>
      <c r="P12" s="505">
        <f t="shared" si="0"/>
        <v>26.38521459855833</v>
      </c>
      <c r="Q12" s="114">
        <f>Q13+Q17+Q23+Q29+Q33</f>
        <v>560.93317</v>
      </c>
      <c r="R12" s="114">
        <f>R13+R17+R23+R29+R33</f>
        <v>173.7263</v>
      </c>
      <c r="S12" s="502">
        <f>S13+S17+S23+S29+S33</f>
        <v>30.970944364013985</v>
      </c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</row>
    <row r="13" spans="1:90" s="448" customFormat="1" ht="34.5" customHeight="1">
      <c r="A13" s="518" t="s">
        <v>80</v>
      </c>
      <c r="B13" s="115">
        <v>930</v>
      </c>
      <c r="C13" s="116" t="s">
        <v>77</v>
      </c>
      <c r="D13" s="172" t="s">
        <v>79</v>
      </c>
      <c r="E13" s="233"/>
      <c r="F13" s="117"/>
      <c r="G13" s="117"/>
      <c r="H13" s="117"/>
      <c r="I13" s="118">
        <f aca="true" t="shared" si="2" ref="I13:L15">I14</f>
        <v>2164.18141</v>
      </c>
      <c r="J13" s="542"/>
      <c r="K13" s="118"/>
      <c r="L13" s="118">
        <f t="shared" si="2"/>
        <v>419.97721</v>
      </c>
      <c r="M13" s="503">
        <f t="shared" si="1"/>
        <v>19.40582282332792</v>
      </c>
      <c r="N13" s="118">
        <f aca="true" t="shared" si="3" ref="N13:O15">N14</f>
        <v>1775.55456</v>
      </c>
      <c r="O13" s="118">
        <f t="shared" si="3"/>
        <v>394.6845</v>
      </c>
      <c r="P13" s="507">
        <f t="shared" si="0"/>
        <v>22.228801575097755</v>
      </c>
      <c r="Q13" s="447"/>
      <c r="R13" s="447"/>
      <c r="S13" s="447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5"/>
    </row>
    <row r="14" spans="1:90" s="445" customFormat="1" ht="25.5" customHeight="1">
      <c r="A14" s="519" t="s">
        <v>133</v>
      </c>
      <c r="B14" s="124">
        <v>930</v>
      </c>
      <c r="C14" s="119" t="s">
        <v>77</v>
      </c>
      <c r="D14" s="163" t="s">
        <v>79</v>
      </c>
      <c r="E14" s="163"/>
      <c r="F14" s="121" t="s">
        <v>195</v>
      </c>
      <c r="G14" s="121"/>
      <c r="H14" s="121"/>
      <c r="I14" s="120">
        <f t="shared" si="2"/>
        <v>2164.18141</v>
      </c>
      <c r="J14" s="535"/>
      <c r="K14" s="120"/>
      <c r="L14" s="120">
        <f t="shared" si="2"/>
        <v>419.97721</v>
      </c>
      <c r="M14" s="501">
        <f t="shared" si="1"/>
        <v>19.40582282332792</v>
      </c>
      <c r="N14" s="120">
        <f t="shared" si="3"/>
        <v>1775.55456</v>
      </c>
      <c r="O14" s="120">
        <f t="shared" si="3"/>
        <v>394.6845</v>
      </c>
      <c r="P14" s="465">
        <f t="shared" si="0"/>
        <v>22.228801575097755</v>
      </c>
      <c r="Q14" s="443"/>
      <c r="R14" s="443"/>
      <c r="S14" s="443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395"/>
      <c r="CH14" s="395"/>
      <c r="CI14" s="395"/>
      <c r="CJ14" s="395"/>
      <c r="CK14" s="395"/>
      <c r="CL14" s="395"/>
    </row>
    <row r="15" spans="1:90" s="445" customFormat="1" ht="25.5" customHeight="1">
      <c r="A15" s="520" t="s">
        <v>130</v>
      </c>
      <c r="B15" s="124">
        <v>930</v>
      </c>
      <c r="C15" s="119" t="s">
        <v>77</v>
      </c>
      <c r="D15" s="163" t="s">
        <v>79</v>
      </c>
      <c r="E15" s="163"/>
      <c r="F15" s="121" t="s">
        <v>199</v>
      </c>
      <c r="G15" s="121" t="s">
        <v>339</v>
      </c>
      <c r="H15" s="121"/>
      <c r="I15" s="120">
        <f t="shared" si="2"/>
        <v>2164.18141</v>
      </c>
      <c r="J15" s="535"/>
      <c r="K15" s="120"/>
      <c r="L15" s="120">
        <f t="shared" si="2"/>
        <v>419.97721</v>
      </c>
      <c r="M15" s="501">
        <f t="shared" si="1"/>
        <v>19.40582282332792</v>
      </c>
      <c r="N15" s="120">
        <f t="shared" si="3"/>
        <v>1775.55456</v>
      </c>
      <c r="O15" s="120">
        <f t="shared" si="3"/>
        <v>394.6845</v>
      </c>
      <c r="P15" s="465">
        <f t="shared" si="0"/>
        <v>22.228801575097755</v>
      </c>
      <c r="Q15" s="443"/>
      <c r="R15" s="443"/>
      <c r="S15" s="443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</row>
    <row r="16" spans="1:90" s="445" customFormat="1" ht="51" customHeight="1">
      <c r="A16" s="521" t="s">
        <v>131</v>
      </c>
      <c r="B16" s="124">
        <v>930</v>
      </c>
      <c r="C16" s="119" t="s">
        <v>77</v>
      </c>
      <c r="D16" s="163" t="s">
        <v>79</v>
      </c>
      <c r="E16" s="163"/>
      <c r="F16" s="121" t="s">
        <v>199</v>
      </c>
      <c r="G16" s="121"/>
      <c r="H16" s="121" t="s">
        <v>132</v>
      </c>
      <c r="I16" s="120">
        <v>2164.18141</v>
      </c>
      <c r="J16" s="535"/>
      <c r="K16" s="120"/>
      <c r="L16" s="230">
        <v>419.97721</v>
      </c>
      <c r="M16" s="501">
        <f t="shared" si="1"/>
        <v>19.40582282332792</v>
      </c>
      <c r="N16" s="443">
        <v>1775.55456</v>
      </c>
      <c r="O16" s="464">
        <v>394.6845</v>
      </c>
      <c r="P16" s="465">
        <f t="shared" si="0"/>
        <v>22.228801575097755</v>
      </c>
      <c r="Q16" s="443"/>
      <c r="R16" s="443"/>
      <c r="S16" s="443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</row>
    <row r="17" spans="1:90" s="450" customFormat="1" ht="45" customHeight="1">
      <c r="A17" s="522" t="s">
        <v>82</v>
      </c>
      <c r="B17" s="122">
        <v>930</v>
      </c>
      <c r="C17" s="123" t="s">
        <v>77</v>
      </c>
      <c r="D17" s="173" t="s">
        <v>81</v>
      </c>
      <c r="E17" s="173"/>
      <c r="F17" s="123"/>
      <c r="G17" s="123"/>
      <c r="H17" s="123"/>
      <c r="I17" s="118">
        <f>I18</f>
        <v>1067.049</v>
      </c>
      <c r="J17" s="542"/>
      <c r="K17" s="118"/>
      <c r="L17" s="118">
        <f>L18</f>
        <v>315.15968999999996</v>
      </c>
      <c r="M17" s="503">
        <f t="shared" si="1"/>
        <v>29.535634258595433</v>
      </c>
      <c r="N17" s="118">
        <f>N18</f>
        <v>613.07074</v>
      </c>
      <c r="O17" s="118">
        <f>O18</f>
        <v>174.92396</v>
      </c>
      <c r="P17" s="507">
        <f t="shared" si="0"/>
        <v>28.532426779983005</v>
      </c>
      <c r="Q17" s="449"/>
      <c r="R17" s="449"/>
      <c r="S17" s="449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08"/>
      <c r="BE17" s="508"/>
      <c r="BF17" s="508"/>
      <c r="BG17" s="508"/>
      <c r="BH17" s="508"/>
      <c r="BI17" s="508"/>
      <c r="BJ17" s="508"/>
      <c r="BK17" s="508"/>
      <c r="BL17" s="508"/>
      <c r="BM17" s="508"/>
      <c r="BN17" s="508"/>
      <c r="BO17" s="508"/>
      <c r="BP17" s="508"/>
      <c r="BQ17" s="508"/>
      <c r="BR17" s="508"/>
      <c r="BS17" s="508"/>
      <c r="BT17" s="508"/>
      <c r="BU17" s="508"/>
      <c r="BV17" s="508"/>
      <c r="BW17" s="508"/>
      <c r="BX17" s="508"/>
      <c r="BY17" s="508"/>
      <c r="BZ17" s="508"/>
      <c r="CA17" s="508"/>
      <c r="CB17" s="508"/>
      <c r="CC17" s="508"/>
      <c r="CD17" s="508"/>
      <c r="CE17" s="508"/>
      <c r="CF17" s="508"/>
      <c r="CG17" s="508"/>
      <c r="CH17" s="508"/>
      <c r="CI17" s="508"/>
      <c r="CJ17" s="508"/>
      <c r="CK17" s="508"/>
      <c r="CL17" s="508"/>
    </row>
    <row r="18" spans="1:90" s="445" customFormat="1" ht="25.5" customHeight="1">
      <c r="A18" s="494" t="s">
        <v>133</v>
      </c>
      <c r="B18" s="124">
        <v>930</v>
      </c>
      <c r="C18" s="125" t="s">
        <v>77</v>
      </c>
      <c r="D18" s="126" t="s">
        <v>81</v>
      </c>
      <c r="E18" s="126"/>
      <c r="F18" s="125" t="s">
        <v>198</v>
      </c>
      <c r="G18" s="125"/>
      <c r="H18" s="125"/>
      <c r="I18" s="120">
        <f>I19</f>
        <v>1067.049</v>
      </c>
      <c r="J18" s="535"/>
      <c r="K18" s="120"/>
      <c r="L18" s="120">
        <f>L19</f>
        <v>315.15968999999996</v>
      </c>
      <c r="M18" s="501">
        <f t="shared" si="1"/>
        <v>29.535634258595433</v>
      </c>
      <c r="N18" s="120">
        <f>N19</f>
        <v>613.07074</v>
      </c>
      <c r="O18" s="120">
        <f>O19</f>
        <v>174.92396</v>
      </c>
      <c r="P18" s="465">
        <f t="shared" si="0"/>
        <v>28.532426779983005</v>
      </c>
      <c r="Q18" s="443"/>
      <c r="R18" s="443"/>
      <c r="S18" s="443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</row>
    <row r="19" spans="1:90" s="445" customFormat="1" ht="51.75" customHeight="1">
      <c r="A19" s="495" t="s">
        <v>134</v>
      </c>
      <c r="B19" s="124">
        <v>930</v>
      </c>
      <c r="C19" s="125" t="s">
        <v>77</v>
      </c>
      <c r="D19" s="126" t="s">
        <v>81</v>
      </c>
      <c r="E19" s="126"/>
      <c r="F19" s="125" t="s">
        <v>216</v>
      </c>
      <c r="G19" s="125" t="s">
        <v>340</v>
      </c>
      <c r="H19" s="125"/>
      <c r="I19" s="120">
        <f>I20+I21+I22</f>
        <v>1067.049</v>
      </c>
      <c r="J19" s="535"/>
      <c r="K19" s="120"/>
      <c r="L19" s="120">
        <f>L20+L21+L22</f>
        <v>315.15968999999996</v>
      </c>
      <c r="M19" s="501">
        <f t="shared" si="1"/>
        <v>29.535634258595433</v>
      </c>
      <c r="N19" s="120">
        <f>N20+N21+N22</f>
        <v>613.07074</v>
      </c>
      <c r="O19" s="120">
        <f>O20+O21+O22</f>
        <v>174.92396</v>
      </c>
      <c r="P19" s="465">
        <f t="shared" si="0"/>
        <v>28.532426779983005</v>
      </c>
      <c r="Q19" s="443"/>
      <c r="R19" s="443"/>
      <c r="S19" s="443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</row>
    <row r="20" spans="1:90" s="445" customFormat="1" ht="54" customHeight="1">
      <c r="A20" s="521" t="s">
        <v>131</v>
      </c>
      <c r="B20" s="124">
        <v>930</v>
      </c>
      <c r="C20" s="125" t="s">
        <v>77</v>
      </c>
      <c r="D20" s="126" t="s">
        <v>81</v>
      </c>
      <c r="E20" s="126"/>
      <c r="F20" s="125" t="s">
        <v>216</v>
      </c>
      <c r="G20" s="125"/>
      <c r="H20" s="125" t="s">
        <v>132</v>
      </c>
      <c r="I20" s="120">
        <v>798.2181</v>
      </c>
      <c r="J20" s="535"/>
      <c r="K20" s="120"/>
      <c r="L20" s="230">
        <v>207.16914</v>
      </c>
      <c r="M20" s="501">
        <f t="shared" si="1"/>
        <v>25.95395168313021</v>
      </c>
      <c r="N20" s="230">
        <v>613.07074</v>
      </c>
      <c r="O20" s="230">
        <v>174.92396</v>
      </c>
      <c r="P20" s="465">
        <f t="shared" si="0"/>
        <v>28.532426779983005</v>
      </c>
      <c r="Q20" s="443"/>
      <c r="R20" s="443"/>
      <c r="S20" s="443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</row>
    <row r="21" spans="1:90" s="445" customFormat="1" ht="30.75" customHeight="1">
      <c r="A21" s="523" t="s">
        <v>135</v>
      </c>
      <c r="B21" s="124">
        <v>930</v>
      </c>
      <c r="C21" s="125" t="s">
        <v>77</v>
      </c>
      <c r="D21" s="126" t="s">
        <v>81</v>
      </c>
      <c r="E21" s="126"/>
      <c r="F21" s="125" t="s">
        <v>216</v>
      </c>
      <c r="G21" s="125"/>
      <c r="H21" s="125" t="s">
        <v>136</v>
      </c>
      <c r="I21" s="120">
        <f>58.29382-2+205.53708</f>
        <v>261.8309</v>
      </c>
      <c r="J21" s="535"/>
      <c r="K21" s="120"/>
      <c r="L21" s="464">
        <v>106.69466</v>
      </c>
      <c r="M21" s="501">
        <f t="shared" si="1"/>
        <v>40.74945317760433</v>
      </c>
      <c r="N21" s="443"/>
      <c r="O21" s="443"/>
      <c r="P21" s="443"/>
      <c r="Q21" s="443"/>
      <c r="R21" s="443"/>
      <c r="S21" s="443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</row>
    <row r="22" spans="1:90" s="445" customFormat="1" ht="25.5" customHeight="1">
      <c r="A22" s="521" t="s">
        <v>137</v>
      </c>
      <c r="B22" s="124">
        <v>930</v>
      </c>
      <c r="C22" s="125" t="s">
        <v>77</v>
      </c>
      <c r="D22" s="126" t="s">
        <v>81</v>
      </c>
      <c r="E22" s="126"/>
      <c r="F22" s="125" t="s">
        <v>216</v>
      </c>
      <c r="G22" s="125"/>
      <c r="H22" s="125" t="s">
        <v>138</v>
      </c>
      <c r="I22" s="120">
        <f>5+2</f>
        <v>7</v>
      </c>
      <c r="J22" s="535"/>
      <c r="K22" s="120"/>
      <c r="L22" s="464">
        <v>1.29589</v>
      </c>
      <c r="M22" s="501">
        <f t="shared" si="1"/>
        <v>18.512714285714285</v>
      </c>
      <c r="N22" s="443"/>
      <c r="O22" s="443"/>
      <c r="P22" s="443"/>
      <c r="Q22" s="443"/>
      <c r="R22" s="443"/>
      <c r="S22" s="443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</row>
    <row r="23" spans="1:90" s="450" customFormat="1" ht="49.5" customHeight="1">
      <c r="A23" s="522" t="s">
        <v>84</v>
      </c>
      <c r="B23" s="122">
        <v>930</v>
      </c>
      <c r="C23" s="123" t="s">
        <v>77</v>
      </c>
      <c r="D23" s="173" t="s">
        <v>83</v>
      </c>
      <c r="E23" s="173"/>
      <c r="F23" s="123"/>
      <c r="G23" s="123"/>
      <c r="H23" s="123"/>
      <c r="I23" s="118">
        <f>I24</f>
        <v>10472.67834</v>
      </c>
      <c r="J23" s="542"/>
      <c r="K23" s="118"/>
      <c r="L23" s="118">
        <f>L24</f>
        <v>2792.81787</v>
      </c>
      <c r="M23" s="503">
        <f t="shared" si="1"/>
        <v>26.667656346638065</v>
      </c>
      <c r="N23" s="118">
        <f>N24</f>
        <v>7117.55076</v>
      </c>
      <c r="O23" s="118">
        <f>O24</f>
        <v>2115.06354</v>
      </c>
      <c r="P23" s="507">
        <f>O23/N23*100</f>
        <v>29.71617079131305</v>
      </c>
      <c r="Q23" s="118">
        <f>Q24</f>
        <v>560.93317</v>
      </c>
      <c r="R23" s="118">
        <f>R24</f>
        <v>173.7263</v>
      </c>
      <c r="S23" s="507">
        <f>R23/Q23*100</f>
        <v>30.970944364013985</v>
      </c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08"/>
      <c r="BE23" s="508"/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8"/>
      <c r="BQ23" s="508"/>
      <c r="BR23" s="508"/>
      <c r="BS23" s="508"/>
      <c r="BT23" s="508"/>
      <c r="BU23" s="508"/>
      <c r="BV23" s="508"/>
      <c r="BW23" s="508"/>
      <c r="BX23" s="508"/>
      <c r="BY23" s="508"/>
      <c r="BZ23" s="508"/>
      <c r="CA23" s="508"/>
      <c r="CB23" s="508"/>
      <c r="CC23" s="508"/>
      <c r="CD23" s="508"/>
      <c r="CE23" s="508"/>
      <c r="CF23" s="508"/>
      <c r="CG23" s="508"/>
      <c r="CH23" s="508"/>
      <c r="CI23" s="508"/>
      <c r="CJ23" s="508"/>
      <c r="CK23" s="508"/>
      <c r="CL23" s="508"/>
    </row>
    <row r="24" spans="1:90" s="445" customFormat="1" ht="25.5" customHeight="1">
      <c r="A24" s="494" t="s">
        <v>133</v>
      </c>
      <c r="B24" s="124">
        <v>930</v>
      </c>
      <c r="C24" s="125" t="s">
        <v>77</v>
      </c>
      <c r="D24" s="126" t="s">
        <v>83</v>
      </c>
      <c r="E24" s="126"/>
      <c r="F24" s="121" t="s">
        <v>195</v>
      </c>
      <c r="G24" s="121"/>
      <c r="H24" s="125"/>
      <c r="I24" s="120">
        <f>I25</f>
        <v>10472.67834</v>
      </c>
      <c r="J24" s="535"/>
      <c r="K24" s="120"/>
      <c r="L24" s="120">
        <f>L25</f>
        <v>2792.81787</v>
      </c>
      <c r="M24" s="501">
        <f t="shared" si="1"/>
        <v>26.667656346638065</v>
      </c>
      <c r="N24" s="120">
        <f>N25</f>
        <v>7117.55076</v>
      </c>
      <c r="O24" s="120">
        <f>O25</f>
        <v>2115.06354</v>
      </c>
      <c r="P24" s="465">
        <f>O24/N24*100</f>
        <v>29.71617079131305</v>
      </c>
      <c r="Q24" s="120">
        <f>Q25</f>
        <v>560.93317</v>
      </c>
      <c r="R24" s="120">
        <f>R25</f>
        <v>173.7263</v>
      </c>
      <c r="S24" s="506">
        <f>R24/Q24*100</f>
        <v>30.970944364013985</v>
      </c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</row>
    <row r="25" spans="1:19" s="395" customFormat="1" ht="33.75" customHeight="1">
      <c r="A25" s="495" t="s">
        <v>134</v>
      </c>
      <c r="B25" s="124">
        <v>930</v>
      </c>
      <c r="C25" s="125" t="s">
        <v>77</v>
      </c>
      <c r="D25" s="126" t="s">
        <v>83</v>
      </c>
      <c r="E25" s="126"/>
      <c r="F25" s="125" t="s">
        <v>216</v>
      </c>
      <c r="G25" s="125" t="s">
        <v>340</v>
      </c>
      <c r="H25" s="125"/>
      <c r="I25" s="120">
        <f>I26+I27+I28</f>
        <v>10472.67834</v>
      </c>
      <c r="J25" s="535"/>
      <c r="K25" s="120"/>
      <c r="L25" s="120">
        <f>L26+L27+L28</f>
        <v>2792.81787</v>
      </c>
      <c r="M25" s="501">
        <f t="shared" si="1"/>
        <v>26.667656346638065</v>
      </c>
      <c r="N25" s="120">
        <f>N26+N27+N28</f>
        <v>7117.55076</v>
      </c>
      <c r="O25" s="120">
        <f>O26+O27+O28</f>
        <v>2115.06354</v>
      </c>
      <c r="P25" s="465">
        <f>O25/N25*100</f>
        <v>29.71617079131305</v>
      </c>
      <c r="Q25" s="120">
        <f>Q26+Q27+Q28</f>
        <v>560.93317</v>
      </c>
      <c r="R25" s="120">
        <f>R26+R27+R28</f>
        <v>173.7263</v>
      </c>
      <c r="S25" s="506">
        <f>R25/Q25*100</f>
        <v>30.970944364013985</v>
      </c>
    </row>
    <row r="26" spans="1:19" s="395" customFormat="1" ht="47.25" customHeight="1">
      <c r="A26" s="521" t="s">
        <v>131</v>
      </c>
      <c r="B26" s="124">
        <v>930</v>
      </c>
      <c r="C26" s="125" t="s">
        <v>77</v>
      </c>
      <c r="D26" s="126" t="s">
        <v>83</v>
      </c>
      <c r="E26" s="126"/>
      <c r="F26" s="125" t="s">
        <v>216</v>
      </c>
      <c r="G26" s="125"/>
      <c r="H26" s="125" t="s">
        <v>132</v>
      </c>
      <c r="I26" s="120">
        <v>9463.28972</v>
      </c>
      <c r="J26" s="535"/>
      <c r="K26" s="120"/>
      <c r="L26" s="466">
        <v>2516.9915</v>
      </c>
      <c r="M26" s="501">
        <f t="shared" si="1"/>
        <v>26.597426206665897</v>
      </c>
      <c r="N26" s="466">
        <v>7117.55076</v>
      </c>
      <c r="O26" s="466">
        <v>2115.06354</v>
      </c>
      <c r="P26" s="465">
        <f>O26/N26*100</f>
        <v>29.71617079131305</v>
      </c>
      <c r="Q26" s="131"/>
      <c r="R26" s="131"/>
      <c r="S26" s="506"/>
    </row>
    <row r="27" spans="1:19" s="395" customFormat="1" ht="33.75" customHeight="1">
      <c r="A27" s="523" t="s">
        <v>135</v>
      </c>
      <c r="B27" s="124">
        <v>930</v>
      </c>
      <c r="C27" s="125" t="s">
        <v>77</v>
      </c>
      <c r="D27" s="126" t="s">
        <v>83</v>
      </c>
      <c r="E27" s="126"/>
      <c r="F27" s="125" t="s">
        <v>216</v>
      </c>
      <c r="G27" s="125"/>
      <c r="H27" s="125" t="s">
        <v>136</v>
      </c>
      <c r="I27" s="147">
        <v>934.88862</v>
      </c>
      <c r="J27" s="543"/>
      <c r="K27" s="147"/>
      <c r="L27" s="466">
        <v>275.82637</v>
      </c>
      <c r="M27" s="501">
        <f t="shared" si="1"/>
        <v>29.503661088526243</v>
      </c>
      <c r="N27" s="131"/>
      <c r="O27" s="131"/>
      <c r="P27" s="131"/>
      <c r="Q27" s="615">
        <v>560.93317</v>
      </c>
      <c r="R27" s="464">
        <v>173.7263</v>
      </c>
      <c r="S27" s="506">
        <f>R27/Q27*100</f>
        <v>30.970944364013985</v>
      </c>
    </row>
    <row r="28" spans="1:19" s="395" customFormat="1" ht="25.5" customHeight="1">
      <c r="A28" s="521" t="s">
        <v>137</v>
      </c>
      <c r="B28" s="124">
        <v>930</v>
      </c>
      <c r="C28" s="125" t="s">
        <v>77</v>
      </c>
      <c r="D28" s="126" t="s">
        <v>83</v>
      </c>
      <c r="E28" s="126"/>
      <c r="F28" s="125" t="s">
        <v>216</v>
      </c>
      <c r="G28" s="125"/>
      <c r="H28" s="125" t="s">
        <v>138</v>
      </c>
      <c r="I28" s="120">
        <v>74.5</v>
      </c>
      <c r="J28" s="535"/>
      <c r="K28" s="120"/>
      <c r="L28" s="466">
        <v>0</v>
      </c>
      <c r="M28" s="501">
        <f t="shared" si="1"/>
        <v>0</v>
      </c>
      <c r="N28" s="131"/>
      <c r="O28" s="131"/>
      <c r="P28" s="131"/>
      <c r="Q28" s="131"/>
      <c r="R28" s="131"/>
      <c r="S28" s="131"/>
    </row>
    <row r="29" spans="1:90" s="452" customFormat="1" ht="25.5" customHeight="1">
      <c r="A29" s="522" t="s">
        <v>86</v>
      </c>
      <c r="B29" s="122">
        <v>930</v>
      </c>
      <c r="C29" s="123" t="s">
        <v>77</v>
      </c>
      <c r="D29" s="173" t="s">
        <v>85</v>
      </c>
      <c r="E29" s="173"/>
      <c r="F29" s="123"/>
      <c r="G29" s="123"/>
      <c r="H29" s="123"/>
      <c r="I29" s="118">
        <f>I31</f>
        <v>80</v>
      </c>
      <c r="J29" s="542"/>
      <c r="K29" s="118"/>
      <c r="L29" s="470"/>
      <c r="M29" s="504"/>
      <c r="N29" s="449"/>
      <c r="O29" s="449"/>
      <c r="P29" s="449"/>
      <c r="Q29" s="449"/>
      <c r="R29" s="449"/>
      <c r="S29" s="449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</row>
    <row r="30" spans="1:90" s="451" customFormat="1" ht="25.5" customHeight="1">
      <c r="A30" s="524" t="s">
        <v>133</v>
      </c>
      <c r="B30" s="107">
        <v>930</v>
      </c>
      <c r="C30" s="108" t="s">
        <v>77</v>
      </c>
      <c r="D30" s="126" t="s">
        <v>85</v>
      </c>
      <c r="E30" s="126"/>
      <c r="F30" s="125" t="s">
        <v>195</v>
      </c>
      <c r="G30" s="125"/>
      <c r="H30" s="125"/>
      <c r="I30" s="120">
        <f>I31</f>
        <v>80</v>
      </c>
      <c r="J30" s="535"/>
      <c r="K30" s="120"/>
      <c r="L30" s="230"/>
      <c r="M30" s="501"/>
      <c r="N30" s="443"/>
      <c r="O30" s="443"/>
      <c r="P30" s="443"/>
      <c r="Q30" s="443"/>
      <c r="R30" s="443"/>
      <c r="S30" s="443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</row>
    <row r="31" spans="1:90" s="451" customFormat="1" ht="25.5" customHeight="1">
      <c r="A31" s="495" t="s">
        <v>140</v>
      </c>
      <c r="B31" s="107">
        <v>930</v>
      </c>
      <c r="C31" s="125" t="s">
        <v>77</v>
      </c>
      <c r="D31" s="126" t="s">
        <v>85</v>
      </c>
      <c r="E31" s="126"/>
      <c r="F31" s="125" t="s">
        <v>204</v>
      </c>
      <c r="G31" s="125" t="s">
        <v>341</v>
      </c>
      <c r="H31" s="125"/>
      <c r="I31" s="120">
        <f>I32</f>
        <v>80</v>
      </c>
      <c r="J31" s="535"/>
      <c r="K31" s="120"/>
      <c r="L31" s="230"/>
      <c r="M31" s="501"/>
      <c r="N31" s="443"/>
      <c r="O31" s="443"/>
      <c r="P31" s="443"/>
      <c r="Q31" s="443"/>
      <c r="R31" s="443"/>
      <c r="S31" s="443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</row>
    <row r="32" spans="1:90" s="451" customFormat="1" ht="25.5" customHeight="1">
      <c r="A32" s="521" t="s">
        <v>137</v>
      </c>
      <c r="B32" s="107">
        <v>930</v>
      </c>
      <c r="C32" s="125" t="s">
        <v>77</v>
      </c>
      <c r="D32" s="126" t="s">
        <v>85</v>
      </c>
      <c r="E32" s="126"/>
      <c r="F32" s="125" t="s">
        <v>204</v>
      </c>
      <c r="G32" s="125"/>
      <c r="H32" s="125" t="s">
        <v>138</v>
      </c>
      <c r="I32" s="120">
        <v>80</v>
      </c>
      <c r="J32" s="535"/>
      <c r="K32" s="120"/>
      <c r="L32" s="230"/>
      <c r="M32" s="501"/>
      <c r="N32" s="443"/>
      <c r="O32" s="443"/>
      <c r="P32" s="443"/>
      <c r="Q32" s="443"/>
      <c r="R32" s="443"/>
      <c r="S32" s="443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</row>
    <row r="33" spans="1:90" s="452" customFormat="1" ht="25.5" customHeight="1">
      <c r="A33" s="522" t="s">
        <v>88</v>
      </c>
      <c r="B33" s="122">
        <v>930</v>
      </c>
      <c r="C33" s="123" t="s">
        <v>77</v>
      </c>
      <c r="D33" s="173" t="s">
        <v>87</v>
      </c>
      <c r="E33" s="173"/>
      <c r="F33" s="123"/>
      <c r="G33" s="123"/>
      <c r="H33" s="123"/>
      <c r="I33" s="118">
        <f>I41+I34</f>
        <v>10017.7392</v>
      </c>
      <c r="J33" s="542"/>
      <c r="K33" s="118"/>
      <c r="L33" s="118">
        <f>L41+L34</f>
        <v>1413.0311900000002</v>
      </c>
      <c r="M33" s="503">
        <f t="shared" si="1"/>
        <v>14.105290243531195</v>
      </c>
      <c r="N33" s="118">
        <f>N41</f>
        <v>3391.31832</v>
      </c>
      <c r="O33" s="118">
        <f>O41</f>
        <v>718.35957</v>
      </c>
      <c r="P33" s="507">
        <f>O33/N33*100</f>
        <v>21.182310305804616</v>
      </c>
      <c r="Q33" s="449"/>
      <c r="R33" s="449"/>
      <c r="S33" s="449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</row>
    <row r="34" spans="1:19" s="574" customFormat="1" ht="51" customHeight="1">
      <c r="A34" s="575" t="s">
        <v>399</v>
      </c>
      <c r="B34" s="567"/>
      <c r="C34" s="576" t="s">
        <v>77</v>
      </c>
      <c r="D34" s="577" t="s">
        <v>87</v>
      </c>
      <c r="E34" s="577"/>
      <c r="F34" s="576" t="s">
        <v>380</v>
      </c>
      <c r="G34" s="576"/>
      <c r="H34" s="576"/>
      <c r="I34" s="569">
        <f>I35</f>
        <v>4286.133</v>
      </c>
      <c r="J34" s="570"/>
      <c r="K34" s="569"/>
      <c r="L34" s="569"/>
      <c r="M34" s="571"/>
      <c r="N34" s="569"/>
      <c r="O34" s="569"/>
      <c r="P34" s="572"/>
      <c r="Q34" s="573"/>
      <c r="R34" s="573"/>
      <c r="S34" s="573"/>
    </row>
    <row r="35" spans="1:19" s="574" customFormat="1" ht="21" customHeight="1">
      <c r="A35" s="495" t="s">
        <v>378</v>
      </c>
      <c r="B35" s="567"/>
      <c r="C35" s="576" t="s">
        <v>77</v>
      </c>
      <c r="D35" s="577" t="s">
        <v>87</v>
      </c>
      <c r="E35" s="577"/>
      <c r="F35" s="576" t="s">
        <v>381</v>
      </c>
      <c r="G35" s="568"/>
      <c r="H35" s="568"/>
      <c r="I35" s="578">
        <f>I36</f>
        <v>4286.133</v>
      </c>
      <c r="J35" s="570"/>
      <c r="K35" s="569"/>
      <c r="L35" s="569"/>
      <c r="M35" s="571"/>
      <c r="N35" s="569"/>
      <c r="O35" s="569"/>
      <c r="P35" s="572"/>
      <c r="Q35" s="573"/>
      <c r="R35" s="573"/>
      <c r="S35" s="573"/>
    </row>
    <row r="36" spans="1:19" s="574" customFormat="1" ht="65.25" customHeight="1">
      <c r="A36" s="594" t="s">
        <v>379</v>
      </c>
      <c r="B36" s="567"/>
      <c r="C36" s="576" t="s">
        <v>77</v>
      </c>
      <c r="D36" s="577" t="s">
        <v>87</v>
      </c>
      <c r="E36" s="577"/>
      <c r="F36" s="576" t="s">
        <v>381</v>
      </c>
      <c r="G36" s="568"/>
      <c r="H36" s="568"/>
      <c r="I36" s="578">
        <f>I37+I39</f>
        <v>4286.133</v>
      </c>
      <c r="J36" s="570"/>
      <c r="K36" s="569"/>
      <c r="L36" s="569"/>
      <c r="M36" s="571"/>
      <c r="N36" s="569"/>
      <c r="O36" s="569"/>
      <c r="P36" s="572"/>
      <c r="Q36" s="573"/>
      <c r="R36" s="573"/>
      <c r="S36" s="573"/>
    </row>
    <row r="37" spans="1:19" s="574" customFormat="1" ht="38.25" customHeight="1">
      <c r="A37" s="594" t="s">
        <v>391</v>
      </c>
      <c r="B37" s="567"/>
      <c r="C37" s="576" t="s">
        <v>77</v>
      </c>
      <c r="D37" s="577" t="s">
        <v>87</v>
      </c>
      <c r="E37" s="577"/>
      <c r="F37" s="576" t="s">
        <v>382</v>
      </c>
      <c r="G37" s="568"/>
      <c r="H37" s="576"/>
      <c r="I37" s="578">
        <f>I38</f>
        <v>4286.133</v>
      </c>
      <c r="J37" s="570"/>
      <c r="K37" s="569"/>
      <c r="L37" s="569"/>
      <c r="M37" s="571"/>
      <c r="N37" s="569"/>
      <c r="O37" s="569"/>
      <c r="P37" s="572"/>
      <c r="Q37" s="573"/>
      <c r="R37" s="573"/>
      <c r="S37" s="573"/>
    </row>
    <row r="38" spans="1:19" s="574" customFormat="1" ht="18.75" customHeight="1">
      <c r="A38" s="600" t="s">
        <v>135</v>
      </c>
      <c r="B38" s="567"/>
      <c r="C38" s="576" t="s">
        <v>77</v>
      </c>
      <c r="D38" s="577" t="s">
        <v>87</v>
      </c>
      <c r="E38" s="577"/>
      <c r="F38" s="576" t="s">
        <v>382</v>
      </c>
      <c r="G38" s="568"/>
      <c r="H38" s="576" t="s">
        <v>136</v>
      </c>
      <c r="I38" s="578">
        <v>4286.133</v>
      </c>
      <c r="J38" s="570"/>
      <c r="K38" s="569"/>
      <c r="L38" s="569"/>
      <c r="M38" s="571"/>
      <c r="N38" s="569"/>
      <c r="O38" s="569"/>
      <c r="P38" s="572"/>
      <c r="Q38" s="573"/>
      <c r="R38" s="573"/>
      <c r="S38" s="573"/>
    </row>
    <row r="39" spans="1:19" s="574" customFormat="1" ht="48.75" customHeight="1">
      <c r="A39" s="594" t="s">
        <v>392</v>
      </c>
      <c r="B39" s="567"/>
      <c r="C39" s="576" t="s">
        <v>77</v>
      </c>
      <c r="D39" s="577" t="s">
        <v>87</v>
      </c>
      <c r="E39" s="577"/>
      <c r="F39" s="576" t="s">
        <v>383</v>
      </c>
      <c r="G39" s="568"/>
      <c r="H39" s="576"/>
      <c r="I39" s="578">
        <f>I40</f>
        <v>0</v>
      </c>
      <c r="J39" s="570"/>
      <c r="K39" s="569"/>
      <c r="L39" s="569"/>
      <c r="M39" s="571"/>
      <c r="N39" s="569"/>
      <c r="O39" s="569"/>
      <c r="P39" s="572"/>
      <c r="Q39" s="573"/>
      <c r="R39" s="573"/>
      <c r="S39" s="573"/>
    </row>
    <row r="40" spans="1:19" s="574" customFormat="1" ht="15.75" customHeight="1">
      <c r="A40" s="600" t="s">
        <v>135</v>
      </c>
      <c r="B40" s="567"/>
      <c r="C40" s="576" t="s">
        <v>77</v>
      </c>
      <c r="D40" s="577" t="s">
        <v>87</v>
      </c>
      <c r="E40" s="577"/>
      <c r="F40" s="576" t="s">
        <v>383</v>
      </c>
      <c r="G40" s="568"/>
      <c r="H40" s="576" t="s">
        <v>136</v>
      </c>
      <c r="I40" s="578">
        <v>0</v>
      </c>
      <c r="J40" s="570"/>
      <c r="K40" s="569"/>
      <c r="L40" s="569"/>
      <c r="M40" s="571"/>
      <c r="N40" s="569"/>
      <c r="O40" s="569"/>
      <c r="P40" s="572"/>
      <c r="Q40" s="573"/>
      <c r="R40" s="573"/>
      <c r="S40" s="573"/>
    </row>
    <row r="41" spans="1:90" s="451" customFormat="1" ht="23.25" customHeight="1">
      <c r="A41" s="519" t="s">
        <v>133</v>
      </c>
      <c r="B41" s="124">
        <v>930</v>
      </c>
      <c r="C41" s="125" t="s">
        <v>77</v>
      </c>
      <c r="D41" s="126" t="s">
        <v>87</v>
      </c>
      <c r="E41" s="126"/>
      <c r="F41" s="125" t="s">
        <v>195</v>
      </c>
      <c r="G41" s="125"/>
      <c r="H41" s="125"/>
      <c r="I41" s="120">
        <f>I42+I52+I47+I49</f>
        <v>5731.6062</v>
      </c>
      <c r="J41" s="535"/>
      <c r="K41" s="120"/>
      <c r="L41" s="120">
        <f>L42+L52+L47+L49</f>
        <v>1413.0311900000002</v>
      </c>
      <c r="M41" s="501">
        <f t="shared" si="1"/>
        <v>24.65331951800876</v>
      </c>
      <c r="N41" s="120">
        <f>N42+N52+N47</f>
        <v>3391.31832</v>
      </c>
      <c r="O41" s="120">
        <f>O42+O52+O47</f>
        <v>718.35957</v>
      </c>
      <c r="P41" s="465">
        <f>O41/N41*100</f>
        <v>21.182310305804616</v>
      </c>
      <c r="Q41" s="443"/>
      <c r="R41" s="443"/>
      <c r="S41" s="443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</row>
    <row r="42" spans="1:90" s="451" customFormat="1" ht="52.5" customHeight="1">
      <c r="A42" s="525" t="s">
        <v>141</v>
      </c>
      <c r="B42" s="107">
        <v>930</v>
      </c>
      <c r="C42" s="108" t="s">
        <v>77</v>
      </c>
      <c r="D42" s="174" t="s">
        <v>87</v>
      </c>
      <c r="E42" s="174"/>
      <c r="F42" s="125" t="s">
        <v>201</v>
      </c>
      <c r="G42" s="125" t="s">
        <v>342</v>
      </c>
      <c r="H42" s="108"/>
      <c r="I42" s="147">
        <f>I43+I45+I46+I44</f>
        <v>4962.82298</v>
      </c>
      <c r="J42" s="543"/>
      <c r="K42" s="147"/>
      <c r="L42" s="147">
        <f>L43+L44+L46</f>
        <v>1332.0503</v>
      </c>
      <c r="M42" s="501">
        <f t="shared" si="1"/>
        <v>26.840576530094175</v>
      </c>
      <c r="N42" s="147">
        <f>N43+N44+N46</f>
        <v>3391.31832</v>
      </c>
      <c r="O42" s="147">
        <f>O43+O44+O46</f>
        <v>718.35957</v>
      </c>
      <c r="P42" s="465">
        <f>O42/N42*100</f>
        <v>21.182310305804616</v>
      </c>
      <c r="Q42" s="443"/>
      <c r="R42" s="443"/>
      <c r="S42" s="443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</row>
    <row r="43" spans="1:90" s="451" customFormat="1" ht="51.75" customHeight="1">
      <c r="A43" s="526" t="s">
        <v>131</v>
      </c>
      <c r="B43" s="107">
        <v>930</v>
      </c>
      <c r="C43" s="108" t="s">
        <v>77</v>
      </c>
      <c r="D43" s="174" t="s">
        <v>87</v>
      </c>
      <c r="E43" s="174"/>
      <c r="F43" s="125" t="s">
        <v>201</v>
      </c>
      <c r="G43" s="125" t="s">
        <v>342</v>
      </c>
      <c r="H43" s="108" t="s">
        <v>132</v>
      </c>
      <c r="I43" s="147">
        <v>4529.43892</v>
      </c>
      <c r="J43" s="543"/>
      <c r="K43" s="147"/>
      <c r="L43" s="230">
        <v>935.51485</v>
      </c>
      <c r="M43" s="501">
        <f t="shared" si="1"/>
        <v>20.65410013300279</v>
      </c>
      <c r="N43" s="230">
        <v>3391.31832</v>
      </c>
      <c r="O43" s="230">
        <v>718.35957</v>
      </c>
      <c r="P43" s="465">
        <f>O43/N43*100</f>
        <v>21.182310305804616</v>
      </c>
      <c r="Q43" s="443"/>
      <c r="R43" s="443"/>
      <c r="S43" s="443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</row>
    <row r="44" spans="1:90" s="451" customFormat="1" ht="19.5" customHeight="1">
      <c r="A44" s="523" t="s">
        <v>135</v>
      </c>
      <c r="B44" s="124">
        <v>930</v>
      </c>
      <c r="C44" s="125" t="s">
        <v>77</v>
      </c>
      <c r="D44" s="126" t="s">
        <v>87</v>
      </c>
      <c r="E44" s="126"/>
      <c r="F44" s="125" t="s">
        <v>201</v>
      </c>
      <c r="G44" s="125" t="s">
        <v>342</v>
      </c>
      <c r="H44" s="125" t="s">
        <v>136</v>
      </c>
      <c r="I44" s="120">
        <f>203.38406+60</f>
        <v>263.38406</v>
      </c>
      <c r="J44" s="535"/>
      <c r="K44" s="120"/>
      <c r="L44" s="230">
        <v>323.43325</v>
      </c>
      <c r="M44" s="501">
        <f t="shared" si="1"/>
        <v>122.79909801678963</v>
      </c>
      <c r="N44" s="443"/>
      <c r="O44" s="443"/>
      <c r="P44" s="443"/>
      <c r="Q44" s="443"/>
      <c r="R44" s="443"/>
      <c r="S44" s="443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</row>
    <row r="45" spans="1:90" s="451" customFormat="1" ht="19.5" customHeight="1">
      <c r="A45" s="600"/>
      <c r="B45" s="595"/>
      <c r="C45" s="576"/>
      <c r="D45" s="577"/>
      <c r="E45" s="577"/>
      <c r="F45" s="576"/>
      <c r="G45" s="576"/>
      <c r="H45" s="576"/>
      <c r="I45" s="578"/>
      <c r="J45" s="535"/>
      <c r="K45" s="120"/>
      <c r="L45" s="230"/>
      <c r="M45" s="501"/>
      <c r="N45" s="443"/>
      <c r="O45" s="443"/>
      <c r="P45" s="443"/>
      <c r="Q45" s="443"/>
      <c r="R45" s="443"/>
      <c r="S45" s="443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</row>
    <row r="46" spans="1:90" s="451" customFormat="1" ht="24.75" customHeight="1">
      <c r="A46" s="523" t="s">
        <v>137</v>
      </c>
      <c r="B46" s="124">
        <v>930</v>
      </c>
      <c r="C46" s="125" t="s">
        <v>77</v>
      </c>
      <c r="D46" s="126" t="s">
        <v>87</v>
      </c>
      <c r="E46" s="126"/>
      <c r="F46" s="125" t="s">
        <v>201</v>
      </c>
      <c r="G46" s="125" t="s">
        <v>342</v>
      </c>
      <c r="H46" s="125" t="s">
        <v>138</v>
      </c>
      <c r="I46" s="120">
        <f>230-60</f>
        <v>170</v>
      </c>
      <c r="J46" s="535"/>
      <c r="K46" s="120"/>
      <c r="L46" s="230">
        <v>73.1022</v>
      </c>
      <c r="M46" s="501">
        <f t="shared" si="1"/>
        <v>43.001294117647056</v>
      </c>
      <c r="N46" s="443"/>
      <c r="O46" s="443"/>
      <c r="P46" s="443"/>
      <c r="Q46" s="443"/>
      <c r="R46" s="443"/>
      <c r="S46" s="443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</row>
    <row r="47" spans="1:90" s="451" customFormat="1" ht="34.5" customHeight="1">
      <c r="A47" s="495" t="s">
        <v>235</v>
      </c>
      <c r="B47" s="124">
        <v>930</v>
      </c>
      <c r="C47" s="125" t="s">
        <v>77</v>
      </c>
      <c r="D47" s="126" t="s">
        <v>87</v>
      </c>
      <c r="E47" s="126"/>
      <c r="F47" s="125" t="s">
        <v>237</v>
      </c>
      <c r="G47" s="125" t="s">
        <v>343</v>
      </c>
      <c r="H47" s="125"/>
      <c r="I47" s="120">
        <f>I48</f>
        <v>105</v>
      </c>
      <c r="J47" s="535"/>
      <c r="K47" s="120"/>
      <c r="L47" s="120">
        <f>L48</f>
        <v>0</v>
      </c>
      <c r="M47" s="501">
        <f t="shared" si="1"/>
        <v>0</v>
      </c>
      <c r="N47" s="443"/>
      <c r="O47" s="443"/>
      <c r="P47" s="443"/>
      <c r="Q47" s="443"/>
      <c r="R47" s="443"/>
      <c r="S47" s="443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</row>
    <row r="48" spans="1:90" s="451" customFormat="1" ht="21" customHeight="1">
      <c r="A48" s="523" t="s">
        <v>135</v>
      </c>
      <c r="B48" s="124">
        <v>930</v>
      </c>
      <c r="C48" s="125" t="s">
        <v>77</v>
      </c>
      <c r="D48" s="126" t="s">
        <v>87</v>
      </c>
      <c r="E48" s="126"/>
      <c r="F48" s="125" t="s">
        <v>237</v>
      </c>
      <c r="G48" s="125" t="s">
        <v>343</v>
      </c>
      <c r="H48" s="125" t="s">
        <v>136</v>
      </c>
      <c r="I48" s="120">
        <v>105</v>
      </c>
      <c r="J48" s="535"/>
      <c r="K48" s="120"/>
      <c r="L48" s="464">
        <v>0</v>
      </c>
      <c r="M48" s="501">
        <f t="shared" si="1"/>
        <v>0</v>
      </c>
      <c r="N48" s="443"/>
      <c r="O48" s="443"/>
      <c r="P48" s="443"/>
      <c r="Q48" s="443"/>
      <c r="R48" s="443"/>
      <c r="S48" s="443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</row>
    <row r="49" spans="1:90" s="451" customFormat="1" ht="48" customHeight="1">
      <c r="A49" s="495" t="s">
        <v>369</v>
      </c>
      <c r="B49" s="124"/>
      <c r="C49" s="125" t="s">
        <v>77</v>
      </c>
      <c r="D49" s="126" t="s">
        <v>87</v>
      </c>
      <c r="E49" s="126"/>
      <c r="F49" s="125" t="s">
        <v>368</v>
      </c>
      <c r="G49" s="125"/>
      <c r="H49" s="125"/>
      <c r="I49" s="120">
        <f>I50</f>
        <v>643.28322</v>
      </c>
      <c r="J49" s="535"/>
      <c r="K49" s="120"/>
      <c r="L49" s="464">
        <f>L50</f>
        <v>80.98089</v>
      </c>
      <c r="M49" s="501">
        <f t="shared" si="1"/>
        <v>12.588683721611766</v>
      </c>
      <c r="N49" s="443"/>
      <c r="O49" s="443"/>
      <c r="P49" s="443"/>
      <c r="Q49" s="443"/>
      <c r="R49" s="443"/>
      <c r="S49" s="443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</row>
    <row r="50" spans="1:90" s="451" customFormat="1" ht="28.5" customHeight="1">
      <c r="A50" s="523" t="s">
        <v>135</v>
      </c>
      <c r="B50" s="124"/>
      <c r="C50" s="125" t="s">
        <v>77</v>
      </c>
      <c r="D50" s="126" t="s">
        <v>87</v>
      </c>
      <c r="E50" s="126"/>
      <c r="F50" s="125" t="s">
        <v>368</v>
      </c>
      <c r="G50" s="125"/>
      <c r="H50" s="125" t="s">
        <v>136</v>
      </c>
      <c r="I50" s="120">
        <f>'пр 2'!C56</f>
        <v>643.28322</v>
      </c>
      <c r="J50" s="535"/>
      <c r="K50" s="120"/>
      <c r="L50" s="464">
        <f>L51</f>
        <v>80.98089</v>
      </c>
      <c r="M50" s="501">
        <f t="shared" si="1"/>
        <v>12.588683721611766</v>
      </c>
      <c r="N50" s="443"/>
      <c r="O50" s="443"/>
      <c r="P50" s="443"/>
      <c r="Q50" s="443"/>
      <c r="R50" s="443"/>
      <c r="S50" s="443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</row>
    <row r="51" spans="1:90" s="451" customFormat="1" ht="21" customHeight="1">
      <c r="A51" s="562" t="s">
        <v>384</v>
      </c>
      <c r="B51" s="124"/>
      <c r="C51" s="125"/>
      <c r="D51" s="126"/>
      <c r="E51" s="126"/>
      <c r="F51" s="125"/>
      <c r="G51" s="125"/>
      <c r="H51" s="125"/>
      <c r="I51" s="120">
        <f>I50</f>
        <v>643.28322</v>
      </c>
      <c r="J51" s="535"/>
      <c r="K51" s="120"/>
      <c r="L51" s="464">
        <v>80.98089</v>
      </c>
      <c r="M51" s="501">
        <f t="shared" si="1"/>
        <v>12.588683721611766</v>
      </c>
      <c r="N51" s="443"/>
      <c r="O51" s="443"/>
      <c r="P51" s="443"/>
      <c r="Q51" s="443"/>
      <c r="R51" s="443"/>
      <c r="S51" s="443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</row>
    <row r="52" spans="1:90" s="451" customFormat="1" ht="54" customHeight="1">
      <c r="A52" s="493" t="s">
        <v>142</v>
      </c>
      <c r="B52" s="107">
        <v>930</v>
      </c>
      <c r="C52" s="125" t="s">
        <v>77</v>
      </c>
      <c r="D52" s="126" t="s">
        <v>87</v>
      </c>
      <c r="E52" s="126"/>
      <c r="F52" s="125" t="s">
        <v>200</v>
      </c>
      <c r="G52" s="125" t="s">
        <v>344</v>
      </c>
      <c r="H52" s="125"/>
      <c r="I52" s="120">
        <f>I53</f>
        <v>20.5</v>
      </c>
      <c r="J52" s="535"/>
      <c r="K52" s="120"/>
      <c r="L52" s="230"/>
      <c r="M52" s="501"/>
      <c r="N52" s="443"/>
      <c r="O52" s="443"/>
      <c r="P52" s="443"/>
      <c r="Q52" s="443"/>
      <c r="R52" s="443"/>
      <c r="S52" s="443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</row>
    <row r="53" spans="1:90" s="451" customFormat="1" ht="21" customHeight="1">
      <c r="A53" s="523" t="s">
        <v>135</v>
      </c>
      <c r="B53" s="124">
        <v>930</v>
      </c>
      <c r="C53" s="125" t="s">
        <v>77</v>
      </c>
      <c r="D53" s="126" t="s">
        <v>87</v>
      </c>
      <c r="E53" s="126"/>
      <c r="F53" s="125" t="s">
        <v>200</v>
      </c>
      <c r="G53" s="125" t="s">
        <v>344</v>
      </c>
      <c r="H53" s="125" t="s">
        <v>136</v>
      </c>
      <c r="I53" s="120">
        <f>I54</f>
        <v>20.5</v>
      </c>
      <c r="J53" s="535"/>
      <c r="K53" s="120"/>
      <c r="L53" s="230"/>
      <c r="M53" s="501"/>
      <c r="N53" s="443"/>
      <c r="O53" s="443"/>
      <c r="P53" s="443"/>
      <c r="Q53" s="443"/>
      <c r="R53" s="443"/>
      <c r="S53" s="443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</row>
    <row r="54" spans="1:90" s="451" customFormat="1" ht="27" customHeight="1">
      <c r="A54" s="562" t="s">
        <v>143</v>
      </c>
      <c r="B54" s="107"/>
      <c r="C54" s="125"/>
      <c r="D54" s="126"/>
      <c r="E54" s="126"/>
      <c r="F54" s="125"/>
      <c r="G54" s="125"/>
      <c r="H54" s="125"/>
      <c r="I54" s="120">
        <v>20.5</v>
      </c>
      <c r="J54" s="535"/>
      <c r="K54" s="120"/>
      <c r="L54" s="230"/>
      <c r="M54" s="501"/>
      <c r="N54" s="443"/>
      <c r="O54" s="443"/>
      <c r="P54" s="443"/>
      <c r="Q54" s="443"/>
      <c r="R54" s="443"/>
      <c r="S54" s="443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</row>
    <row r="55" spans="1:90" s="454" customFormat="1" ht="25.5" customHeight="1">
      <c r="A55" s="528" t="s">
        <v>89</v>
      </c>
      <c r="B55" s="111">
        <v>930</v>
      </c>
      <c r="C55" s="134" t="s">
        <v>79</v>
      </c>
      <c r="D55" s="175"/>
      <c r="E55" s="175"/>
      <c r="F55" s="232"/>
      <c r="G55" s="232"/>
      <c r="H55" s="232"/>
      <c r="I55" s="114">
        <f aca="true" t="shared" si="4" ref="I55:L57">I56</f>
        <v>370.59999999999997</v>
      </c>
      <c r="J55" s="541"/>
      <c r="K55" s="114"/>
      <c r="L55" s="114">
        <f t="shared" si="4"/>
        <v>67.42196999999999</v>
      </c>
      <c r="M55" s="502">
        <f t="shared" si="1"/>
        <v>18.1926524554776</v>
      </c>
      <c r="N55" s="114">
        <f aca="true" t="shared" si="5" ref="N55:O57">N56</f>
        <v>248.976</v>
      </c>
      <c r="O55" s="114">
        <f t="shared" si="5"/>
        <v>59.17986</v>
      </c>
      <c r="P55" s="505">
        <f>O55/N55*100</f>
        <v>23.769303065355697</v>
      </c>
      <c r="Q55" s="453"/>
      <c r="R55" s="453"/>
      <c r="S55" s="453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</row>
    <row r="56" spans="1:90" s="456" customFormat="1" ht="25.5" customHeight="1">
      <c r="A56" s="494" t="s">
        <v>197</v>
      </c>
      <c r="B56" s="104">
        <v>930</v>
      </c>
      <c r="C56" s="135" t="s">
        <v>79</v>
      </c>
      <c r="D56" s="161" t="s">
        <v>81</v>
      </c>
      <c r="E56" s="161"/>
      <c r="F56" s="136"/>
      <c r="G56" s="136"/>
      <c r="H56" s="135"/>
      <c r="I56" s="145">
        <f t="shared" si="4"/>
        <v>370.59999999999997</v>
      </c>
      <c r="J56" s="538"/>
      <c r="K56" s="145"/>
      <c r="L56" s="145">
        <f t="shared" si="4"/>
        <v>67.42196999999999</v>
      </c>
      <c r="M56" s="499">
        <f t="shared" si="1"/>
        <v>18.1926524554776</v>
      </c>
      <c r="N56" s="145">
        <f t="shared" si="5"/>
        <v>248.976</v>
      </c>
      <c r="O56" s="145">
        <f t="shared" si="5"/>
        <v>59.17986</v>
      </c>
      <c r="P56" s="465">
        <f>O56/N56*100</f>
        <v>23.769303065355697</v>
      </c>
      <c r="Q56" s="455"/>
      <c r="R56" s="455"/>
      <c r="S56" s="455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4"/>
    </row>
    <row r="57" spans="1:90" s="451" customFormat="1" ht="24" customHeight="1">
      <c r="A57" s="494" t="s">
        <v>133</v>
      </c>
      <c r="B57" s="124">
        <v>930</v>
      </c>
      <c r="C57" s="125" t="s">
        <v>79</v>
      </c>
      <c r="D57" s="126" t="s">
        <v>81</v>
      </c>
      <c r="E57" s="126"/>
      <c r="F57" s="121" t="s">
        <v>195</v>
      </c>
      <c r="G57" s="121"/>
      <c r="H57" s="125"/>
      <c r="I57" s="120">
        <f t="shared" si="4"/>
        <v>370.59999999999997</v>
      </c>
      <c r="J57" s="535"/>
      <c r="K57" s="120"/>
      <c r="L57" s="120">
        <f t="shared" si="4"/>
        <v>67.42196999999999</v>
      </c>
      <c r="M57" s="501">
        <f t="shared" si="1"/>
        <v>18.1926524554776</v>
      </c>
      <c r="N57" s="120">
        <f t="shared" si="5"/>
        <v>248.976</v>
      </c>
      <c r="O57" s="120">
        <f t="shared" si="5"/>
        <v>59.17986</v>
      </c>
      <c r="P57" s="465">
        <f>O57/N57*100</f>
        <v>23.769303065355697</v>
      </c>
      <c r="Q57" s="443"/>
      <c r="R57" s="443"/>
      <c r="S57" s="443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</row>
    <row r="58" spans="1:90" s="451" customFormat="1" ht="41.25" customHeight="1">
      <c r="A58" s="495" t="s">
        <v>144</v>
      </c>
      <c r="B58" s="124">
        <v>930</v>
      </c>
      <c r="C58" s="125" t="s">
        <v>79</v>
      </c>
      <c r="D58" s="126" t="s">
        <v>81</v>
      </c>
      <c r="E58" s="126"/>
      <c r="F58" s="125" t="s">
        <v>205</v>
      </c>
      <c r="G58" s="125" t="s">
        <v>345</v>
      </c>
      <c r="H58" s="125"/>
      <c r="I58" s="120">
        <f>I59+I60</f>
        <v>370.59999999999997</v>
      </c>
      <c r="J58" s="535"/>
      <c r="K58" s="120"/>
      <c r="L58" s="120">
        <f>L59+L60</f>
        <v>67.42196999999999</v>
      </c>
      <c r="M58" s="501">
        <f t="shared" si="1"/>
        <v>18.1926524554776</v>
      </c>
      <c r="N58" s="120">
        <f>N59+N60</f>
        <v>248.976</v>
      </c>
      <c r="O58" s="120">
        <f>O59+O60</f>
        <v>59.17986</v>
      </c>
      <c r="P58" s="465">
        <f>O58/N58*100</f>
        <v>23.769303065355697</v>
      </c>
      <c r="Q58" s="443"/>
      <c r="R58" s="443"/>
      <c r="S58" s="443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</row>
    <row r="59" spans="1:90" s="451" customFormat="1" ht="53.25" customHeight="1">
      <c r="A59" s="521" t="s">
        <v>131</v>
      </c>
      <c r="B59" s="124">
        <v>930</v>
      </c>
      <c r="C59" s="125" t="s">
        <v>79</v>
      </c>
      <c r="D59" s="126" t="s">
        <v>81</v>
      </c>
      <c r="E59" s="126"/>
      <c r="F59" s="125" t="s">
        <v>205</v>
      </c>
      <c r="G59" s="125" t="s">
        <v>345</v>
      </c>
      <c r="H59" s="125" t="s">
        <v>132</v>
      </c>
      <c r="I59" s="120">
        <v>324.16675</v>
      </c>
      <c r="J59" s="535"/>
      <c r="K59" s="120"/>
      <c r="L59" s="230">
        <v>67.22997</v>
      </c>
      <c r="M59" s="501">
        <f t="shared" si="1"/>
        <v>20.739317033594592</v>
      </c>
      <c r="N59" s="464">
        <v>248.976</v>
      </c>
      <c r="O59" s="230">
        <v>59.17986</v>
      </c>
      <c r="P59" s="465">
        <f>O59/N59*100</f>
        <v>23.769303065355697</v>
      </c>
      <c r="Q59" s="443"/>
      <c r="R59" s="443"/>
      <c r="S59" s="443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</row>
    <row r="60" spans="1:90" s="451" customFormat="1" ht="31.5" customHeight="1">
      <c r="A60" s="523" t="s">
        <v>135</v>
      </c>
      <c r="B60" s="124">
        <v>930</v>
      </c>
      <c r="C60" s="125" t="s">
        <v>79</v>
      </c>
      <c r="D60" s="126" t="s">
        <v>81</v>
      </c>
      <c r="E60" s="126"/>
      <c r="F60" s="125" t="s">
        <v>205</v>
      </c>
      <c r="G60" s="125" t="s">
        <v>345</v>
      </c>
      <c r="H60" s="125" t="s">
        <v>136</v>
      </c>
      <c r="I60" s="120">
        <v>46.43325</v>
      </c>
      <c r="J60" s="535"/>
      <c r="K60" s="120"/>
      <c r="L60" s="642">
        <f>0.192</f>
        <v>0.192</v>
      </c>
      <c r="M60" s="501">
        <f t="shared" si="1"/>
        <v>0.41349679378462634</v>
      </c>
      <c r="N60" s="443"/>
      <c r="O60" s="443"/>
      <c r="P60" s="443"/>
      <c r="Q60" s="443"/>
      <c r="R60" s="443"/>
      <c r="S60" s="443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</row>
    <row r="61" spans="1:90" s="451" customFormat="1" ht="48" customHeight="1">
      <c r="A61" s="527" t="s">
        <v>145</v>
      </c>
      <c r="B61" s="124"/>
      <c r="C61" s="125"/>
      <c r="D61" s="126"/>
      <c r="E61" s="126"/>
      <c r="F61" s="125"/>
      <c r="G61" s="125"/>
      <c r="H61" s="125"/>
      <c r="I61" s="120">
        <f>'пр 2'!C35</f>
        <v>370.6</v>
      </c>
      <c r="J61" s="535"/>
      <c r="K61" s="120"/>
      <c r="L61" s="120">
        <f>L55</f>
        <v>67.42196999999999</v>
      </c>
      <c r="M61" s="501">
        <f t="shared" si="1"/>
        <v>18.1926524554776</v>
      </c>
      <c r="N61" s="120">
        <f>N55</f>
        <v>248.976</v>
      </c>
      <c r="O61" s="120">
        <f>O55</f>
        <v>59.17986</v>
      </c>
      <c r="P61" s="465">
        <f>O61/N61*100</f>
        <v>23.769303065355697</v>
      </c>
      <c r="Q61" s="443"/>
      <c r="R61" s="443"/>
      <c r="S61" s="443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</row>
    <row r="62" spans="1:90" s="454" customFormat="1" ht="33" customHeight="1">
      <c r="A62" s="528" t="s">
        <v>146</v>
      </c>
      <c r="B62" s="111">
        <v>930</v>
      </c>
      <c r="C62" s="134" t="s">
        <v>81</v>
      </c>
      <c r="D62" s="175"/>
      <c r="E62" s="175"/>
      <c r="F62" s="134"/>
      <c r="G62" s="134"/>
      <c r="H62" s="134"/>
      <c r="I62" s="114">
        <f>I63+I67</f>
        <v>50</v>
      </c>
      <c r="J62" s="541"/>
      <c r="K62" s="114"/>
      <c r="L62" s="114">
        <f>L63+L67</f>
        <v>0</v>
      </c>
      <c r="M62" s="502">
        <f t="shared" si="1"/>
        <v>0</v>
      </c>
      <c r="N62" s="453"/>
      <c r="O62" s="453"/>
      <c r="P62" s="453"/>
      <c r="Q62" s="453"/>
      <c r="R62" s="453"/>
      <c r="S62" s="453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</row>
    <row r="63" spans="1:90" s="456" customFormat="1" ht="35.25" customHeight="1">
      <c r="A63" s="529" t="s">
        <v>92</v>
      </c>
      <c r="B63" s="137">
        <v>930</v>
      </c>
      <c r="C63" s="135" t="s">
        <v>81</v>
      </c>
      <c r="D63" s="161" t="s">
        <v>91</v>
      </c>
      <c r="E63" s="161"/>
      <c r="F63" s="135"/>
      <c r="G63" s="135"/>
      <c r="H63" s="135"/>
      <c r="I63" s="145"/>
      <c r="J63" s="538"/>
      <c r="K63" s="145"/>
      <c r="L63" s="145"/>
      <c r="M63" s="501"/>
      <c r="N63" s="455"/>
      <c r="O63" s="455"/>
      <c r="P63" s="455"/>
      <c r="Q63" s="455"/>
      <c r="R63" s="455"/>
      <c r="S63" s="455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</row>
    <row r="64" spans="1:90" s="451" customFormat="1" ht="25.5" customHeight="1">
      <c r="A64" s="529" t="s">
        <v>133</v>
      </c>
      <c r="B64" s="139">
        <v>930</v>
      </c>
      <c r="C64" s="125" t="s">
        <v>81</v>
      </c>
      <c r="D64" s="126" t="s">
        <v>91</v>
      </c>
      <c r="E64" s="126"/>
      <c r="F64" s="125" t="s">
        <v>195</v>
      </c>
      <c r="G64" s="125"/>
      <c r="H64" s="125"/>
      <c r="I64" s="120"/>
      <c r="J64" s="535"/>
      <c r="K64" s="120"/>
      <c r="L64" s="120"/>
      <c r="M64" s="501"/>
      <c r="N64" s="443"/>
      <c r="O64" s="443"/>
      <c r="P64" s="443"/>
      <c r="Q64" s="443"/>
      <c r="R64" s="443"/>
      <c r="S64" s="443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</row>
    <row r="65" spans="1:90" s="451" customFormat="1" ht="30.75" customHeight="1">
      <c r="A65" s="520" t="s">
        <v>147</v>
      </c>
      <c r="B65" s="139">
        <v>930</v>
      </c>
      <c r="C65" s="125" t="s">
        <v>81</v>
      </c>
      <c r="D65" s="126" t="s">
        <v>91</v>
      </c>
      <c r="E65" s="126"/>
      <c r="F65" s="125" t="s">
        <v>260</v>
      </c>
      <c r="G65" s="125"/>
      <c r="H65" s="125"/>
      <c r="I65" s="120"/>
      <c r="J65" s="535"/>
      <c r="K65" s="120"/>
      <c r="L65" s="120"/>
      <c r="M65" s="501"/>
      <c r="N65" s="443"/>
      <c r="O65" s="443"/>
      <c r="P65" s="443"/>
      <c r="Q65" s="443"/>
      <c r="R65" s="443"/>
      <c r="S65" s="443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</row>
    <row r="66" spans="1:90" s="451" customFormat="1" ht="30.75" customHeight="1">
      <c r="A66" s="523" t="s">
        <v>135</v>
      </c>
      <c r="B66" s="139">
        <v>930</v>
      </c>
      <c r="C66" s="125" t="s">
        <v>81</v>
      </c>
      <c r="D66" s="126" t="s">
        <v>91</v>
      </c>
      <c r="E66" s="126"/>
      <c r="F66" s="125" t="s">
        <v>260</v>
      </c>
      <c r="G66" s="125"/>
      <c r="H66" s="125" t="s">
        <v>136</v>
      </c>
      <c r="I66" s="120"/>
      <c r="J66" s="535"/>
      <c r="K66" s="120"/>
      <c r="L66" s="120"/>
      <c r="M66" s="501"/>
      <c r="N66" s="443"/>
      <c r="O66" s="443"/>
      <c r="P66" s="443"/>
      <c r="Q66" s="443"/>
      <c r="R66" s="443"/>
      <c r="S66" s="443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</row>
    <row r="67" spans="1:90" s="456" customFormat="1" ht="25.5" customHeight="1">
      <c r="A67" s="494" t="s">
        <v>94</v>
      </c>
      <c r="B67" s="137">
        <v>930</v>
      </c>
      <c r="C67" s="135" t="s">
        <v>81</v>
      </c>
      <c r="D67" s="161" t="s">
        <v>93</v>
      </c>
      <c r="E67" s="161"/>
      <c r="F67" s="135"/>
      <c r="G67" s="135"/>
      <c r="H67" s="135"/>
      <c r="I67" s="145">
        <f>I68</f>
        <v>50</v>
      </c>
      <c r="J67" s="538"/>
      <c r="K67" s="145"/>
      <c r="L67" s="145"/>
      <c r="M67" s="499"/>
      <c r="N67" s="455"/>
      <c r="O67" s="455"/>
      <c r="P67" s="455"/>
      <c r="Q67" s="455"/>
      <c r="R67" s="455"/>
      <c r="S67" s="455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4"/>
      <c r="CL67" s="234"/>
    </row>
    <row r="68" spans="1:90" s="456" customFormat="1" ht="25.5" customHeight="1">
      <c r="A68" s="529" t="s">
        <v>133</v>
      </c>
      <c r="B68" s="139">
        <v>930</v>
      </c>
      <c r="C68" s="125" t="s">
        <v>81</v>
      </c>
      <c r="D68" s="126" t="s">
        <v>93</v>
      </c>
      <c r="E68" s="126"/>
      <c r="F68" s="125" t="s">
        <v>195</v>
      </c>
      <c r="G68" s="125"/>
      <c r="H68" s="125"/>
      <c r="I68" s="120">
        <f>I69</f>
        <v>50</v>
      </c>
      <c r="J68" s="535"/>
      <c r="K68" s="120"/>
      <c r="L68" s="120"/>
      <c r="M68" s="501"/>
      <c r="N68" s="455"/>
      <c r="O68" s="455"/>
      <c r="P68" s="455"/>
      <c r="Q68" s="455"/>
      <c r="R68" s="455"/>
      <c r="S68" s="455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234"/>
      <c r="CD68" s="234"/>
      <c r="CE68" s="234"/>
      <c r="CF68" s="234"/>
      <c r="CG68" s="234"/>
      <c r="CH68" s="234"/>
      <c r="CI68" s="234"/>
      <c r="CJ68" s="234"/>
      <c r="CK68" s="234"/>
      <c r="CL68" s="234"/>
    </row>
    <row r="69" spans="1:90" s="451" customFormat="1" ht="38.25" customHeight="1">
      <c r="A69" s="495" t="s">
        <v>148</v>
      </c>
      <c r="B69" s="139">
        <v>930</v>
      </c>
      <c r="C69" s="125" t="s">
        <v>81</v>
      </c>
      <c r="D69" s="126" t="s">
        <v>93</v>
      </c>
      <c r="E69" s="126"/>
      <c r="F69" s="125" t="s">
        <v>202</v>
      </c>
      <c r="G69" s="125" t="s">
        <v>338</v>
      </c>
      <c r="H69" s="125"/>
      <c r="I69" s="120">
        <f>I70</f>
        <v>50</v>
      </c>
      <c r="J69" s="535"/>
      <c r="K69" s="120"/>
      <c r="L69" s="120"/>
      <c r="M69" s="501"/>
      <c r="N69" s="443"/>
      <c r="O69" s="443"/>
      <c r="P69" s="443"/>
      <c r="Q69" s="443"/>
      <c r="R69" s="443"/>
      <c r="S69" s="443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</row>
    <row r="70" spans="1:90" s="451" customFormat="1" ht="30.75" customHeight="1">
      <c r="A70" s="523" t="s">
        <v>135</v>
      </c>
      <c r="B70" s="139">
        <v>930</v>
      </c>
      <c r="C70" s="125" t="s">
        <v>81</v>
      </c>
      <c r="D70" s="126" t="s">
        <v>93</v>
      </c>
      <c r="E70" s="126"/>
      <c r="F70" s="125" t="s">
        <v>202</v>
      </c>
      <c r="G70" s="125" t="s">
        <v>338</v>
      </c>
      <c r="H70" s="125" t="s">
        <v>136</v>
      </c>
      <c r="I70" s="120">
        <v>50</v>
      </c>
      <c r="J70" s="535"/>
      <c r="K70" s="120"/>
      <c r="L70" s="464"/>
      <c r="M70" s="501"/>
      <c r="N70" s="443"/>
      <c r="O70" s="443"/>
      <c r="P70" s="443"/>
      <c r="Q70" s="443"/>
      <c r="R70" s="443"/>
      <c r="S70" s="443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</row>
    <row r="71" spans="1:90" s="459" customFormat="1" ht="25.5" customHeight="1">
      <c r="A71" s="528" t="s">
        <v>149</v>
      </c>
      <c r="B71" s="111">
        <v>930</v>
      </c>
      <c r="C71" s="134" t="s">
        <v>83</v>
      </c>
      <c r="D71" s="175"/>
      <c r="E71" s="175"/>
      <c r="F71" s="231"/>
      <c r="G71" s="231"/>
      <c r="H71" s="231"/>
      <c r="I71" s="457">
        <f>I72+I82</f>
        <v>753.0916</v>
      </c>
      <c r="J71" s="544"/>
      <c r="K71" s="457"/>
      <c r="L71" s="457">
        <f>L72+L82</f>
        <v>286.11425</v>
      </c>
      <c r="M71" s="502">
        <f t="shared" si="1"/>
        <v>37.991958747116556</v>
      </c>
      <c r="N71" s="458"/>
      <c r="O71" s="458"/>
      <c r="P71" s="458"/>
      <c r="Q71" s="458"/>
      <c r="R71" s="458"/>
      <c r="S71" s="458"/>
      <c r="T71" s="509"/>
      <c r="U71" s="509"/>
      <c r="V71" s="509"/>
      <c r="W71" s="509"/>
      <c r="X71" s="509"/>
      <c r="Y71" s="509"/>
      <c r="Z71" s="509"/>
      <c r="AA71" s="509"/>
      <c r="AB71" s="509"/>
      <c r="AC71" s="509"/>
      <c r="AD71" s="509"/>
      <c r="AE71" s="509"/>
      <c r="AF71" s="509"/>
      <c r="AG71" s="509"/>
      <c r="AH71" s="509"/>
      <c r="AI71" s="509"/>
      <c r="AJ71" s="509"/>
      <c r="AK71" s="509"/>
      <c r="AL71" s="509"/>
      <c r="AM71" s="509"/>
      <c r="AN71" s="509"/>
      <c r="AO71" s="509"/>
      <c r="AP71" s="509"/>
      <c r="AQ71" s="509"/>
      <c r="AR71" s="509"/>
      <c r="AS71" s="509"/>
      <c r="AT71" s="509"/>
      <c r="AU71" s="509"/>
      <c r="AV71" s="509"/>
      <c r="AW71" s="509"/>
      <c r="AX71" s="509"/>
      <c r="AY71" s="509"/>
      <c r="AZ71" s="509"/>
      <c r="BA71" s="509"/>
      <c r="BB71" s="509"/>
      <c r="BC71" s="509"/>
      <c r="BD71" s="509"/>
      <c r="BE71" s="509"/>
      <c r="BF71" s="509"/>
      <c r="BG71" s="509"/>
      <c r="BH71" s="509"/>
      <c r="BI71" s="509"/>
      <c r="BJ71" s="509"/>
      <c r="BK71" s="509"/>
      <c r="BL71" s="509"/>
      <c r="BM71" s="509"/>
      <c r="BN71" s="509"/>
      <c r="BO71" s="509"/>
      <c r="BP71" s="509"/>
      <c r="BQ71" s="509"/>
      <c r="BR71" s="509"/>
      <c r="BS71" s="509"/>
      <c r="BT71" s="509"/>
      <c r="BU71" s="509"/>
      <c r="BV71" s="509"/>
      <c r="BW71" s="509"/>
      <c r="BX71" s="509"/>
      <c r="BY71" s="509"/>
      <c r="BZ71" s="509"/>
      <c r="CA71" s="509"/>
      <c r="CB71" s="509"/>
      <c r="CC71" s="509"/>
      <c r="CD71" s="509"/>
      <c r="CE71" s="509"/>
      <c r="CF71" s="509"/>
      <c r="CG71" s="509"/>
      <c r="CH71" s="509"/>
      <c r="CI71" s="509"/>
      <c r="CJ71" s="509"/>
      <c r="CK71" s="509"/>
      <c r="CL71" s="509"/>
    </row>
    <row r="72" spans="1:90" s="456" customFormat="1" ht="25.5" customHeight="1">
      <c r="A72" s="494" t="s">
        <v>192</v>
      </c>
      <c r="B72" s="104">
        <v>930</v>
      </c>
      <c r="C72" s="135" t="s">
        <v>83</v>
      </c>
      <c r="D72" s="161" t="s">
        <v>91</v>
      </c>
      <c r="E72" s="161"/>
      <c r="F72" s="141"/>
      <c r="G72" s="141"/>
      <c r="H72" s="135"/>
      <c r="I72" s="145">
        <f>I79+I73</f>
        <v>653.0916</v>
      </c>
      <c r="J72" s="538"/>
      <c r="K72" s="145"/>
      <c r="L72" s="145">
        <f>L79+L73</f>
        <v>286.11425</v>
      </c>
      <c r="M72" s="499">
        <f t="shared" si="1"/>
        <v>43.80920685551614</v>
      </c>
      <c r="N72" s="455"/>
      <c r="O72" s="455"/>
      <c r="P72" s="455"/>
      <c r="Q72" s="455"/>
      <c r="R72" s="455"/>
      <c r="S72" s="455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I72" s="234"/>
      <c r="BJ72" s="234"/>
      <c r="BK72" s="234"/>
      <c r="BL72" s="234"/>
      <c r="BM72" s="234"/>
      <c r="BN72" s="234"/>
      <c r="BO72" s="234"/>
      <c r="BP72" s="234"/>
      <c r="BQ72" s="234"/>
      <c r="BR72" s="234"/>
      <c r="BS72" s="234"/>
      <c r="BT72" s="234"/>
      <c r="BU72" s="234"/>
      <c r="BV72" s="234"/>
      <c r="BW72" s="234"/>
      <c r="BX72" s="234"/>
      <c r="BY72" s="234"/>
      <c r="BZ72" s="234"/>
      <c r="CA72" s="234"/>
      <c r="CB72" s="234"/>
      <c r="CC72" s="234"/>
      <c r="CD72" s="234"/>
      <c r="CE72" s="234"/>
      <c r="CF72" s="234"/>
      <c r="CG72" s="234"/>
      <c r="CH72" s="234"/>
      <c r="CI72" s="234"/>
      <c r="CJ72" s="234"/>
      <c r="CK72" s="234"/>
      <c r="CL72" s="234"/>
    </row>
    <row r="73" spans="1:90" s="456" customFormat="1" ht="71.25" customHeight="1">
      <c r="A73" s="494" t="s">
        <v>407</v>
      </c>
      <c r="B73" s="124">
        <v>930</v>
      </c>
      <c r="C73" s="125" t="s">
        <v>83</v>
      </c>
      <c r="D73" s="126" t="s">
        <v>91</v>
      </c>
      <c r="E73" s="126" t="s">
        <v>77</v>
      </c>
      <c r="F73" s="167" t="s">
        <v>239</v>
      </c>
      <c r="G73" s="167"/>
      <c r="H73" s="125"/>
      <c r="I73" s="120">
        <f>I74</f>
        <v>358.75</v>
      </c>
      <c r="J73" s="538"/>
      <c r="K73" s="145"/>
      <c r="L73" s="145"/>
      <c r="M73" s="499"/>
      <c r="N73" s="455"/>
      <c r="O73" s="455"/>
      <c r="P73" s="455"/>
      <c r="Q73" s="455"/>
      <c r="R73" s="455"/>
      <c r="S73" s="455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4"/>
      <c r="BX73" s="234"/>
      <c r="BY73" s="234"/>
      <c r="BZ73" s="234"/>
      <c r="CA73" s="234"/>
      <c r="CB73" s="234"/>
      <c r="CC73" s="234"/>
      <c r="CD73" s="234"/>
      <c r="CE73" s="234"/>
      <c r="CF73" s="234"/>
      <c r="CG73" s="234"/>
      <c r="CH73" s="234"/>
      <c r="CI73" s="234"/>
      <c r="CJ73" s="234"/>
      <c r="CK73" s="234"/>
      <c r="CL73" s="234"/>
    </row>
    <row r="74" spans="1:90" s="456" customFormat="1" ht="40.5" customHeight="1">
      <c r="A74" s="495" t="s">
        <v>408</v>
      </c>
      <c r="B74" s="124">
        <v>930</v>
      </c>
      <c r="C74" s="125" t="s">
        <v>83</v>
      </c>
      <c r="D74" s="126" t="s">
        <v>91</v>
      </c>
      <c r="E74" s="126" t="s">
        <v>77</v>
      </c>
      <c r="F74" s="167" t="s">
        <v>240</v>
      </c>
      <c r="G74" s="167"/>
      <c r="H74" s="125"/>
      <c r="I74" s="120">
        <f>I75</f>
        <v>358.75</v>
      </c>
      <c r="J74" s="538"/>
      <c r="K74" s="145"/>
      <c r="L74" s="145"/>
      <c r="M74" s="499"/>
      <c r="N74" s="455"/>
      <c r="O74" s="455"/>
      <c r="P74" s="455"/>
      <c r="Q74" s="455"/>
      <c r="R74" s="455"/>
      <c r="S74" s="455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4"/>
      <c r="CJ74" s="234"/>
      <c r="CK74" s="234"/>
      <c r="CL74" s="234"/>
    </row>
    <row r="75" spans="1:90" s="456" customFormat="1" ht="84" customHeight="1">
      <c r="A75" s="495" t="s">
        <v>228</v>
      </c>
      <c r="B75" s="124">
        <v>930</v>
      </c>
      <c r="C75" s="125" t="s">
        <v>83</v>
      </c>
      <c r="D75" s="126" t="s">
        <v>91</v>
      </c>
      <c r="E75" s="126" t="s">
        <v>77</v>
      </c>
      <c r="F75" s="230" t="s">
        <v>241</v>
      </c>
      <c r="G75" s="230"/>
      <c r="H75" s="125"/>
      <c r="I75" s="120">
        <f>I76</f>
        <v>358.75</v>
      </c>
      <c r="J75" s="538"/>
      <c r="K75" s="145"/>
      <c r="L75" s="145"/>
      <c r="M75" s="499"/>
      <c r="N75" s="455"/>
      <c r="O75" s="455"/>
      <c r="P75" s="455"/>
      <c r="Q75" s="455"/>
      <c r="R75" s="455"/>
      <c r="S75" s="455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4"/>
      <c r="BM75" s="234"/>
      <c r="BN75" s="234"/>
      <c r="BO75" s="234"/>
      <c r="BP75" s="234"/>
      <c r="BQ75" s="234"/>
      <c r="BR75" s="234"/>
      <c r="BS75" s="234"/>
      <c r="BT75" s="234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4"/>
      <c r="CL75" s="234"/>
    </row>
    <row r="76" spans="1:90" s="456" customFormat="1" ht="30" customHeight="1">
      <c r="A76" s="132" t="s">
        <v>0</v>
      </c>
      <c r="B76" s="124">
        <v>930</v>
      </c>
      <c r="C76" s="125" t="s">
        <v>83</v>
      </c>
      <c r="D76" s="126" t="s">
        <v>91</v>
      </c>
      <c r="E76" s="126" t="s">
        <v>77</v>
      </c>
      <c r="F76" s="230" t="s">
        <v>364</v>
      </c>
      <c r="G76" s="230"/>
      <c r="H76" s="125"/>
      <c r="I76" s="120">
        <f>I77</f>
        <v>358.75</v>
      </c>
      <c r="J76" s="538"/>
      <c r="K76" s="145"/>
      <c r="L76" s="145"/>
      <c r="M76" s="499"/>
      <c r="N76" s="455"/>
      <c r="O76" s="455"/>
      <c r="P76" s="455"/>
      <c r="Q76" s="455"/>
      <c r="R76" s="455"/>
      <c r="S76" s="455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  <c r="CE76" s="234"/>
      <c r="CF76" s="234"/>
      <c r="CG76" s="234"/>
      <c r="CH76" s="234"/>
      <c r="CI76" s="234"/>
      <c r="CJ76" s="234"/>
      <c r="CK76" s="234"/>
      <c r="CL76" s="234"/>
    </row>
    <row r="77" spans="1:90" s="456" customFormat="1" ht="32.25" customHeight="1">
      <c r="A77" s="215" t="s">
        <v>151</v>
      </c>
      <c r="B77" s="124">
        <v>930</v>
      </c>
      <c r="C77" s="125" t="s">
        <v>83</v>
      </c>
      <c r="D77" s="126" t="s">
        <v>91</v>
      </c>
      <c r="E77" s="126" t="s">
        <v>77</v>
      </c>
      <c r="F77" s="230" t="s">
        <v>364</v>
      </c>
      <c r="G77" s="230">
        <v>10213</v>
      </c>
      <c r="H77" s="125" t="s">
        <v>136</v>
      </c>
      <c r="I77" s="120">
        <f>'пр 7'!G28</f>
        <v>358.75</v>
      </c>
      <c r="J77" s="538"/>
      <c r="K77" s="145"/>
      <c r="L77" s="145"/>
      <c r="M77" s="499"/>
      <c r="N77" s="455"/>
      <c r="O77" s="455"/>
      <c r="P77" s="455"/>
      <c r="Q77" s="455"/>
      <c r="R77" s="455"/>
      <c r="S77" s="455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4"/>
    </row>
    <row r="78" spans="1:90" s="456" customFormat="1" ht="25.5" customHeight="1">
      <c r="A78" s="128" t="s">
        <v>282</v>
      </c>
      <c r="B78" s="124"/>
      <c r="C78" s="125"/>
      <c r="D78" s="126"/>
      <c r="E78" s="126"/>
      <c r="F78" s="230"/>
      <c r="G78" s="230"/>
      <c r="H78" s="125"/>
      <c r="I78" s="120">
        <v>0</v>
      </c>
      <c r="J78" s="538"/>
      <c r="K78" s="145"/>
      <c r="L78" s="145"/>
      <c r="M78" s="499"/>
      <c r="N78" s="455"/>
      <c r="O78" s="455"/>
      <c r="P78" s="455"/>
      <c r="Q78" s="455"/>
      <c r="R78" s="455"/>
      <c r="S78" s="455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4"/>
      <c r="CL78" s="234"/>
    </row>
    <row r="79" spans="1:90" s="456" customFormat="1" ht="23.25" customHeight="1">
      <c r="A79" s="529" t="s">
        <v>133</v>
      </c>
      <c r="B79" s="124">
        <v>930</v>
      </c>
      <c r="C79" s="125" t="s">
        <v>83</v>
      </c>
      <c r="D79" s="126" t="s">
        <v>91</v>
      </c>
      <c r="E79" s="126"/>
      <c r="F79" s="167" t="s">
        <v>195</v>
      </c>
      <c r="G79" s="167"/>
      <c r="H79" s="125"/>
      <c r="I79" s="120">
        <f>I80</f>
        <v>294.3416</v>
      </c>
      <c r="J79" s="535"/>
      <c r="K79" s="120"/>
      <c r="L79" s="120">
        <f>L80</f>
        <v>286.11425</v>
      </c>
      <c r="M79" s="501">
        <f>L79/I79*100</f>
        <v>97.20482935473613</v>
      </c>
      <c r="N79" s="455"/>
      <c r="O79" s="455"/>
      <c r="P79" s="455"/>
      <c r="Q79" s="455"/>
      <c r="R79" s="455"/>
      <c r="S79" s="455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J79" s="234"/>
      <c r="CK79" s="234"/>
      <c r="CL79" s="234"/>
    </row>
    <row r="80" spans="1:90" s="451" customFormat="1" ht="45.75" customHeight="1">
      <c r="A80" s="495" t="s">
        <v>150</v>
      </c>
      <c r="B80" s="124">
        <v>930</v>
      </c>
      <c r="C80" s="125" t="s">
        <v>83</v>
      </c>
      <c r="D80" s="126" t="s">
        <v>91</v>
      </c>
      <c r="E80" s="126"/>
      <c r="F80" s="167" t="s">
        <v>203</v>
      </c>
      <c r="G80" s="167">
        <v>10030</v>
      </c>
      <c r="H80" s="125"/>
      <c r="I80" s="120">
        <f>I81</f>
        <v>294.3416</v>
      </c>
      <c r="J80" s="535"/>
      <c r="K80" s="120"/>
      <c r="L80" s="120">
        <f>L81</f>
        <v>286.11425</v>
      </c>
      <c r="M80" s="501">
        <f t="shared" si="1"/>
        <v>97.20482935473613</v>
      </c>
      <c r="N80" s="443"/>
      <c r="O80" s="443"/>
      <c r="P80" s="443"/>
      <c r="Q80" s="443"/>
      <c r="R80" s="443"/>
      <c r="S80" s="443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</row>
    <row r="81" spans="1:90" s="451" customFormat="1" ht="25.5" customHeight="1">
      <c r="A81" s="523" t="s">
        <v>151</v>
      </c>
      <c r="B81" s="124">
        <v>930</v>
      </c>
      <c r="C81" s="125" t="s">
        <v>83</v>
      </c>
      <c r="D81" s="126" t="s">
        <v>91</v>
      </c>
      <c r="E81" s="126"/>
      <c r="F81" s="167" t="s">
        <v>203</v>
      </c>
      <c r="G81" s="167">
        <v>10030</v>
      </c>
      <c r="H81" s="125" t="s">
        <v>136</v>
      </c>
      <c r="I81" s="120">
        <f>'пр 7'!G33</f>
        <v>294.3416</v>
      </c>
      <c r="J81" s="535"/>
      <c r="K81" s="120"/>
      <c r="L81" s="230">
        <v>286.11425</v>
      </c>
      <c r="M81" s="501">
        <f t="shared" si="1"/>
        <v>97.20482935473613</v>
      </c>
      <c r="N81" s="443"/>
      <c r="O81" s="443"/>
      <c r="P81" s="443"/>
      <c r="Q81" s="443"/>
      <c r="R81" s="443"/>
      <c r="S81" s="443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</row>
    <row r="82" spans="1:19" s="234" customFormat="1" ht="21.75" customHeight="1">
      <c r="A82" s="530" t="s">
        <v>97</v>
      </c>
      <c r="B82" s="104">
        <v>930</v>
      </c>
      <c r="C82" s="135" t="s">
        <v>83</v>
      </c>
      <c r="D82" s="161" t="s">
        <v>96</v>
      </c>
      <c r="E82" s="161"/>
      <c r="F82" s="460"/>
      <c r="G82" s="460"/>
      <c r="H82" s="135"/>
      <c r="I82" s="145">
        <f>I83</f>
        <v>100</v>
      </c>
      <c r="J82" s="538"/>
      <c r="K82" s="145"/>
      <c r="L82" s="460"/>
      <c r="M82" s="501"/>
      <c r="N82" s="136"/>
      <c r="O82" s="136"/>
      <c r="P82" s="136"/>
      <c r="Q82" s="136"/>
      <c r="R82" s="136"/>
      <c r="S82" s="136"/>
    </row>
    <row r="83" spans="1:19" s="234" customFormat="1" ht="25.5" customHeight="1">
      <c r="A83" s="494" t="s">
        <v>133</v>
      </c>
      <c r="B83" s="124">
        <v>930</v>
      </c>
      <c r="C83" s="125" t="s">
        <v>83</v>
      </c>
      <c r="D83" s="126" t="s">
        <v>96</v>
      </c>
      <c r="E83" s="126"/>
      <c r="F83" s="125" t="s">
        <v>195</v>
      </c>
      <c r="G83" s="125"/>
      <c r="H83" s="125"/>
      <c r="I83" s="120">
        <f>I84</f>
        <v>100</v>
      </c>
      <c r="J83" s="535"/>
      <c r="K83" s="120"/>
      <c r="L83" s="460"/>
      <c r="M83" s="501"/>
      <c r="N83" s="136"/>
      <c r="O83" s="136"/>
      <c r="P83" s="136"/>
      <c r="Q83" s="136"/>
      <c r="R83" s="136"/>
      <c r="S83" s="136"/>
    </row>
    <row r="84" spans="1:19" s="146" customFormat="1" ht="24" customHeight="1">
      <c r="A84" s="495" t="s">
        <v>152</v>
      </c>
      <c r="B84" s="124">
        <v>930</v>
      </c>
      <c r="C84" s="125" t="s">
        <v>83</v>
      </c>
      <c r="D84" s="126" t="s">
        <v>96</v>
      </c>
      <c r="E84" s="126"/>
      <c r="F84" s="125" t="s">
        <v>214</v>
      </c>
      <c r="G84" s="125" t="s">
        <v>337</v>
      </c>
      <c r="H84" s="125"/>
      <c r="I84" s="120">
        <f>I85</f>
        <v>100</v>
      </c>
      <c r="J84" s="535"/>
      <c r="K84" s="120"/>
      <c r="L84" s="466"/>
      <c r="M84" s="501"/>
      <c r="N84" s="131"/>
      <c r="O84" s="131"/>
      <c r="P84" s="131"/>
      <c r="Q84" s="131"/>
      <c r="R84" s="131"/>
      <c r="S84" s="131"/>
    </row>
    <row r="85" spans="1:90" s="451" customFormat="1" ht="24.75" customHeight="1">
      <c r="A85" s="523" t="s">
        <v>135</v>
      </c>
      <c r="B85" s="124">
        <v>930</v>
      </c>
      <c r="C85" s="125" t="s">
        <v>83</v>
      </c>
      <c r="D85" s="126" t="s">
        <v>96</v>
      </c>
      <c r="E85" s="126"/>
      <c r="F85" s="125" t="s">
        <v>214</v>
      </c>
      <c r="G85" s="125" t="s">
        <v>337</v>
      </c>
      <c r="H85" s="125" t="s">
        <v>136</v>
      </c>
      <c r="I85" s="120">
        <v>100</v>
      </c>
      <c r="J85" s="535"/>
      <c r="K85" s="120"/>
      <c r="L85" s="230"/>
      <c r="M85" s="501"/>
      <c r="N85" s="443"/>
      <c r="O85" s="443"/>
      <c r="P85" s="443"/>
      <c r="Q85" s="443"/>
      <c r="R85" s="443"/>
      <c r="S85" s="443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</row>
    <row r="86" spans="1:90" s="454" customFormat="1" ht="25.5" customHeight="1">
      <c r="A86" s="528" t="s">
        <v>99</v>
      </c>
      <c r="B86" s="111">
        <v>930</v>
      </c>
      <c r="C86" s="134" t="s">
        <v>98</v>
      </c>
      <c r="D86" s="175"/>
      <c r="E86" s="175"/>
      <c r="F86" s="134"/>
      <c r="G86" s="134"/>
      <c r="H86" s="134"/>
      <c r="I86" s="114">
        <f>I87+I105+I96+I124</f>
        <v>5237.06512</v>
      </c>
      <c r="J86" s="541"/>
      <c r="K86" s="114"/>
      <c r="L86" s="114">
        <f>L87+L105+L96+L124</f>
        <v>248.74822</v>
      </c>
      <c r="M86" s="502">
        <f t="shared" si="1"/>
        <v>4.74976373790059</v>
      </c>
      <c r="N86" s="453"/>
      <c r="O86" s="453"/>
      <c r="P86" s="453"/>
      <c r="Q86" s="114">
        <f>Q87+Q105+Q96+Q124</f>
        <v>506.5625</v>
      </c>
      <c r="R86" s="114">
        <f>R87+R105+R96+R124</f>
        <v>220.22743000000003</v>
      </c>
      <c r="S86" s="505">
        <f>R86/Q86*100</f>
        <v>43.474878223318946</v>
      </c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234"/>
      <c r="BT86" s="234"/>
      <c r="BU86" s="234"/>
      <c r="BV86" s="234"/>
      <c r="BW86" s="234"/>
      <c r="BX86" s="234"/>
      <c r="BY86" s="234"/>
      <c r="BZ86" s="234"/>
      <c r="CA86" s="234"/>
      <c r="CB86" s="234"/>
      <c r="CC86" s="234"/>
      <c r="CD86" s="234"/>
      <c r="CE86" s="234"/>
      <c r="CF86" s="234"/>
      <c r="CG86" s="234"/>
      <c r="CH86" s="234"/>
      <c r="CI86" s="234"/>
      <c r="CJ86" s="234"/>
      <c r="CK86" s="234"/>
      <c r="CL86" s="234"/>
    </row>
    <row r="87" spans="1:90" s="456" customFormat="1" ht="25.5" customHeight="1">
      <c r="A87" s="494" t="s">
        <v>100</v>
      </c>
      <c r="B87" s="104">
        <v>930</v>
      </c>
      <c r="C87" s="135" t="s">
        <v>98</v>
      </c>
      <c r="D87" s="161" t="s">
        <v>77</v>
      </c>
      <c r="E87" s="161"/>
      <c r="F87" s="135"/>
      <c r="G87" s="135"/>
      <c r="H87" s="135"/>
      <c r="I87" s="145">
        <f>I88+I93</f>
        <v>440</v>
      </c>
      <c r="J87" s="538"/>
      <c r="K87" s="145"/>
      <c r="L87" s="145">
        <f>L88+L93</f>
        <v>0</v>
      </c>
      <c r="M87" s="501"/>
      <c r="N87" s="455"/>
      <c r="O87" s="455"/>
      <c r="P87" s="455"/>
      <c r="Q87" s="145"/>
      <c r="R87" s="145"/>
      <c r="S87" s="455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  <c r="CH87" s="234"/>
      <c r="CI87" s="234"/>
      <c r="CJ87" s="234"/>
      <c r="CK87" s="234"/>
      <c r="CL87" s="234"/>
    </row>
    <row r="88" spans="1:90" s="451" customFormat="1" ht="70.5" customHeight="1">
      <c r="A88" s="525" t="s">
        <v>314</v>
      </c>
      <c r="B88" s="124">
        <v>930</v>
      </c>
      <c r="C88" s="125" t="s">
        <v>98</v>
      </c>
      <c r="D88" s="126" t="s">
        <v>77</v>
      </c>
      <c r="E88" s="126" t="s">
        <v>77</v>
      </c>
      <c r="F88" s="125" t="s">
        <v>239</v>
      </c>
      <c r="G88" s="125"/>
      <c r="H88" s="125"/>
      <c r="I88" s="120">
        <f>I89</f>
        <v>340</v>
      </c>
      <c r="J88" s="535"/>
      <c r="K88" s="120"/>
      <c r="L88" s="230"/>
      <c r="M88" s="501"/>
      <c r="N88" s="443"/>
      <c r="O88" s="443"/>
      <c r="P88" s="443"/>
      <c r="Q88" s="443"/>
      <c r="R88" s="443"/>
      <c r="S88" s="443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</row>
    <row r="89" spans="1:90" s="451" customFormat="1" ht="32.25" customHeight="1">
      <c r="A89" s="495" t="s">
        <v>315</v>
      </c>
      <c r="B89" s="124">
        <v>930</v>
      </c>
      <c r="C89" s="125" t="s">
        <v>98</v>
      </c>
      <c r="D89" s="126" t="s">
        <v>77</v>
      </c>
      <c r="E89" s="126" t="s">
        <v>77</v>
      </c>
      <c r="F89" s="125" t="s">
        <v>243</v>
      </c>
      <c r="G89" s="125"/>
      <c r="H89" s="125"/>
      <c r="I89" s="120">
        <f>I90</f>
        <v>340</v>
      </c>
      <c r="J89" s="535"/>
      <c r="K89" s="120"/>
      <c r="L89" s="230"/>
      <c r="M89" s="501"/>
      <c r="N89" s="443"/>
      <c r="O89" s="443"/>
      <c r="P89" s="443"/>
      <c r="Q89" s="443"/>
      <c r="R89" s="443"/>
      <c r="S89" s="443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</row>
    <row r="90" spans="1:90" s="451" customFormat="1" ht="32.25" customHeight="1">
      <c r="A90" s="495" t="s">
        <v>233</v>
      </c>
      <c r="B90" s="124">
        <v>930</v>
      </c>
      <c r="C90" s="125" t="s">
        <v>98</v>
      </c>
      <c r="D90" s="126" t="s">
        <v>77</v>
      </c>
      <c r="E90" s="126" t="s">
        <v>77</v>
      </c>
      <c r="F90" s="125" t="s">
        <v>244</v>
      </c>
      <c r="G90" s="125"/>
      <c r="H90" s="125"/>
      <c r="I90" s="120">
        <f>I91</f>
        <v>340</v>
      </c>
      <c r="J90" s="535"/>
      <c r="K90" s="120"/>
      <c r="L90" s="230"/>
      <c r="M90" s="501"/>
      <c r="N90" s="443"/>
      <c r="O90" s="443"/>
      <c r="P90" s="443"/>
      <c r="Q90" s="443"/>
      <c r="R90" s="443"/>
      <c r="S90" s="443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</row>
    <row r="91" spans="1:90" s="451" customFormat="1" ht="33" customHeight="1">
      <c r="A91" s="495" t="s">
        <v>245</v>
      </c>
      <c r="B91" s="124">
        <v>930</v>
      </c>
      <c r="C91" s="125" t="s">
        <v>98</v>
      </c>
      <c r="D91" s="126" t="s">
        <v>77</v>
      </c>
      <c r="E91" s="126" t="s">
        <v>77</v>
      </c>
      <c r="F91" s="125" t="s">
        <v>256</v>
      </c>
      <c r="G91" s="125" t="s">
        <v>346</v>
      </c>
      <c r="H91" s="125"/>
      <c r="I91" s="120">
        <f>I92</f>
        <v>340</v>
      </c>
      <c r="J91" s="535"/>
      <c r="K91" s="120"/>
      <c r="L91" s="230"/>
      <c r="M91" s="501"/>
      <c r="N91" s="443"/>
      <c r="O91" s="443"/>
      <c r="P91" s="443"/>
      <c r="Q91" s="443"/>
      <c r="R91" s="443"/>
      <c r="S91" s="443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</row>
    <row r="92" spans="1:90" s="451" customFormat="1" ht="25.5" customHeight="1">
      <c r="A92" s="523" t="s">
        <v>135</v>
      </c>
      <c r="B92" s="124">
        <v>930</v>
      </c>
      <c r="C92" s="125" t="s">
        <v>98</v>
      </c>
      <c r="D92" s="126" t="s">
        <v>77</v>
      </c>
      <c r="E92" s="126" t="s">
        <v>77</v>
      </c>
      <c r="F92" s="125" t="s">
        <v>256</v>
      </c>
      <c r="G92" s="125" t="s">
        <v>346</v>
      </c>
      <c r="H92" s="125" t="s">
        <v>136</v>
      </c>
      <c r="I92" s="120">
        <f>'пр 2'!C22</f>
        <v>340</v>
      </c>
      <c r="J92" s="535"/>
      <c r="K92" s="120"/>
      <c r="L92" s="230"/>
      <c r="M92" s="501"/>
      <c r="N92" s="443"/>
      <c r="O92" s="443"/>
      <c r="P92" s="443"/>
      <c r="Q92" s="443"/>
      <c r="R92" s="443"/>
      <c r="S92" s="443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</row>
    <row r="93" spans="1:90" s="451" customFormat="1" ht="25.5" customHeight="1">
      <c r="A93" s="524" t="s">
        <v>133</v>
      </c>
      <c r="B93" s="124">
        <v>930</v>
      </c>
      <c r="C93" s="125" t="s">
        <v>98</v>
      </c>
      <c r="D93" s="126" t="s">
        <v>77</v>
      </c>
      <c r="E93" s="126"/>
      <c r="F93" s="167" t="s">
        <v>195</v>
      </c>
      <c r="G93" s="167"/>
      <c r="H93" s="125"/>
      <c r="I93" s="120">
        <f>I94</f>
        <v>100</v>
      </c>
      <c r="J93" s="535"/>
      <c r="K93" s="120"/>
      <c r="L93" s="230"/>
      <c r="M93" s="501"/>
      <c r="N93" s="443"/>
      <c r="O93" s="443"/>
      <c r="P93" s="443"/>
      <c r="Q93" s="443"/>
      <c r="R93" s="443"/>
      <c r="S93" s="443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</row>
    <row r="94" spans="1:90" s="451" customFormat="1" ht="25.5" customHeight="1">
      <c r="A94" s="495" t="s">
        <v>238</v>
      </c>
      <c r="B94" s="124">
        <v>930</v>
      </c>
      <c r="C94" s="125" t="s">
        <v>98</v>
      </c>
      <c r="D94" s="126" t="s">
        <v>77</v>
      </c>
      <c r="E94" s="126"/>
      <c r="F94" s="125" t="s">
        <v>246</v>
      </c>
      <c r="G94" s="125" t="s">
        <v>347</v>
      </c>
      <c r="H94" s="125"/>
      <c r="I94" s="120">
        <f>I95</f>
        <v>100</v>
      </c>
      <c r="J94" s="535"/>
      <c r="K94" s="120"/>
      <c r="L94" s="230"/>
      <c r="M94" s="501"/>
      <c r="N94" s="443"/>
      <c r="O94" s="443"/>
      <c r="P94" s="443"/>
      <c r="Q94" s="443"/>
      <c r="R94" s="443"/>
      <c r="S94" s="443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</row>
    <row r="95" spans="1:90" s="451" customFormat="1" ht="18.75" customHeight="1">
      <c r="A95" s="523" t="s">
        <v>135</v>
      </c>
      <c r="B95" s="124">
        <v>930</v>
      </c>
      <c r="C95" s="125" t="s">
        <v>98</v>
      </c>
      <c r="D95" s="126" t="s">
        <v>77</v>
      </c>
      <c r="E95" s="126"/>
      <c r="F95" s="125" t="s">
        <v>246</v>
      </c>
      <c r="G95" s="125" t="s">
        <v>347</v>
      </c>
      <c r="H95" s="125" t="s">
        <v>136</v>
      </c>
      <c r="I95" s="120">
        <v>100</v>
      </c>
      <c r="J95" s="535"/>
      <c r="K95" s="120"/>
      <c r="L95" s="230"/>
      <c r="M95" s="501"/>
      <c r="N95" s="443"/>
      <c r="O95" s="443"/>
      <c r="P95" s="443"/>
      <c r="Q95" s="443"/>
      <c r="R95" s="443"/>
      <c r="S95" s="443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</row>
    <row r="96" spans="1:90" s="456" customFormat="1" ht="25.5" customHeight="1">
      <c r="A96" s="494" t="s">
        <v>101</v>
      </c>
      <c r="B96" s="104">
        <v>930</v>
      </c>
      <c r="C96" s="135" t="s">
        <v>98</v>
      </c>
      <c r="D96" s="161" t="s">
        <v>79</v>
      </c>
      <c r="E96" s="161"/>
      <c r="F96" s="135"/>
      <c r="G96" s="135"/>
      <c r="H96" s="135"/>
      <c r="I96" s="110">
        <f>I102+I97</f>
        <v>708.9595</v>
      </c>
      <c r="J96" s="540"/>
      <c r="K96" s="110"/>
      <c r="L96" s="110">
        <f>L102+L97</f>
        <v>14.25112</v>
      </c>
      <c r="M96" s="499">
        <f>L96/I96*100</f>
        <v>2.0101458545939503</v>
      </c>
      <c r="N96" s="455"/>
      <c r="O96" s="455"/>
      <c r="P96" s="455"/>
      <c r="Q96" s="110">
        <f>Q102+Q97</f>
        <v>23.7625</v>
      </c>
      <c r="R96" s="110">
        <f>R102+R97</f>
        <v>14.25112</v>
      </c>
      <c r="S96" s="486">
        <f>R96/Q96*100</f>
        <v>59.97315097317202</v>
      </c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234"/>
      <c r="BL96" s="234"/>
      <c r="BM96" s="234"/>
      <c r="BN96" s="234"/>
      <c r="BO96" s="234"/>
      <c r="BP96" s="234"/>
      <c r="BQ96" s="234"/>
      <c r="BR96" s="234"/>
      <c r="BS96" s="234"/>
      <c r="BT96" s="234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  <c r="CE96" s="234"/>
      <c r="CF96" s="234"/>
      <c r="CG96" s="234"/>
      <c r="CH96" s="234"/>
      <c r="CI96" s="234"/>
      <c r="CJ96" s="234"/>
      <c r="CK96" s="234"/>
      <c r="CL96" s="234"/>
    </row>
    <row r="97" spans="1:90" s="456" customFormat="1" ht="72" customHeight="1">
      <c r="A97" s="525" t="s">
        <v>314</v>
      </c>
      <c r="B97" s="124">
        <v>930</v>
      </c>
      <c r="C97" s="125" t="s">
        <v>98</v>
      </c>
      <c r="D97" s="126" t="s">
        <v>79</v>
      </c>
      <c r="E97" s="161"/>
      <c r="F97" s="125" t="s">
        <v>239</v>
      </c>
      <c r="G97" s="125"/>
      <c r="H97" s="135"/>
      <c r="I97" s="147">
        <f>I98</f>
        <v>685.197</v>
      </c>
      <c r="J97" s="540"/>
      <c r="K97" s="110"/>
      <c r="L97" s="110"/>
      <c r="M97" s="499"/>
      <c r="N97" s="455"/>
      <c r="O97" s="455"/>
      <c r="P97" s="455"/>
      <c r="Q97" s="110"/>
      <c r="R97" s="110"/>
      <c r="S97" s="486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234"/>
      <c r="BL97" s="234"/>
      <c r="BM97" s="234"/>
      <c r="BN97" s="234"/>
      <c r="BO97" s="234"/>
      <c r="BP97" s="234"/>
      <c r="BQ97" s="234"/>
      <c r="BR97" s="234"/>
      <c r="BS97" s="234"/>
      <c r="BT97" s="234"/>
      <c r="BU97" s="234"/>
      <c r="BV97" s="234"/>
      <c r="BW97" s="234"/>
      <c r="BX97" s="234"/>
      <c r="BY97" s="234"/>
      <c r="BZ97" s="234"/>
      <c r="CA97" s="234"/>
      <c r="CB97" s="234"/>
      <c r="CC97" s="234"/>
      <c r="CD97" s="234"/>
      <c r="CE97" s="234"/>
      <c r="CF97" s="234"/>
      <c r="CG97" s="234"/>
      <c r="CH97" s="234"/>
      <c r="CI97" s="234"/>
      <c r="CJ97" s="234"/>
      <c r="CK97" s="234"/>
      <c r="CL97" s="234"/>
    </row>
    <row r="98" spans="1:90" s="456" customFormat="1" ht="42" customHeight="1">
      <c r="A98" s="494" t="s">
        <v>264</v>
      </c>
      <c r="B98" s="124">
        <v>930</v>
      </c>
      <c r="C98" s="125" t="s">
        <v>98</v>
      </c>
      <c r="D98" s="126" t="s">
        <v>79</v>
      </c>
      <c r="E98" s="161"/>
      <c r="F98" s="125" t="s">
        <v>278</v>
      </c>
      <c r="G98" s="125"/>
      <c r="H98" s="135"/>
      <c r="I98" s="147">
        <f>I99</f>
        <v>685.197</v>
      </c>
      <c r="J98" s="540"/>
      <c r="K98" s="110"/>
      <c r="L98" s="110"/>
      <c r="M98" s="499"/>
      <c r="N98" s="455"/>
      <c r="O98" s="455"/>
      <c r="P98" s="455"/>
      <c r="Q98" s="110"/>
      <c r="R98" s="110"/>
      <c r="S98" s="486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  <c r="BT98" s="234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  <c r="CE98" s="234"/>
      <c r="CF98" s="234"/>
      <c r="CG98" s="234"/>
      <c r="CH98" s="234"/>
      <c r="CI98" s="234"/>
      <c r="CJ98" s="234"/>
      <c r="CK98" s="234"/>
      <c r="CL98" s="234"/>
    </row>
    <row r="99" spans="1:90" s="456" customFormat="1" ht="41.25" customHeight="1">
      <c r="A99" s="495" t="s">
        <v>335</v>
      </c>
      <c r="B99" s="124">
        <v>930</v>
      </c>
      <c r="C99" s="125" t="s">
        <v>98</v>
      </c>
      <c r="D99" s="126" t="s">
        <v>79</v>
      </c>
      <c r="E99" s="161"/>
      <c r="F99" s="125" t="s">
        <v>336</v>
      </c>
      <c r="G99" s="125"/>
      <c r="H99" s="135"/>
      <c r="I99" s="147">
        <f>I100</f>
        <v>685.197</v>
      </c>
      <c r="J99" s="540"/>
      <c r="K99" s="110"/>
      <c r="L99" s="110"/>
      <c r="M99" s="499"/>
      <c r="N99" s="455"/>
      <c r="O99" s="455"/>
      <c r="P99" s="455"/>
      <c r="Q99" s="110"/>
      <c r="R99" s="110"/>
      <c r="S99" s="486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4"/>
      <c r="BT99" s="234"/>
      <c r="BU99" s="234"/>
      <c r="BV99" s="234"/>
      <c r="BW99" s="234"/>
      <c r="BX99" s="234"/>
      <c r="BY99" s="234"/>
      <c r="BZ99" s="234"/>
      <c r="CA99" s="234"/>
      <c r="CB99" s="234"/>
      <c r="CC99" s="234"/>
      <c r="CD99" s="234"/>
      <c r="CE99" s="234"/>
      <c r="CF99" s="234"/>
      <c r="CG99" s="234"/>
      <c r="CH99" s="234"/>
      <c r="CI99" s="234"/>
      <c r="CJ99" s="234"/>
      <c r="CK99" s="234"/>
      <c r="CL99" s="234"/>
    </row>
    <row r="100" spans="1:90" s="456" customFormat="1" ht="25.5" customHeight="1">
      <c r="A100" s="525" t="s">
        <v>348</v>
      </c>
      <c r="B100" s="124">
        <v>930</v>
      </c>
      <c r="C100" s="125" t="s">
        <v>98</v>
      </c>
      <c r="D100" s="126" t="s">
        <v>79</v>
      </c>
      <c r="E100" s="161"/>
      <c r="F100" s="125" t="s">
        <v>349</v>
      </c>
      <c r="G100" s="125" t="s">
        <v>350</v>
      </c>
      <c r="H100" s="135"/>
      <c r="I100" s="147">
        <f>I101</f>
        <v>685.197</v>
      </c>
      <c r="J100" s="540"/>
      <c r="K100" s="110"/>
      <c r="L100" s="110"/>
      <c r="M100" s="499"/>
      <c r="N100" s="455"/>
      <c r="O100" s="455"/>
      <c r="P100" s="455"/>
      <c r="Q100" s="110"/>
      <c r="R100" s="110"/>
      <c r="S100" s="486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  <c r="BT100" s="234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  <c r="CE100" s="234"/>
      <c r="CF100" s="234"/>
      <c r="CG100" s="234"/>
      <c r="CH100" s="234"/>
      <c r="CI100" s="234"/>
      <c r="CJ100" s="234"/>
      <c r="CK100" s="234"/>
      <c r="CL100" s="234"/>
    </row>
    <row r="101" spans="1:90" s="456" customFormat="1" ht="22.5" customHeight="1">
      <c r="A101" s="523" t="s">
        <v>135</v>
      </c>
      <c r="B101" s="124">
        <v>930</v>
      </c>
      <c r="C101" s="125" t="s">
        <v>98</v>
      </c>
      <c r="D101" s="126" t="s">
        <v>79</v>
      </c>
      <c r="E101" s="161"/>
      <c r="F101" s="125" t="s">
        <v>349</v>
      </c>
      <c r="G101" s="108" t="s">
        <v>350</v>
      </c>
      <c r="H101" s="125" t="s">
        <v>136</v>
      </c>
      <c r="I101" s="147">
        <f>'пр 6'!G24</f>
        <v>685.197</v>
      </c>
      <c r="J101" s="540"/>
      <c r="K101" s="110"/>
      <c r="L101" s="110"/>
      <c r="M101" s="499"/>
      <c r="N101" s="455"/>
      <c r="O101" s="455"/>
      <c r="P101" s="455"/>
      <c r="Q101" s="110"/>
      <c r="R101" s="110"/>
      <c r="S101" s="486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4"/>
      <c r="CL101" s="234"/>
    </row>
    <row r="102" spans="1:90" s="451" customFormat="1" ht="25.5" customHeight="1">
      <c r="A102" s="524" t="s">
        <v>133</v>
      </c>
      <c r="B102" s="124">
        <v>930</v>
      </c>
      <c r="C102" s="125" t="s">
        <v>98</v>
      </c>
      <c r="D102" s="126" t="s">
        <v>79</v>
      </c>
      <c r="E102" s="126"/>
      <c r="F102" s="125" t="s">
        <v>195</v>
      </c>
      <c r="G102" s="125"/>
      <c r="H102" s="125"/>
      <c r="I102" s="147">
        <f>I103</f>
        <v>23.7625</v>
      </c>
      <c r="J102" s="543"/>
      <c r="K102" s="147"/>
      <c r="L102" s="147">
        <f>L103</f>
        <v>14.25112</v>
      </c>
      <c r="M102" s="501">
        <f>L102/I102*100</f>
        <v>59.97315097317202</v>
      </c>
      <c r="N102" s="443"/>
      <c r="O102" s="443"/>
      <c r="P102" s="443"/>
      <c r="Q102" s="578">
        <f>Q103</f>
        <v>23.7625</v>
      </c>
      <c r="R102" s="147">
        <f>R103</f>
        <v>14.25112</v>
      </c>
      <c r="S102" s="465">
        <f>R102/Q102*100</f>
        <v>59.97315097317202</v>
      </c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</row>
    <row r="103" spans="1:90" s="451" customFormat="1" ht="25.5" customHeight="1">
      <c r="A103" s="495" t="s">
        <v>236</v>
      </c>
      <c r="B103" s="124">
        <v>930</v>
      </c>
      <c r="C103" s="125" t="s">
        <v>98</v>
      </c>
      <c r="D103" s="126" t="s">
        <v>79</v>
      </c>
      <c r="E103" s="126"/>
      <c r="F103" s="125" t="s">
        <v>213</v>
      </c>
      <c r="G103" s="125" t="s">
        <v>351</v>
      </c>
      <c r="H103" s="125"/>
      <c r="I103" s="147">
        <f>I104</f>
        <v>23.7625</v>
      </c>
      <c r="J103" s="543"/>
      <c r="K103" s="147"/>
      <c r="L103" s="147">
        <f>L104</f>
        <v>14.25112</v>
      </c>
      <c r="M103" s="501">
        <f>L103/I103*100</f>
        <v>59.97315097317202</v>
      </c>
      <c r="N103" s="443"/>
      <c r="O103" s="443"/>
      <c r="P103" s="443"/>
      <c r="Q103" s="578">
        <f>Q104</f>
        <v>23.7625</v>
      </c>
      <c r="R103" s="147">
        <f>R104</f>
        <v>14.25112</v>
      </c>
      <c r="S103" s="465">
        <f>R103/Q103*100</f>
        <v>59.97315097317202</v>
      </c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</row>
    <row r="104" spans="1:90" s="451" customFormat="1" ht="21" customHeight="1">
      <c r="A104" s="523" t="s">
        <v>135</v>
      </c>
      <c r="B104" s="124">
        <v>930</v>
      </c>
      <c r="C104" s="125" t="s">
        <v>98</v>
      </c>
      <c r="D104" s="126" t="s">
        <v>79</v>
      </c>
      <c r="E104" s="126"/>
      <c r="F104" s="125" t="s">
        <v>213</v>
      </c>
      <c r="G104" s="125" t="s">
        <v>351</v>
      </c>
      <c r="H104" s="125" t="s">
        <v>136</v>
      </c>
      <c r="I104" s="147">
        <v>23.7625</v>
      </c>
      <c r="J104" s="543"/>
      <c r="K104" s="147"/>
      <c r="L104" s="230">
        <v>14.25112</v>
      </c>
      <c r="M104" s="501">
        <f>L104/I104*100</f>
        <v>59.97315097317202</v>
      </c>
      <c r="N104" s="443"/>
      <c r="O104" s="443"/>
      <c r="P104" s="443"/>
      <c r="Q104" s="650">
        <v>23.7625</v>
      </c>
      <c r="R104" s="230">
        <v>14.25112</v>
      </c>
      <c r="S104" s="465">
        <f>R104/Q104*100</f>
        <v>59.97315097317202</v>
      </c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</row>
    <row r="105" spans="1:90" s="456" customFormat="1" ht="25.5" customHeight="1">
      <c r="A105" s="494" t="s">
        <v>102</v>
      </c>
      <c r="B105" s="104">
        <v>930</v>
      </c>
      <c r="C105" s="135" t="s">
        <v>98</v>
      </c>
      <c r="D105" s="161" t="s">
        <v>81</v>
      </c>
      <c r="E105" s="161"/>
      <c r="F105" s="135"/>
      <c r="G105" s="135"/>
      <c r="H105" s="135"/>
      <c r="I105" s="145">
        <f>I117+I106</f>
        <v>1383.4</v>
      </c>
      <c r="J105" s="538"/>
      <c r="K105" s="145"/>
      <c r="L105" s="145">
        <f>L117+L106</f>
        <v>234.49710000000002</v>
      </c>
      <c r="M105" s="499">
        <f>L105/I105*100</f>
        <v>16.950780685268178</v>
      </c>
      <c r="N105" s="455"/>
      <c r="O105" s="455"/>
      <c r="P105" s="455"/>
      <c r="Q105" s="651">
        <f>Q122</f>
        <v>482.8</v>
      </c>
      <c r="R105" s="468">
        <f>R122</f>
        <v>205.97631</v>
      </c>
      <c r="S105" s="486">
        <f>R105/Q105*100</f>
        <v>42.66286454018227</v>
      </c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BH105" s="234"/>
      <c r="BI105" s="234"/>
      <c r="BJ105" s="234"/>
      <c r="BK105" s="234"/>
      <c r="BL105" s="234"/>
      <c r="BM105" s="234"/>
      <c r="BN105" s="234"/>
      <c r="BO105" s="234"/>
      <c r="BP105" s="234"/>
      <c r="BQ105" s="234"/>
      <c r="BR105" s="234"/>
      <c r="BS105" s="234"/>
      <c r="BT105" s="234"/>
      <c r="BU105" s="234"/>
      <c r="BV105" s="234"/>
      <c r="BW105" s="234"/>
      <c r="BX105" s="234"/>
      <c r="BY105" s="234"/>
      <c r="BZ105" s="234"/>
      <c r="CA105" s="234"/>
      <c r="CB105" s="234"/>
      <c r="CC105" s="234"/>
      <c r="CD105" s="234"/>
      <c r="CE105" s="234"/>
      <c r="CF105" s="234"/>
      <c r="CG105" s="234"/>
      <c r="CH105" s="234"/>
      <c r="CI105" s="234"/>
      <c r="CJ105" s="234"/>
      <c r="CK105" s="234"/>
      <c r="CL105" s="234"/>
    </row>
    <row r="106" spans="1:90" s="456" customFormat="1" ht="67.5" customHeight="1">
      <c r="A106" s="495" t="s">
        <v>314</v>
      </c>
      <c r="B106" s="124">
        <v>930</v>
      </c>
      <c r="C106" s="125" t="s">
        <v>98</v>
      </c>
      <c r="D106" s="126" t="s">
        <v>81</v>
      </c>
      <c r="E106" s="126" t="s">
        <v>77</v>
      </c>
      <c r="F106" s="167" t="s">
        <v>239</v>
      </c>
      <c r="G106" s="167"/>
      <c r="H106" s="135"/>
      <c r="I106" s="120">
        <f>I107</f>
        <v>420</v>
      </c>
      <c r="J106" s="535"/>
      <c r="K106" s="120"/>
      <c r="L106" s="120"/>
      <c r="M106" s="501"/>
      <c r="N106" s="455"/>
      <c r="O106" s="455"/>
      <c r="P106" s="455"/>
      <c r="Q106" s="455"/>
      <c r="R106" s="455"/>
      <c r="S106" s="455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234"/>
      <c r="BJ106" s="234"/>
      <c r="BK106" s="234"/>
      <c r="BL106" s="234"/>
      <c r="BM106" s="234"/>
      <c r="BN106" s="234"/>
      <c r="BO106" s="234"/>
      <c r="BP106" s="234"/>
      <c r="BQ106" s="234"/>
      <c r="BR106" s="234"/>
      <c r="BS106" s="234"/>
      <c r="BT106" s="234"/>
      <c r="BU106" s="234"/>
      <c r="BV106" s="234"/>
      <c r="BW106" s="234"/>
      <c r="BX106" s="234"/>
      <c r="BY106" s="234"/>
      <c r="BZ106" s="234"/>
      <c r="CA106" s="234"/>
      <c r="CB106" s="234"/>
      <c r="CC106" s="234"/>
      <c r="CD106" s="234"/>
      <c r="CE106" s="234"/>
      <c r="CF106" s="234"/>
      <c r="CG106" s="234"/>
      <c r="CH106" s="234"/>
      <c r="CI106" s="234"/>
      <c r="CJ106" s="234"/>
      <c r="CK106" s="234"/>
      <c r="CL106" s="234"/>
    </row>
    <row r="107" spans="1:90" s="456" customFormat="1" ht="32.25" customHeight="1">
      <c r="A107" s="495" t="s">
        <v>316</v>
      </c>
      <c r="B107" s="124">
        <v>930</v>
      </c>
      <c r="C107" s="125" t="s">
        <v>98</v>
      </c>
      <c r="D107" s="126" t="s">
        <v>81</v>
      </c>
      <c r="E107" s="126" t="s">
        <v>77</v>
      </c>
      <c r="F107" s="167" t="s">
        <v>240</v>
      </c>
      <c r="G107" s="167"/>
      <c r="H107" s="135"/>
      <c r="I107" s="120">
        <f>I108+I114+I111</f>
        <v>420</v>
      </c>
      <c r="J107" s="535"/>
      <c r="K107" s="120"/>
      <c r="L107" s="120"/>
      <c r="M107" s="501"/>
      <c r="N107" s="455"/>
      <c r="O107" s="455"/>
      <c r="P107" s="455"/>
      <c r="Q107" s="455"/>
      <c r="R107" s="455"/>
      <c r="S107" s="455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BH107" s="234"/>
      <c r="BI107" s="234"/>
      <c r="BJ107" s="234"/>
      <c r="BK107" s="234"/>
      <c r="BL107" s="234"/>
      <c r="BM107" s="234"/>
      <c r="BN107" s="234"/>
      <c r="BO107" s="234"/>
      <c r="BP107" s="234"/>
      <c r="BQ107" s="234"/>
      <c r="BR107" s="234"/>
      <c r="BS107" s="234"/>
      <c r="BT107" s="234"/>
      <c r="BU107" s="234"/>
      <c r="BV107" s="234"/>
      <c r="BW107" s="234"/>
      <c r="BX107" s="234"/>
      <c r="BY107" s="234"/>
      <c r="BZ107" s="234"/>
      <c r="CA107" s="234"/>
      <c r="CB107" s="234"/>
      <c r="CC107" s="234"/>
      <c r="CD107" s="234"/>
      <c r="CE107" s="234"/>
      <c r="CF107" s="234"/>
      <c r="CG107" s="234"/>
      <c r="CH107" s="234"/>
      <c r="CI107" s="234"/>
      <c r="CJ107" s="234"/>
      <c r="CK107" s="234"/>
      <c r="CL107" s="234"/>
    </row>
    <row r="108" spans="1:90" s="456" customFormat="1" ht="60.75" customHeight="1" hidden="1">
      <c r="A108" s="495" t="s">
        <v>317</v>
      </c>
      <c r="B108" s="124">
        <v>930</v>
      </c>
      <c r="C108" s="125" t="s">
        <v>98</v>
      </c>
      <c r="D108" s="126" t="s">
        <v>81</v>
      </c>
      <c r="E108" s="126" t="s">
        <v>77</v>
      </c>
      <c r="F108" s="167" t="s">
        <v>248</v>
      </c>
      <c r="G108" s="167"/>
      <c r="H108" s="135"/>
      <c r="I108" s="120">
        <f>I109</f>
        <v>0</v>
      </c>
      <c r="J108" s="535"/>
      <c r="K108" s="120"/>
      <c r="L108" s="468"/>
      <c r="M108" s="501"/>
      <c r="N108" s="455"/>
      <c r="O108" s="455"/>
      <c r="P108" s="455"/>
      <c r="Q108" s="455"/>
      <c r="R108" s="455"/>
      <c r="S108" s="455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4"/>
      <c r="AN108" s="234"/>
      <c r="AO108" s="234"/>
      <c r="AP108" s="234"/>
      <c r="AQ108" s="234"/>
      <c r="AR108" s="234"/>
      <c r="AS108" s="234"/>
      <c r="AT108" s="234"/>
      <c r="AU108" s="234"/>
      <c r="AV108" s="234"/>
      <c r="AW108" s="234"/>
      <c r="AX108" s="234"/>
      <c r="AY108" s="234"/>
      <c r="AZ108" s="234"/>
      <c r="BA108" s="234"/>
      <c r="BB108" s="234"/>
      <c r="BC108" s="234"/>
      <c r="BD108" s="234"/>
      <c r="BE108" s="234"/>
      <c r="BF108" s="234"/>
      <c r="BG108" s="234"/>
      <c r="BH108" s="234"/>
      <c r="BI108" s="234"/>
      <c r="BJ108" s="234"/>
      <c r="BK108" s="234"/>
      <c r="BL108" s="234"/>
      <c r="BM108" s="234"/>
      <c r="BN108" s="234"/>
      <c r="BO108" s="234"/>
      <c r="BP108" s="234"/>
      <c r="BQ108" s="234"/>
      <c r="BR108" s="234"/>
      <c r="BS108" s="234"/>
      <c r="BT108" s="234"/>
      <c r="BU108" s="234"/>
      <c r="BV108" s="234"/>
      <c r="BW108" s="234"/>
      <c r="BX108" s="234"/>
      <c r="BY108" s="234"/>
      <c r="BZ108" s="234"/>
      <c r="CA108" s="234"/>
      <c r="CB108" s="234"/>
      <c r="CC108" s="234"/>
      <c r="CD108" s="234"/>
      <c r="CE108" s="234"/>
      <c r="CF108" s="234"/>
      <c r="CG108" s="234"/>
      <c r="CH108" s="234"/>
      <c r="CI108" s="234"/>
      <c r="CJ108" s="234"/>
      <c r="CK108" s="234"/>
      <c r="CL108" s="234"/>
    </row>
    <row r="109" spans="1:90" s="456" customFormat="1" ht="24.75" customHeight="1" hidden="1">
      <c r="A109" s="495" t="s">
        <v>250</v>
      </c>
      <c r="B109" s="124">
        <v>930</v>
      </c>
      <c r="C109" s="125" t="s">
        <v>98</v>
      </c>
      <c r="D109" s="126" t="s">
        <v>81</v>
      </c>
      <c r="E109" s="126" t="s">
        <v>77</v>
      </c>
      <c r="F109" s="167" t="s">
        <v>258</v>
      </c>
      <c r="G109" s="167"/>
      <c r="H109" s="135"/>
      <c r="I109" s="120">
        <f>I110</f>
        <v>0</v>
      </c>
      <c r="J109" s="535"/>
      <c r="K109" s="120"/>
      <c r="L109" s="468"/>
      <c r="M109" s="501"/>
      <c r="N109" s="455"/>
      <c r="O109" s="455"/>
      <c r="P109" s="455"/>
      <c r="Q109" s="455"/>
      <c r="R109" s="455"/>
      <c r="S109" s="455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  <c r="AU109" s="234"/>
      <c r="AV109" s="234"/>
      <c r="AW109" s="234"/>
      <c r="AX109" s="234"/>
      <c r="AY109" s="234"/>
      <c r="AZ109" s="234"/>
      <c r="BA109" s="234"/>
      <c r="BB109" s="234"/>
      <c r="BC109" s="234"/>
      <c r="BD109" s="234"/>
      <c r="BE109" s="234"/>
      <c r="BF109" s="234"/>
      <c r="BG109" s="234"/>
      <c r="BH109" s="234"/>
      <c r="BI109" s="234"/>
      <c r="BJ109" s="234"/>
      <c r="BK109" s="234"/>
      <c r="BL109" s="234"/>
      <c r="BM109" s="234"/>
      <c r="BN109" s="234"/>
      <c r="BO109" s="234"/>
      <c r="BP109" s="234"/>
      <c r="BQ109" s="234"/>
      <c r="BR109" s="234"/>
      <c r="BS109" s="234"/>
      <c r="BT109" s="234"/>
      <c r="BU109" s="234"/>
      <c r="BV109" s="234"/>
      <c r="BW109" s="234"/>
      <c r="BX109" s="234"/>
      <c r="BY109" s="234"/>
      <c r="BZ109" s="234"/>
      <c r="CA109" s="234"/>
      <c r="CB109" s="234"/>
      <c r="CC109" s="234"/>
      <c r="CD109" s="234"/>
      <c r="CE109" s="234"/>
      <c r="CF109" s="234"/>
      <c r="CG109" s="234"/>
      <c r="CH109" s="234"/>
      <c r="CI109" s="234"/>
      <c r="CJ109" s="234"/>
      <c r="CK109" s="234"/>
      <c r="CL109" s="234"/>
    </row>
    <row r="110" spans="1:90" s="456" customFormat="1" ht="22.5" customHeight="1" hidden="1">
      <c r="A110" s="523" t="s">
        <v>154</v>
      </c>
      <c r="B110" s="124">
        <v>930</v>
      </c>
      <c r="C110" s="125" t="s">
        <v>98</v>
      </c>
      <c r="D110" s="126" t="s">
        <v>81</v>
      </c>
      <c r="E110" s="126" t="s">
        <v>77</v>
      </c>
      <c r="F110" s="167" t="s">
        <v>258</v>
      </c>
      <c r="G110" s="167"/>
      <c r="H110" s="125" t="s">
        <v>136</v>
      </c>
      <c r="I110" s="120">
        <v>0</v>
      </c>
      <c r="J110" s="535"/>
      <c r="K110" s="120" t="s">
        <v>322</v>
      </c>
      <c r="L110" s="468"/>
      <c r="M110" s="501"/>
      <c r="N110" s="455"/>
      <c r="O110" s="455"/>
      <c r="P110" s="455"/>
      <c r="Q110" s="455"/>
      <c r="R110" s="455"/>
      <c r="S110" s="455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4"/>
      <c r="BH110" s="234"/>
      <c r="BI110" s="234"/>
      <c r="BJ110" s="234"/>
      <c r="BK110" s="234"/>
      <c r="BL110" s="234"/>
      <c r="BM110" s="234"/>
      <c r="BN110" s="234"/>
      <c r="BO110" s="234"/>
      <c r="BP110" s="234"/>
      <c r="BQ110" s="234"/>
      <c r="BR110" s="234"/>
      <c r="BS110" s="234"/>
      <c r="BT110" s="234"/>
      <c r="BU110" s="234"/>
      <c r="BV110" s="234"/>
      <c r="BW110" s="234"/>
      <c r="BX110" s="234"/>
      <c r="BY110" s="234"/>
      <c r="BZ110" s="234"/>
      <c r="CA110" s="234"/>
      <c r="CB110" s="234"/>
      <c r="CC110" s="234"/>
      <c r="CD110" s="234"/>
      <c r="CE110" s="234"/>
      <c r="CF110" s="234"/>
      <c r="CG110" s="234"/>
      <c r="CH110" s="234"/>
      <c r="CI110" s="234"/>
      <c r="CJ110" s="234"/>
      <c r="CK110" s="234"/>
      <c r="CL110" s="234"/>
    </row>
    <row r="111" spans="1:90" s="456" customFormat="1" ht="35.25" customHeight="1">
      <c r="A111" s="495" t="s">
        <v>405</v>
      </c>
      <c r="B111" s="124">
        <v>930</v>
      </c>
      <c r="C111" s="125" t="s">
        <v>98</v>
      </c>
      <c r="D111" s="126" t="s">
        <v>81</v>
      </c>
      <c r="E111" s="126" t="s">
        <v>77</v>
      </c>
      <c r="F111" s="167" t="s">
        <v>247</v>
      </c>
      <c r="G111" s="167"/>
      <c r="H111" s="135"/>
      <c r="I111" s="120">
        <f>I112</f>
        <v>320</v>
      </c>
      <c r="J111" s="535"/>
      <c r="K111" s="120"/>
      <c r="L111" s="120"/>
      <c r="M111" s="501"/>
      <c r="N111" s="455"/>
      <c r="O111" s="455"/>
      <c r="P111" s="455"/>
      <c r="Q111" s="455"/>
      <c r="R111" s="455"/>
      <c r="S111" s="455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4"/>
      <c r="AH111" s="234"/>
      <c r="AI111" s="234"/>
      <c r="AJ111" s="234"/>
      <c r="AK111" s="234"/>
      <c r="AL111" s="234"/>
      <c r="AM111" s="234"/>
      <c r="AN111" s="234"/>
      <c r="AO111" s="234"/>
      <c r="AP111" s="234"/>
      <c r="AQ111" s="234"/>
      <c r="AR111" s="234"/>
      <c r="AS111" s="234"/>
      <c r="AT111" s="234"/>
      <c r="AU111" s="234"/>
      <c r="AV111" s="234"/>
      <c r="AW111" s="234"/>
      <c r="AX111" s="234"/>
      <c r="AY111" s="234"/>
      <c r="AZ111" s="234"/>
      <c r="BA111" s="234"/>
      <c r="BB111" s="234"/>
      <c r="BC111" s="234"/>
      <c r="BD111" s="234"/>
      <c r="BE111" s="234"/>
      <c r="BF111" s="234"/>
      <c r="BG111" s="234"/>
      <c r="BH111" s="234"/>
      <c r="BI111" s="234"/>
      <c r="BJ111" s="234"/>
      <c r="BK111" s="234"/>
      <c r="BL111" s="234"/>
      <c r="BM111" s="234"/>
      <c r="BN111" s="234"/>
      <c r="BO111" s="234"/>
      <c r="BP111" s="234"/>
      <c r="BQ111" s="234"/>
      <c r="BR111" s="234"/>
      <c r="BS111" s="234"/>
      <c r="BT111" s="234"/>
      <c r="BU111" s="234"/>
      <c r="BV111" s="234"/>
      <c r="BW111" s="234"/>
      <c r="BX111" s="234"/>
      <c r="BY111" s="234"/>
      <c r="BZ111" s="234"/>
      <c r="CA111" s="234"/>
      <c r="CB111" s="234"/>
      <c r="CC111" s="234"/>
      <c r="CD111" s="234"/>
      <c r="CE111" s="234"/>
      <c r="CF111" s="234"/>
      <c r="CG111" s="234"/>
      <c r="CH111" s="234"/>
      <c r="CI111" s="234"/>
      <c r="CJ111" s="234"/>
      <c r="CK111" s="234"/>
      <c r="CL111" s="234"/>
    </row>
    <row r="112" spans="1:90" s="456" customFormat="1" ht="25.5" customHeight="1">
      <c r="A112" s="495" t="s">
        <v>249</v>
      </c>
      <c r="B112" s="124">
        <v>930</v>
      </c>
      <c r="C112" s="125" t="s">
        <v>98</v>
      </c>
      <c r="D112" s="126" t="s">
        <v>81</v>
      </c>
      <c r="E112" s="126" t="s">
        <v>77</v>
      </c>
      <c r="F112" s="167" t="s">
        <v>257</v>
      </c>
      <c r="G112" s="167">
        <v>10202</v>
      </c>
      <c r="H112" s="135"/>
      <c r="I112" s="120">
        <f>I113</f>
        <v>320</v>
      </c>
      <c r="J112" s="535"/>
      <c r="K112" s="120"/>
      <c r="L112" s="120"/>
      <c r="M112" s="501"/>
      <c r="N112" s="455"/>
      <c r="O112" s="455"/>
      <c r="P112" s="455"/>
      <c r="Q112" s="455"/>
      <c r="R112" s="455"/>
      <c r="S112" s="455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  <c r="AT112" s="234"/>
      <c r="AU112" s="234"/>
      <c r="AV112" s="234"/>
      <c r="AW112" s="234"/>
      <c r="AX112" s="234"/>
      <c r="AY112" s="234"/>
      <c r="AZ112" s="234"/>
      <c r="BA112" s="234"/>
      <c r="BB112" s="234"/>
      <c r="BC112" s="234"/>
      <c r="BD112" s="234"/>
      <c r="BE112" s="234"/>
      <c r="BF112" s="234"/>
      <c r="BG112" s="234"/>
      <c r="BH112" s="234"/>
      <c r="BI112" s="234"/>
      <c r="BJ112" s="234"/>
      <c r="BK112" s="234"/>
      <c r="BL112" s="234"/>
      <c r="BM112" s="234"/>
      <c r="BN112" s="234"/>
      <c r="BO112" s="234"/>
      <c r="BP112" s="234"/>
      <c r="BQ112" s="234"/>
      <c r="BR112" s="234"/>
      <c r="BS112" s="234"/>
      <c r="BT112" s="234"/>
      <c r="BU112" s="234"/>
      <c r="BV112" s="234"/>
      <c r="BW112" s="234"/>
      <c r="BX112" s="234"/>
      <c r="BY112" s="234"/>
      <c r="BZ112" s="234"/>
      <c r="CA112" s="234"/>
      <c r="CB112" s="234"/>
      <c r="CC112" s="234"/>
      <c r="CD112" s="234"/>
      <c r="CE112" s="234"/>
      <c r="CF112" s="234"/>
      <c r="CG112" s="234"/>
      <c r="CH112" s="234"/>
      <c r="CI112" s="234"/>
      <c r="CJ112" s="234"/>
      <c r="CK112" s="234"/>
      <c r="CL112" s="234"/>
    </row>
    <row r="113" spans="1:90" s="456" customFormat="1" ht="22.5" customHeight="1">
      <c r="A113" s="523" t="s">
        <v>284</v>
      </c>
      <c r="B113" s="124">
        <v>930</v>
      </c>
      <c r="C113" s="125" t="s">
        <v>98</v>
      </c>
      <c r="D113" s="126" t="s">
        <v>81</v>
      </c>
      <c r="E113" s="126" t="s">
        <v>77</v>
      </c>
      <c r="F113" s="167" t="s">
        <v>257</v>
      </c>
      <c r="G113" s="167">
        <v>10202</v>
      </c>
      <c r="H113" s="125" t="s">
        <v>136</v>
      </c>
      <c r="I113" s="120">
        <v>320</v>
      </c>
      <c r="J113" s="535"/>
      <c r="K113" s="120"/>
      <c r="L113" s="464"/>
      <c r="M113" s="501"/>
      <c r="N113" s="455"/>
      <c r="O113" s="455"/>
      <c r="P113" s="455"/>
      <c r="Q113" s="455"/>
      <c r="R113" s="455"/>
      <c r="S113" s="455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BH113" s="234"/>
      <c r="BI113" s="234"/>
      <c r="BJ113" s="234"/>
      <c r="BK113" s="234"/>
      <c r="BL113" s="234"/>
      <c r="BM113" s="234"/>
      <c r="BN113" s="234"/>
      <c r="BO113" s="234"/>
      <c r="BP113" s="234"/>
      <c r="BQ113" s="234"/>
      <c r="BR113" s="234"/>
      <c r="BS113" s="234"/>
      <c r="BT113" s="234"/>
      <c r="BU113" s="234"/>
      <c r="BV113" s="234"/>
      <c r="BW113" s="234"/>
      <c r="BX113" s="234"/>
      <c r="BY113" s="234"/>
      <c r="BZ113" s="234"/>
      <c r="CA113" s="234"/>
      <c r="CB113" s="234"/>
      <c r="CC113" s="234"/>
      <c r="CD113" s="234"/>
      <c r="CE113" s="234"/>
      <c r="CF113" s="234"/>
      <c r="CG113" s="234"/>
      <c r="CH113" s="234"/>
      <c r="CI113" s="234"/>
      <c r="CJ113" s="234"/>
      <c r="CK113" s="234"/>
      <c r="CL113" s="234"/>
    </row>
    <row r="114" spans="1:90" s="456" customFormat="1" ht="36.75" customHeight="1">
      <c r="A114" s="520" t="s">
        <v>318</v>
      </c>
      <c r="B114" s="124">
        <v>930</v>
      </c>
      <c r="C114" s="125" t="s">
        <v>98</v>
      </c>
      <c r="D114" s="126" t="s">
        <v>81</v>
      </c>
      <c r="E114" s="126" t="s">
        <v>77</v>
      </c>
      <c r="F114" s="167" t="s">
        <v>251</v>
      </c>
      <c r="G114" s="167"/>
      <c r="H114" s="125"/>
      <c r="I114" s="120">
        <f>I115</f>
        <v>100</v>
      </c>
      <c r="J114" s="535"/>
      <c r="K114" s="120"/>
      <c r="L114" s="120"/>
      <c r="M114" s="501"/>
      <c r="N114" s="455"/>
      <c r="O114" s="455"/>
      <c r="P114" s="455"/>
      <c r="Q114" s="455"/>
      <c r="R114" s="455"/>
      <c r="S114" s="455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I114" s="234"/>
      <c r="BJ114" s="234"/>
      <c r="BK114" s="234"/>
      <c r="BL114" s="234"/>
      <c r="BM114" s="234"/>
      <c r="BN114" s="234"/>
      <c r="BO114" s="234"/>
      <c r="BP114" s="234"/>
      <c r="BQ114" s="234"/>
      <c r="BR114" s="234"/>
      <c r="BS114" s="234"/>
      <c r="BT114" s="234"/>
      <c r="BU114" s="234"/>
      <c r="BV114" s="234"/>
      <c r="BW114" s="234"/>
      <c r="BX114" s="234"/>
      <c r="BY114" s="234"/>
      <c r="BZ114" s="234"/>
      <c r="CA114" s="234"/>
      <c r="CB114" s="234"/>
      <c r="CC114" s="234"/>
      <c r="CD114" s="234"/>
      <c r="CE114" s="234"/>
      <c r="CF114" s="234"/>
      <c r="CG114" s="234"/>
      <c r="CH114" s="234"/>
      <c r="CI114" s="234"/>
      <c r="CJ114" s="234"/>
      <c r="CK114" s="234"/>
      <c r="CL114" s="234"/>
    </row>
    <row r="115" spans="1:90" s="456" customFormat="1" ht="21" customHeight="1">
      <c r="A115" s="520" t="s">
        <v>252</v>
      </c>
      <c r="B115" s="124">
        <v>930</v>
      </c>
      <c r="C115" s="125" t="s">
        <v>98</v>
      </c>
      <c r="D115" s="126" t="s">
        <v>81</v>
      </c>
      <c r="E115" s="126" t="s">
        <v>77</v>
      </c>
      <c r="F115" s="167" t="s">
        <v>259</v>
      </c>
      <c r="G115" s="167">
        <v>10204</v>
      </c>
      <c r="H115" s="125"/>
      <c r="I115" s="120">
        <f>I116</f>
        <v>100</v>
      </c>
      <c r="J115" s="535"/>
      <c r="K115" s="120"/>
      <c r="L115" s="120"/>
      <c r="M115" s="501"/>
      <c r="N115" s="455"/>
      <c r="O115" s="455"/>
      <c r="P115" s="455"/>
      <c r="Q115" s="455"/>
      <c r="R115" s="455"/>
      <c r="S115" s="455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I115" s="234"/>
      <c r="BJ115" s="234"/>
      <c r="BK115" s="234"/>
      <c r="BL115" s="234"/>
      <c r="BM115" s="234"/>
      <c r="BN115" s="234"/>
      <c r="BO115" s="234"/>
      <c r="BP115" s="234"/>
      <c r="BQ115" s="234"/>
      <c r="BR115" s="234"/>
      <c r="BS115" s="234"/>
      <c r="BT115" s="234"/>
      <c r="BU115" s="234"/>
      <c r="BV115" s="234"/>
      <c r="BW115" s="234"/>
      <c r="BX115" s="234"/>
      <c r="BY115" s="234"/>
      <c r="BZ115" s="234"/>
      <c r="CA115" s="234"/>
      <c r="CB115" s="234"/>
      <c r="CC115" s="234"/>
      <c r="CD115" s="234"/>
      <c r="CE115" s="234"/>
      <c r="CF115" s="234"/>
      <c r="CG115" s="234"/>
      <c r="CH115" s="234"/>
      <c r="CI115" s="234"/>
      <c r="CJ115" s="234"/>
      <c r="CK115" s="234"/>
      <c r="CL115" s="234"/>
    </row>
    <row r="116" spans="1:90" s="456" customFormat="1" ht="23.25" customHeight="1">
      <c r="A116" s="523" t="s">
        <v>154</v>
      </c>
      <c r="B116" s="124">
        <v>930</v>
      </c>
      <c r="C116" s="125" t="s">
        <v>98</v>
      </c>
      <c r="D116" s="126" t="s">
        <v>81</v>
      </c>
      <c r="E116" s="126" t="s">
        <v>77</v>
      </c>
      <c r="F116" s="167" t="s">
        <v>259</v>
      </c>
      <c r="G116" s="167">
        <v>10204</v>
      </c>
      <c r="H116" s="125" t="s">
        <v>136</v>
      </c>
      <c r="I116" s="120">
        <f>'пр 6'!G57</f>
        <v>100</v>
      </c>
      <c r="J116" s="535"/>
      <c r="K116" s="120"/>
      <c r="L116" s="468"/>
      <c r="M116" s="501"/>
      <c r="N116" s="455"/>
      <c r="O116" s="455"/>
      <c r="P116" s="455"/>
      <c r="Q116" s="455"/>
      <c r="R116" s="455"/>
      <c r="S116" s="455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4"/>
      <c r="AY116" s="234"/>
      <c r="AZ116" s="234"/>
      <c r="BA116" s="234"/>
      <c r="BB116" s="234"/>
      <c r="BC116" s="234"/>
      <c r="BD116" s="234"/>
      <c r="BE116" s="234"/>
      <c r="BF116" s="234"/>
      <c r="BG116" s="234"/>
      <c r="BH116" s="234"/>
      <c r="BI116" s="234"/>
      <c r="BJ116" s="234"/>
      <c r="BK116" s="234"/>
      <c r="BL116" s="234"/>
      <c r="BM116" s="234"/>
      <c r="BN116" s="234"/>
      <c r="BO116" s="234"/>
      <c r="BP116" s="234"/>
      <c r="BQ116" s="234"/>
      <c r="BR116" s="234"/>
      <c r="BS116" s="234"/>
      <c r="BT116" s="234"/>
      <c r="BU116" s="234"/>
      <c r="BV116" s="234"/>
      <c r="BW116" s="234"/>
      <c r="BX116" s="234"/>
      <c r="BY116" s="234"/>
      <c r="BZ116" s="234"/>
      <c r="CA116" s="234"/>
      <c r="CB116" s="234"/>
      <c r="CC116" s="234"/>
      <c r="CD116" s="234"/>
      <c r="CE116" s="234"/>
      <c r="CF116" s="234"/>
      <c r="CG116" s="234"/>
      <c r="CH116" s="234"/>
      <c r="CI116" s="234"/>
      <c r="CJ116" s="234"/>
      <c r="CK116" s="234"/>
      <c r="CL116" s="234"/>
    </row>
    <row r="117" spans="1:90" s="451" customFormat="1" ht="25.5" customHeight="1">
      <c r="A117" s="524" t="s">
        <v>133</v>
      </c>
      <c r="B117" s="124">
        <v>930</v>
      </c>
      <c r="C117" s="125" t="s">
        <v>98</v>
      </c>
      <c r="D117" s="126" t="s">
        <v>81</v>
      </c>
      <c r="E117" s="126"/>
      <c r="F117" s="125" t="s">
        <v>195</v>
      </c>
      <c r="G117" s="125"/>
      <c r="H117" s="125"/>
      <c r="I117" s="120">
        <f>I118+I120+I122</f>
        <v>963.4000000000001</v>
      </c>
      <c r="J117" s="535"/>
      <c r="K117" s="120"/>
      <c r="L117" s="120">
        <f>L118+L120+L122</f>
        <v>234.49710000000002</v>
      </c>
      <c r="M117" s="501">
        <f aca="true" t="shared" si="6" ref="M117:M123">L117/I117*100</f>
        <v>24.34057504670957</v>
      </c>
      <c r="N117" s="443"/>
      <c r="O117" s="443"/>
      <c r="P117" s="443"/>
      <c r="Q117" s="443"/>
      <c r="R117" s="443"/>
      <c r="S117" s="443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</row>
    <row r="118" spans="1:90" s="451" customFormat="1" ht="25.5" customHeight="1">
      <c r="A118" s="520" t="s">
        <v>209</v>
      </c>
      <c r="B118" s="124">
        <v>930</v>
      </c>
      <c r="C118" s="125" t="s">
        <v>98</v>
      </c>
      <c r="D118" s="126" t="s">
        <v>81</v>
      </c>
      <c r="E118" s="126"/>
      <c r="F118" s="125" t="s">
        <v>212</v>
      </c>
      <c r="G118" s="125" t="s">
        <v>352</v>
      </c>
      <c r="H118" s="125"/>
      <c r="I118" s="120">
        <f>I119</f>
        <v>153.9</v>
      </c>
      <c r="J118" s="535"/>
      <c r="K118" s="120"/>
      <c r="L118" s="120"/>
      <c r="M118" s="501"/>
      <c r="N118" s="443"/>
      <c r="O118" s="443"/>
      <c r="P118" s="443"/>
      <c r="Q118" s="443"/>
      <c r="R118" s="443"/>
      <c r="S118" s="443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</row>
    <row r="119" spans="1:90" s="451" customFormat="1" ht="25.5" customHeight="1">
      <c r="A119" s="523" t="s">
        <v>154</v>
      </c>
      <c r="B119" s="124">
        <v>930</v>
      </c>
      <c r="C119" s="125" t="s">
        <v>98</v>
      </c>
      <c r="D119" s="126" t="s">
        <v>81</v>
      </c>
      <c r="E119" s="126"/>
      <c r="F119" s="125" t="s">
        <v>212</v>
      </c>
      <c r="G119" s="125" t="s">
        <v>352</v>
      </c>
      <c r="H119" s="125" t="s">
        <v>136</v>
      </c>
      <c r="I119" s="120">
        <v>153.9</v>
      </c>
      <c r="J119" s="535"/>
      <c r="K119" s="120"/>
      <c r="L119" s="464"/>
      <c r="M119" s="501"/>
      <c r="N119" s="443"/>
      <c r="O119" s="443"/>
      <c r="P119" s="443"/>
      <c r="Q119" s="443"/>
      <c r="R119" s="443"/>
      <c r="S119" s="443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</row>
    <row r="120" spans="1:90" s="451" customFormat="1" ht="25.5" customHeight="1">
      <c r="A120" s="520" t="s">
        <v>153</v>
      </c>
      <c r="B120" s="124">
        <v>930</v>
      </c>
      <c r="C120" s="125" t="s">
        <v>98</v>
      </c>
      <c r="D120" s="126" t="s">
        <v>81</v>
      </c>
      <c r="E120" s="126"/>
      <c r="F120" s="125" t="s">
        <v>211</v>
      </c>
      <c r="G120" s="125" t="s">
        <v>353</v>
      </c>
      <c r="H120" s="125"/>
      <c r="I120" s="120">
        <f>I121</f>
        <v>326.7</v>
      </c>
      <c r="J120" s="535"/>
      <c r="K120" s="120"/>
      <c r="L120" s="120">
        <f>L121</f>
        <v>28.52079</v>
      </c>
      <c r="M120" s="501">
        <f t="shared" si="6"/>
        <v>8.72996326905418</v>
      </c>
      <c r="N120" s="443"/>
      <c r="O120" s="443"/>
      <c r="P120" s="443"/>
      <c r="Q120" s="443"/>
      <c r="R120" s="443"/>
      <c r="S120" s="443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</row>
    <row r="121" spans="1:90" s="451" customFormat="1" ht="25.5" customHeight="1">
      <c r="A121" s="523" t="s">
        <v>154</v>
      </c>
      <c r="B121" s="124">
        <v>930</v>
      </c>
      <c r="C121" s="125" t="s">
        <v>98</v>
      </c>
      <c r="D121" s="126" t="s">
        <v>81</v>
      </c>
      <c r="E121" s="126"/>
      <c r="F121" s="125" t="s">
        <v>211</v>
      </c>
      <c r="G121" s="125" t="s">
        <v>353</v>
      </c>
      <c r="H121" s="125" t="s">
        <v>136</v>
      </c>
      <c r="I121" s="120">
        <v>326.7</v>
      </c>
      <c r="J121" s="535"/>
      <c r="K121" s="120"/>
      <c r="L121" s="230">
        <v>28.52079</v>
      </c>
      <c r="M121" s="501">
        <f t="shared" si="6"/>
        <v>8.72996326905418</v>
      </c>
      <c r="N121" s="443"/>
      <c r="O121" s="443"/>
      <c r="P121" s="443"/>
      <c r="Q121" s="443"/>
      <c r="R121" s="443"/>
      <c r="S121" s="443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</row>
    <row r="122" spans="1:90" s="451" customFormat="1" ht="21.75" customHeight="1">
      <c r="A122" s="495" t="s">
        <v>155</v>
      </c>
      <c r="B122" s="124">
        <v>930</v>
      </c>
      <c r="C122" s="125" t="s">
        <v>98</v>
      </c>
      <c r="D122" s="126" t="s">
        <v>81</v>
      </c>
      <c r="E122" s="126"/>
      <c r="F122" s="125" t="s">
        <v>210</v>
      </c>
      <c r="G122" s="125" t="s">
        <v>354</v>
      </c>
      <c r="H122" s="125"/>
      <c r="I122" s="120">
        <f>I123</f>
        <v>482.8</v>
      </c>
      <c r="J122" s="535"/>
      <c r="K122" s="120"/>
      <c r="L122" s="120">
        <f>L123</f>
        <v>205.97631</v>
      </c>
      <c r="M122" s="501">
        <f t="shared" si="6"/>
        <v>42.66286454018227</v>
      </c>
      <c r="N122" s="443"/>
      <c r="O122" s="443"/>
      <c r="P122" s="443"/>
      <c r="Q122" s="650">
        <f>Q123</f>
        <v>482.8</v>
      </c>
      <c r="R122" s="230">
        <f>R123</f>
        <v>205.97631</v>
      </c>
      <c r="S122" s="465">
        <f>R122/Q122*100</f>
        <v>42.66286454018227</v>
      </c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</row>
    <row r="123" spans="1:19" s="146" customFormat="1" ht="20.25" customHeight="1">
      <c r="A123" s="523" t="s">
        <v>135</v>
      </c>
      <c r="B123" s="124">
        <v>930</v>
      </c>
      <c r="C123" s="125" t="s">
        <v>98</v>
      </c>
      <c r="D123" s="126" t="s">
        <v>81</v>
      </c>
      <c r="E123" s="126"/>
      <c r="F123" s="125" t="s">
        <v>210</v>
      </c>
      <c r="G123" s="125" t="s">
        <v>354</v>
      </c>
      <c r="H123" s="125" t="s">
        <v>136</v>
      </c>
      <c r="I123" s="120">
        <v>482.8</v>
      </c>
      <c r="J123" s="535"/>
      <c r="K123" s="120"/>
      <c r="L123" s="466">
        <v>205.97631</v>
      </c>
      <c r="M123" s="501">
        <f t="shared" si="6"/>
        <v>42.66286454018227</v>
      </c>
      <c r="N123" s="131"/>
      <c r="O123" s="131"/>
      <c r="P123" s="131"/>
      <c r="Q123" s="650">
        <v>482.8</v>
      </c>
      <c r="R123" s="466">
        <v>205.97631</v>
      </c>
      <c r="S123" s="465">
        <f>R123/Q123*100</f>
        <v>42.66286454018227</v>
      </c>
    </row>
    <row r="124" spans="1:19" s="234" customFormat="1" ht="25.5" customHeight="1">
      <c r="A124" s="494" t="s">
        <v>285</v>
      </c>
      <c r="B124" s="104">
        <v>930</v>
      </c>
      <c r="C124" s="135" t="s">
        <v>98</v>
      </c>
      <c r="D124" s="161" t="s">
        <v>98</v>
      </c>
      <c r="E124" s="161"/>
      <c r="F124" s="135"/>
      <c r="G124" s="135"/>
      <c r="H124" s="135"/>
      <c r="I124" s="569">
        <f>I125+I147+I141</f>
        <v>2704.70562</v>
      </c>
      <c r="J124" s="570"/>
      <c r="K124" s="569"/>
      <c r="L124" s="643"/>
      <c r="M124" s="501"/>
      <c r="N124" s="136"/>
      <c r="O124" s="136"/>
      <c r="P124" s="136"/>
      <c r="Q124" s="136"/>
      <c r="R124" s="136"/>
      <c r="S124" s="136"/>
    </row>
    <row r="125" spans="1:19" s="234" customFormat="1" ht="73.5" customHeight="1">
      <c r="A125" s="495" t="s">
        <v>314</v>
      </c>
      <c r="B125" s="104">
        <v>930</v>
      </c>
      <c r="C125" s="135" t="s">
        <v>98</v>
      </c>
      <c r="D125" s="161" t="s">
        <v>98</v>
      </c>
      <c r="E125" s="161"/>
      <c r="F125" s="135" t="s">
        <v>239</v>
      </c>
      <c r="G125" s="135"/>
      <c r="H125" s="135"/>
      <c r="I125" s="569">
        <f>I126</f>
        <v>2211.74762</v>
      </c>
      <c r="J125" s="570"/>
      <c r="K125" s="569"/>
      <c r="L125" s="643"/>
      <c r="M125" s="501"/>
      <c r="N125" s="136"/>
      <c r="O125" s="136"/>
      <c r="P125" s="136"/>
      <c r="Q125" s="136"/>
      <c r="R125" s="136"/>
      <c r="S125" s="136"/>
    </row>
    <row r="126" spans="1:90" s="451" customFormat="1" ht="31.5" customHeight="1">
      <c r="A126" s="495" t="s">
        <v>319</v>
      </c>
      <c r="B126" s="124">
        <v>930</v>
      </c>
      <c r="C126" s="125" t="s">
        <v>98</v>
      </c>
      <c r="D126" s="126" t="s">
        <v>98</v>
      </c>
      <c r="E126" s="126"/>
      <c r="F126" s="125" t="s">
        <v>278</v>
      </c>
      <c r="G126" s="125"/>
      <c r="H126" s="125"/>
      <c r="I126" s="578">
        <f>I127+I137+I132</f>
        <v>2211.74762</v>
      </c>
      <c r="J126" s="543"/>
      <c r="K126" s="147"/>
      <c r="L126" s="230"/>
      <c r="M126" s="501"/>
      <c r="N126" s="443"/>
      <c r="O126" s="443"/>
      <c r="P126" s="443"/>
      <c r="Q126" s="443"/>
      <c r="R126" s="443"/>
      <c r="S126" s="443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</row>
    <row r="127" spans="1:90" s="451" customFormat="1" ht="34.5" customHeight="1">
      <c r="A127" s="495" t="s">
        <v>266</v>
      </c>
      <c r="B127" s="124">
        <v>930</v>
      </c>
      <c r="C127" s="125" t="s">
        <v>98</v>
      </c>
      <c r="D127" s="126" t="s">
        <v>98</v>
      </c>
      <c r="E127" s="126"/>
      <c r="F127" s="125" t="s">
        <v>267</v>
      </c>
      <c r="G127" s="125"/>
      <c r="H127" s="125"/>
      <c r="I127" s="147">
        <f>I128+I130</f>
        <v>1511.74762</v>
      </c>
      <c r="J127" s="543"/>
      <c r="K127" s="147"/>
      <c r="L127" s="230"/>
      <c r="M127" s="501"/>
      <c r="N127" s="443"/>
      <c r="O127" s="443"/>
      <c r="P127" s="443"/>
      <c r="Q127" s="443"/>
      <c r="R127" s="443"/>
      <c r="S127" s="443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6"/>
    </row>
    <row r="128" spans="1:90" s="451" customFormat="1" ht="33.75" customHeight="1">
      <c r="A128" s="594" t="s">
        <v>391</v>
      </c>
      <c r="B128" s="124"/>
      <c r="C128" s="125" t="s">
        <v>98</v>
      </c>
      <c r="D128" s="126" t="s">
        <v>98</v>
      </c>
      <c r="E128" s="126"/>
      <c r="F128" s="125" t="s">
        <v>385</v>
      </c>
      <c r="G128" s="125"/>
      <c r="H128" s="125"/>
      <c r="I128" s="147">
        <f>I129</f>
        <v>1472.66</v>
      </c>
      <c r="J128" s="543"/>
      <c r="K128" s="147"/>
      <c r="L128" s="230"/>
      <c r="M128" s="501"/>
      <c r="N128" s="443"/>
      <c r="O128" s="443"/>
      <c r="P128" s="443"/>
      <c r="Q128" s="443"/>
      <c r="R128" s="443"/>
      <c r="S128" s="443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6"/>
      <c r="BW128" s="146"/>
      <c r="BX128" s="146"/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6"/>
    </row>
    <row r="129" spans="1:90" s="451" customFormat="1" ht="21.75" customHeight="1">
      <c r="A129" s="523" t="s">
        <v>135</v>
      </c>
      <c r="B129" s="124"/>
      <c r="C129" s="125" t="s">
        <v>98</v>
      </c>
      <c r="D129" s="126" t="s">
        <v>98</v>
      </c>
      <c r="E129" s="126"/>
      <c r="F129" s="125" t="s">
        <v>385</v>
      </c>
      <c r="G129" s="125"/>
      <c r="H129" s="125" t="s">
        <v>136</v>
      </c>
      <c r="I129" s="147">
        <v>1472.66</v>
      </c>
      <c r="J129" s="543"/>
      <c r="K129" s="147"/>
      <c r="L129" s="230"/>
      <c r="M129" s="501"/>
      <c r="N129" s="443"/>
      <c r="O129" s="443"/>
      <c r="P129" s="443"/>
      <c r="Q129" s="443"/>
      <c r="R129" s="443"/>
      <c r="S129" s="443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  <c r="BV129" s="146"/>
      <c r="BW129" s="146"/>
      <c r="BX129" s="146"/>
      <c r="BY129" s="146"/>
      <c r="BZ129" s="146"/>
      <c r="CA129" s="146"/>
      <c r="CB129" s="146"/>
      <c r="CC129" s="146"/>
      <c r="CD129" s="146"/>
      <c r="CE129" s="146"/>
      <c r="CF129" s="146"/>
      <c r="CG129" s="146"/>
      <c r="CH129" s="146"/>
      <c r="CI129" s="146"/>
      <c r="CJ129" s="146"/>
      <c r="CK129" s="146"/>
      <c r="CL129" s="146"/>
    </row>
    <row r="130" spans="1:90" s="451" customFormat="1" ht="48.75" customHeight="1">
      <c r="A130" s="594" t="s">
        <v>392</v>
      </c>
      <c r="B130" s="124"/>
      <c r="C130" s="125" t="s">
        <v>98</v>
      </c>
      <c r="D130" s="126" t="s">
        <v>98</v>
      </c>
      <c r="E130" s="126"/>
      <c r="F130" s="125" t="s">
        <v>386</v>
      </c>
      <c r="G130" s="125"/>
      <c r="H130" s="125"/>
      <c r="I130" s="147">
        <f>I131</f>
        <v>39.08762</v>
      </c>
      <c r="J130" s="543"/>
      <c r="K130" s="147"/>
      <c r="L130" s="230"/>
      <c r="M130" s="501"/>
      <c r="N130" s="443"/>
      <c r="O130" s="443"/>
      <c r="P130" s="443"/>
      <c r="Q130" s="443"/>
      <c r="R130" s="443"/>
      <c r="S130" s="443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  <c r="BZ130" s="146"/>
      <c r="CA130" s="146"/>
      <c r="CB130" s="146"/>
      <c r="CC130" s="146"/>
      <c r="CD130" s="146"/>
      <c r="CE130" s="146"/>
      <c r="CF130" s="146"/>
      <c r="CG130" s="146"/>
      <c r="CH130" s="146"/>
      <c r="CI130" s="146"/>
      <c r="CJ130" s="146"/>
      <c r="CK130" s="146"/>
      <c r="CL130" s="146"/>
    </row>
    <row r="131" spans="1:90" s="451" customFormat="1" ht="27" customHeight="1">
      <c r="A131" s="600" t="s">
        <v>135</v>
      </c>
      <c r="B131" s="124"/>
      <c r="C131" s="125" t="s">
        <v>98</v>
      </c>
      <c r="D131" s="126" t="s">
        <v>98</v>
      </c>
      <c r="E131" s="126"/>
      <c r="F131" s="125" t="s">
        <v>386</v>
      </c>
      <c r="G131" s="125"/>
      <c r="H131" s="125" t="s">
        <v>136</v>
      </c>
      <c r="I131" s="147">
        <v>39.08762</v>
      </c>
      <c r="J131" s="543"/>
      <c r="K131" s="147">
        <v>30.05</v>
      </c>
      <c r="L131" s="230"/>
      <c r="M131" s="501"/>
      <c r="N131" s="443"/>
      <c r="O131" s="443"/>
      <c r="P131" s="443"/>
      <c r="Q131" s="443"/>
      <c r="R131" s="443"/>
      <c r="S131" s="443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  <c r="BU131" s="146"/>
      <c r="BV131" s="146"/>
      <c r="BW131" s="146"/>
      <c r="BX131" s="146"/>
      <c r="BY131" s="146"/>
      <c r="BZ131" s="146"/>
      <c r="CA131" s="146"/>
      <c r="CB131" s="146"/>
      <c r="CC131" s="146"/>
      <c r="CD131" s="146"/>
      <c r="CE131" s="146"/>
      <c r="CF131" s="146"/>
      <c r="CG131" s="146"/>
      <c r="CH131" s="146"/>
      <c r="CI131" s="146"/>
      <c r="CJ131" s="146"/>
      <c r="CK131" s="146"/>
      <c r="CL131" s="146"/>
    </row>
    <row r="132" spans="1:90" s="451" customFormat="1" ht="54.75" customHeight="1">
      <c r="A132" s="594" t="s">
        <v>356</v>
      </c>
      <c r="B132" s="107">
        <v>930</v>
      </c>
      <c r="C132" s="125" t="s">
        <v>98</v>
      </c>
      <c r="D132" s="126" t="s">
        <v>98</v>
      </c>
      <c r="E132" s="126"/>
      <c r="F132" s="125" t="s">
        <v>332</v>
      </c>
      <c r="G132" s="125"/>
      <c r="H132" s="108"/>
      <c r="I132" s="147">
        <f>I133+I135</f>
        <v>500</v>
      </c>
      <c r="J132" s="543"/>
      <c r="K132" s="147"/>
      <c r="L132" s="230"/>
      <c r="M132" s="501"/>
      <c r="N132" s="443"/>
      <c r="O132" s="443"/>
      <c r="P132" s="443"/>
      <c r="Q132" s="443"/>
      <c r="R132" s="443"/>
      <c r="S132" s="443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  <c r="BU132" s="146"/>
      <c r="BV132" s="146"/>
      <c r="BW132" s="146"/>
      <c r="BX132" s="146"/>
      <c r="BY132" s="146"/>
      <c r="BZ132" s="146"/>
      <c r="CA132" s="146"/>
      <c r="CB132" s="146"/>
      <c r="CC132" s="146"/>
      <c r="CD132" s="146"/>
      <c r="CE132" s="146"/>
      <c r="CF132" s="146"/>
      <c r="CG132" s="146"/>
      <c r="CH132" s="146"/>
      <c r="CI132" s="146"/>
      <c r="CJ132" s="146"/>
      <c r="CK132" s="146"/>
      <c r="CL132" s="146"/>
    </row>
    <row r="133" spans="1:90" s="451" customFormat="1" ht="34.5" customHeight="1">
      <c r="A133" s="594" t="s">
        <v>391</v>
      </c>
      <c r="B133" s="107"/>
      <c r="C133" s="125" t="s">
        <v>98</v>
      </c>
      <c r="D133" s="126" t="s">
        <v>98</v>
      </c>
      <c r="E133" s="126"/>
      <c r="F133" s="125" t="s">
        <v>387</v>
      </c>
      <c r="G133" s="125"/>
      <c r="H133" s="108"/>
      <c r="I133" s="147">
        <f>I134</f>
        <v>400</v>
      </c>
      <c r="J133" s="543"/>
      <c r="K133" s="147"/>
      <c r="L133" s="230"/>
      <c r="M133" s="501"/>
      <c r="N133" s="443"/>
      <c r="O133" s="443"/>
      <c r="P133" s="443"/>
      <c r="Q133" s="443"/>
      <c r="R133" s="443"/>
      <c r="S133" s="443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  <c r="BU133" s="146"/>
      <c r="BV133" s="146"/>
      <c r="BW133" s="146"/>
      <c r="BX133" s="146"/>
      <c r="BY133" s="146"/>
      <c r="BZ133" s="146"/>
      <c r="CA133" s="146"/>
      <c r="CB133" s="146"/>
      <c r="CC133" s="146"/>
      <c r="CD133" s="146"/>
      <c r="CE133" s="146"/>
      <c r="CF133" s="146"/>
      <c r="CG133" s="146"/>
      <c r="CH133" s="146"/>
      <c r="CI133" s="146"/>
      <c r="CJ133" s="146"/>
      <c r="CK133" s="146"/>
      <c r="CL133" s="146"/>
    </row>
    <row r="134" spans="1:90" s="451" customFormat="1" ht="23.25" customHeight="1">
      <c r="A134" s="600" t="s">
        <v>135</v>
      </c>
      <c r="B134" s="107"/>
      <c r="C134" s="125" t="s">
        <v>98</v>
      </c>
      <c r="D134" s="126" t="s">
        <v>98</v>
      </c>
      <c r="E134" s="126"/>
      <c r="F134" s="125" t="s">
        <v>387</v>
      </c>
      <c r="G134" s="125"/>
      <c r="H134" s="108" t="s">
        <v>136</v>
      </c>
      <c r="I134" s="147">
        <v>400</v>
      </c>
      <c r="J134" s="543"/>
      <c r="K134" s="147"/>
      <c r="L134" s="230"/>
      <c r="M134" s="501"/>
      <c r="N134" s="443"/>
      <c r="O134" s="443"/>
      <c r="P134" s="443"/>
      <c r="Q134" s="443"/>
      <c r="R134" s="443"/>
      <c r="S134" s="443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  <c r="BU134" s="146"/>
      <c r="BV134" s="146"/>
      <c r="BW134" s="146"/>
      <c r="BX134" s="146"/>
      <c r="BY134" s="146"/>
      <c r="BZ134" s="146"/>
      <c r="CA134" s="146"/>
      <c r="CB134" s="146"/>
      <c r="CC134" s="146"/>
      <c r="CD134" s="146"/>
      <c r="CE134" s="146"/>
      <c r="CF134" s="146"/>
      <c r="CG134" s="146"/>
      <c r="CH134" s="146"/>
      <c r="CI134" s="146"/>
      <c r="CJ134" s="146"/>
      <c r="CK134" s="146"/>
      <c r="CL134" s="146"/>
    </row>
    <row r="135" spans="1:90" s="451" customFormat="1" ht="49.5" customHeight="1">
      <c r="A135" s="594" t="s">
        <v>392</v>
      </c>
      <c r="B135" s="107"/>
      <c r="C135" s="125" t="s">
        <v>98</v>
      </c>
      <c r="D135" s="126" t="s">
        <v>98</v>
      </c>
      <c r="E135" s="126"/>
      <c r="F135" s="125" t="s">
        <v>388</v>
      </c>
      <c r="G135" s="125"/>
      <c r="H135" s="108"/>
      <c r="I135" s="147">
        <f>I136</f>
        <v>100</v>
      </c>
      <c r="J135" s="543"/>
      <c r="K135" s="147"/>
      <c r="L135" s="230"/>
      <c r="M135" s="501"/>
      <c r="N135" s="443"/>
      <c r="O135" s="443"/>
      <c r="P135" s="443"/>
      <c r="Q135" s="443"/>
      <c r="R135" s="443"/>
      <c r="S135" s="443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146"/>
    </row>
    <row r="136" spans="1:90" s="451" customFormat="1" ht="21.75" customHeight="1">
      <c r="A136" s="523" t="s">
        <v>135</v>
      </c>
      <c r="B136" s="107"/>
      <c r="C136" s="125" t="s">
        <v>98</v>
      </c>
      <c r="D136" s="126" t="s">
        <v>98</v>
      </c>
      <c r="E136" s="126"/>
      <c r="F136" s="125" t="s">
        <v>388</v>
      </c>
      <c r="G136" s="125"/>
      <c r="H136" s="108" t="s">
        <v>136</v>
      </c>
      <c r="I136" s="147">
        <v>100</v>
      </c>
      <c r="J136" s="543"/>
      <c r="K136" s="147">
        <v>4.04</v>
      </c>
      <c r="L136" s="230"/>
      <c r="M136" s="501"/>
      <c r="N136" s="443"/>
      <c r="O136" s="443"/>
      <c r="P136" s="443"/>
      <c r="Q136" s="443"/>
      <c r="R136" s="443"/>
      <c r="S136" s="443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6"/>
    </row>
    <row r="137" spans="1:90" s="461" customFormat="1" ht="82.5" customHeight="1">
      <c r="A137" s="495" t="s">
        <v>274</v>
      </c>
      <c r="B137" s="124">
        <v>930</v>
      </c>
      <c r="C137" s="125" t="s">
        <v>98</v>
      </c>
      <c r="D137" s="126" t="s">
        <v>98</v>
      </c>
      <c r="E137" s="125" t="s">
        <v>275</v>
      </c>
      <c r="F137" s="125" t="s">
        <v>275</v>
      </c>
      <c r="G137" s="125"/>
      <c r="H137" s="125"/>
      <c r="I137" s="120">
        <f>I138</f>
        <v>200</v>
      </c>
      <c r="J137" s="535"/>
      <c r="K137" s="120"/>
      <c r="L137" s="120"/>
      <c r="M137" s="501"/>
      <c r="N137" s="143"/>
      <c r="O137" s="143"/>
      <c r="P137" s="143"/>
      <c r="Q137" s="143"/>
      <c r="R137" s="143"/>
      <c r="S137" s="143"/>
      <c r="T137" s="510"/>
      <c r="U137" s="510"/>
      <c r="V137" s="510"/>
      <c r="W137" s="510"/>
      <c r="X137" s="510"/>
      <c r="Y137" s="510"/>
      <c r="Z137" s="510"/>
      <c r="AA137" s="510"/>
      <c r="AB137" s="510"/>
      <c r="AC137" s="510"/>
      <c r="AD137" s="510"/>
      <c r="AE137" s="510"/>
      <c r="AF137" s="510"/>
      <c r="AG137" s="510"/>
      <c r="AH137" s="510"/>
      <c r="AI137" s="510"/>
      <c r="AJ137" s="510"/>
      <c r="AK137" s="510"/>
      <c r="AL137" s="510"/>
      <c r="AM137" s="510"/>
      <c r="AN137" s="510"/>
      <c r="AO137" s="510"/>
      <c r="AP137" s="510"/>
      <c r="AQ137" s="510"/>
      <c r="AR137" s="510"/>
      <c r="AS137" s="510"/>
      <c r="AT137" s="510"/>
      <c r="AU137" s="510"/>
      <c r="AV137" s="510"/>
      <c r="AW137" s="510"/>
      <c r="AX137" s="510"/>
      <c r="AY137" s="510"/>
      <c r="AZ137" s="510"/>
      <c r="BA137" s="510"/>
      <c r="BB137" s="510"/>
      <c r="BC137" s="510"/>
      <c r="BD137" s="510"/>
      <c r="BE137" s="510"/>
      <c r="BF137" s="510"/>
      <c r="BG137" s="510"/>
      <c r="BH137" s="510"/>
      <c r="BI137" s="510"/>
      <c r="BJ137" s="510"/>
      <c r="BK137" s="510"/>
      <c r="BL137" s="510"/>
      <c r="BM137" s="510"/>
      <c r="BN137" s="510"/>
      <c r="BO137" s="510"/>
      <c r="BP137" s="510"/>
      <c r="BQ137" s="510"/>
      <c r="BR137" s="510"/>
      <c r="BS137" s="510"/>
      <c r="BT137" s="510"/>
      <c r="BU137" s="510"/>
      <c r="BV137" s="510"/>
      <c r="BW137" s="510"/>
      <c r="BX137" s="510"/>
      <c r="BY137" s="510"/>
      <c r="BZ137" s="510"/>
      <c r="CA137" s="510"/>
      <c r="CB137" s="510"/>
      <c r="CC137" s="510"/>
      <c r="CD137" s="510"/>
      <c r="CE137" s="510"/>
      <c r="CF137" s="510"/>
      <c r="CG137" s="510"/>
      <c r="CH137" s="510"/>
      <c r="CI137" s="510"/>
      <c r="CJ137" s="510"/>
      <c r="CK137" s="510"/>
      <c r="CL137" s="510"/>
    </row>
    <row r="138" spans="1:90" s="461" customFormat="1" ht="37.5" customHeight="1">
      <c r="A138" s="495" t="s">
        <v>277</v>
      </c>
      <c r="B138" s="124">
        <v>930</v>
      </c>
      <c r="C138" s="125" t="s">
        <v>98</v>
      </c>
      <c r="D138" s="126" t="s">
        <v>98</v>
      </c>
      <c r="E138" s="125" t="s">
        <v>276</v>
      </c>
      <c r="F138" s="125" t="s">
        <v>276</v>
      </c>
      <c r="G138" s="125" t="s">
        <v>358</v>
      </c>
      <c r="H138" s="125"/>
      <c r="I138" s="120">
        <f>I139</f>
        <v>200</v>
      </c>
      <c r="J138" s="535"/>
      <c r="K138" s="120"/>
      <c r="L138" s="120"/>
      <c r="M138" s="501"/>
      <c r="N138" s="143"/>
      <c r="O138" s="143"/>
      <c r="P138" s="143"/>
      <c r="Q138" s="143"/>
      <c r="R138" s="143"/>
      <c r="S138" s="143"/>
      <c r="T138" s="510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510"/>
      <c r="AE138" s="510"/>
      <c r="AF138" s="510"/>
      <c r="AG138" s="510"/>
      <c r="AH138" s="510"/>
      <c r="AI138" s="510"/>
      <c r="AJ138" s="510"/>
      <c r="AK138" s="510"/>
      <c r="AL138" s="510"/>
      <c r="AM138" s="510"/>
      <c r="AN138" s="510"/>
      <c r="AO138" s="510"/>
      <c r="AP138" s="510"/>
      <c r="AQ138" s="510"/>
      <c r="AR138" s="510"/>
      <c r="AS138" s="510"/>
      <c r="AT138" s="510"/>
      <c r="AU138" s="510"/>
      <c r="AV138" s="510"/>
      <c r="AW138" s="510"/>
      <c r="AX138" s="510"/>
      <c r="AY138" s="510"/>
      <c r="AZ138" s="510"/>
      <c r="BA138" s="510"/>
      <c r="BB138" s="510"/>
      <c r="BC138" s="510"/>
      <c r="BD138" s="510"/>
      <c r="BE138" s="510"/>
      <c r="BF138" s="510"/>
      <c r="BG138" s="510"/>
      <c r="BH138" s="510"/>
      <c r="BI138" s="510"/>
      <c r="BJ138" s="510"/>
      <c r="BK138" s="510"/>
      <c r="BL138" s="510"/>
      <c r="BM138" s="510"/>
      <c r="BN138" s="510"/>
      <c r="BO138" s="510"/>
      <c r="BP138" s="510"/>
      <c r="BQ138" s="510"/>
      <c r="BR138" s="510"/>
      <c r="BS138" s="510"/>
      <c r="BT138" s="510"/>
      <c r="BU138" s="510"/>
      <c r="BV138" s="510"/>
      <c r="BW138" s="510"/>
      <c r="BX138" s="510"/>
      <c r="BY138" s="510"/>
      <c r="BZ138" s="510"/>
      <c r="CA138" s="510"/>
      <c r="CB138" s="510"/>
      <c r="CC138" s="510"/>
      <c r="CD138" s="510"/>
      <c r="CE138" s="510"/>
      <c r="CF138" s="510"/>
      <c r="CG138" s="510"/>
      <c r="CH138" s="510"/>
      <c r="CI138" s="510"/>
      <c r="CJ138" s="510"/>
      <c r="CK138" s="510"/>
      <c r="CL138" s="510"/>
    </row>
    <row r="139" spans="1:90" s="461" customFormat="1" ht="27.75" customHeight="1">
      <c r="A139" s="523" t="s">
        <v>283</v>
      </c>
      <c r="B139" s="124">
        <v>930</v>
      </c>
      <c r="C139" s="125" t="s">
        <v>98</v>
      </c>
      <c r="D139" s="126" t="s">
        <v>98</v>
      </c>
      <c r="E139" s="125" t="s">
        <v>276</v>
      </c>
      <c r="F139" s="125" t="s">
        <v>276</v>
      </c>
      <c r="G139" s="125" t="s">
        <v>358</v>
      </c>
      <c r="H139" s="125" t="s">
        <v>136</v>
      </c>
      <c r="I139" s="120">
        <f>'пр 6'!G38</f>
        <v>200</v>
      </c>
      <c r="J139" s="535"/>
      <c r="K139" s="120"/>
      <c r="L139" s="120"/>
      <c r="M139" s="501"/>
      <c r="N139" s="143"/>
      <c r="O139" s="143"/>
      <c r="P139" s="143"/>
      <c r="Q139" s="143"/>
      <c r="R139" s="143"/>
      <c r="S139" s="143"/>
      <c r="T139" s="510"/>
      <c r="U139" s="510"/>
      <c r="V139" s="510"/>
      <c r="W139" s="510"/>
      <c r="X139" s="510"/>
      <c r="Y139" s="510"/>
      <c r="Z139" s="510"/>
      <c r="AA139" s="510"/>
      <c r="AB139" s="510"/>
      <c r="AC139" s="510"/>
      <c r="AD139" s="510"/>
      <c r="AE139" s="510"/>
      <c r="AF139" s="510"/>
      <c r="AG139" s="510"/>
      <c r="AH139" s="510"/>
      <c r="AI139" s="510"/>
      <c r="AJ139" s="510"/>
      <c r="AK139" s="510"/>
      <c r="AL139" s="510"/>
      <c r="AM139" s="510"/>
      <c r="AN139" s="510"/>
      <c r="AO139" s="510"/>
      <c r="AP139" s="510"/>
      <c r="AQ139" s="510"/>
      <c r="AR139" s="510"/>
      <c r="AS139" s="510"/>
      <c r="AT139" s="510"/>
      <c r="AU139" s="510"/>
      <c r="AV139" s="510"/>
      <c r="AW139" s="510"/>
      <c r="AX139" s="510"/>
      <c r="AY139" s="510"/>
      <c r="AZ139" s="510"/>
      <c r="BA139" s="510"/>
      <c r="BB139" s="510"/>
      <c r="BC139" s="510"/>
      <c r="BD139" s="510"/>
      <c r="BE139" s="510"/>
      <c r="BF139" s="510"/>
      <c r="BG139" s="510"/>
      <c r="BH139" s="510"/>
      <c r="BI139" s="510"/>
      <c r="BJ139" s="510"/>
      <c r="BK139" s="510"/>
      <c r="BL139" s="510"/>
      <c r="BM139" s="510"/>
      <c r="BN139" s="510"/>
      <c r="BO139" s="510"/>
      <c r="BP139" s="510"/>
      <c r="BQ139" s="510"/>
      <c r="BR139" s="510"/>
      <c r="BS139" s="510"/>
      <c r="BT139" s="510"/>
      <c r="BU139" s="510"/>
      <c r="BV139" s="510"/>
      <c r="BW139" s="510"/>
      <c r="BX139" s="510"/>
      <c r="BY139" s="510"/>
      <c r="BZ139" s="510"/>
      <c r="CA139" s="510"/>
      <c r="CB139" s="510"/>
      <c r="CC139" s="510"/>
      <c r="CD139" s="510"/>
      <c r="CE139" s="510"/>
      <c r="CF139" s="510"/>
      <c r="CG139" s="510"/>
      <c r="CH139" s="510"/>
      <c r="CI139" s="510"/>
      <c r="CJ139" s="510"/>
      <c r="CK139" s="510"/>
      <c r="CL139" s="510"/>
    </row>
    <row r="140" spans="1:90" s="461" customFormat="1" ht="27.75" customHeight="1">
      <c r="A140" s="527" t="s">
        <v>282</v>
      </c>
      <c r="B140" s="124"/>
      <c r="C140" s="125"/>
      <c r="D140" s="126"/>
      <c r="E140" s="125"/>
      <c r="F140" s="125"/>
      <c r="G140" s="125"/>
      <c r="H140" s="125"/>
      <c r="I140" s="120">
        <v>0</v>
      </c>
      <c r="J140" s="535"/>
      <c r="K140" s="120"/>
      <c r="L140" s="120"/>
      <c r="M140" s="501"/>
      <c r="N140" s="143"/>
      <c r="O140" s="143"/>
      <c r="P140" s="143"/>
      <c r="Q140" s="143"/>
      <c r="R140" s="143"/>
      <c r="S140" s="143"/>
      <c r="T140" s="510"/>
      <c r="U140" s="510"/>
      <c r="V140" s="510"/>
      <c r="W140" s="510"/>
      <c r="X140" s="510"/>
      <c r="Y140" s="510"/>
      <c r="Z140" s="510"/>
      <c r="AA140" s="510"/>
      <c r="AB140" s="510"/>
      <c r="AC140" s="510"/>
      <c r="AD140" s="510"/>
      <c r="AE140" s="510"/>
      <c r="AF140" s="510"/>
      <c r="AG140" s="510"/>
      <c r="AH140" s="510"/>
      <c r="AI140" s="510"/>
      <c r="AJ140" s="510"/>
      <c r="AK140" s="510"/>
      <c r="AL140" s="510"/>
      <c r="AM140" s="510"/>
      <c r="AN140" s="510"/>
      <c r="AO140" s="510"/>
      <c r="AP140" s="510"/>
      <c r="AQ140" s="510"/>
      <c r="AR140" s="510"/>
      <c r="AS140" s="510"/>
      <c r="AT140" s="510"/>
      <c r="AU140" s="510"/>
      <c r="AV140" s="510"/>
      <c r="AW140" s="510"/>
      <c r="AX140" s="510"/>
      <c r="AY140" s="510"/>
      <c r="AZ140" s="510"/>
      <c r="BA140" s="510"/>
      <c r="BB140" s="510"/>
      <c r="BC140" s="510"/>
      <c r="BD140" s="510"/>
      <c r="BE140" s="510"/>
      <c r="BF140" s="510"/>
      <c r="BG140" s="510"/>
      <c r="BH140" s="510"/>
      <c r="BI140" s="510"/>
      <c r="BJ140" s="510"/>
      <c r="BK140" s="510"/>
      <c r="BL140" s="510"/>
      <c r="BM140" s="510"/>
      <c r="BN140" s="510"/>
      <c r="BO140" s="510"/>
      <c r="BP140" s="510"/>
      <c r="BQ140" s="510"/>
      <c r="BR140" s="510"/>
      <c r="BS140" s="510"/>
      <c r="BT140" s="510"/>
      <c r="BU140" s="510"/>
      <c r="BV140" s="510"/>
      <c r="BW140" s="510"/>
      <c r="BX140" s="510"/>
      <c r="BY140" s="510"/>
      <c r="BZ140" s="510"/>
      <c r="CA140" s="510"/>
      <c r="CB140" s="510"/>
      <c r="CC140" s="510"/>
      <c r="CD140" s="510"/>
      <c r="CE140" s="510"/>
      <c r="CF140" s="510"/>
      <c r="CG140" s="510"/>
      <c r="CH140" s="510"/>
      <c r="CI140" s="510"/>
      <c r="CJ140" s="510"/>
      <c r="CK140" s="510"/>
      <c r="CL140" s="510"/>
    </row>
    <row r="141" spans="1:90" s="461" customFormat="1" ht="27" customHeight="1">
      <c r="A141" s="494" t="s">
        <v>270</v>
      </c>
      <c r="B141" s="124">
        <v>930</v>
      </c>
      <c r="C141" s="125" t="s">
        <v>98</v>
      </c>
      <c r="D141" s="126" t="s">
        <v>98</v>
      </c>
      <c r="E141" s="125" t="s">
        <v>279</v>
      </c>
      <c r="F141" s="125" t="s">
        <v>279</v>
      </c>
      <c r="G141" s="125"/>
      <c r="H141" s="125"/>
      <c r="I141" s="120">
        <f>I142</f>
        <v>464.658</v>
      </c>
      <c r="J141" s="535"/>
      <c r="K141" s="120"/>
      <c r="L141" s="120"/>
      <c r="M141" s="501"/>
      <c r="N141" s="143"/>
      <c r="O141" s="143"/>
      <c r="P141" s="143"/>
      <c r="Q141" s="143"/>
      <c r="R141" s="143"/>
      <c r="S141" s="143"/>
      <c r="T141" s="510"/>
      <c r="U141" s="510"/>
      <c r="V141" s="510"/>
      <c r="W141" s="510"/>
      <c r="X141" s="510"/>
      <c r="Y141" s="510"/>
      <c r="Z141" s="510"/>
      <c r="AA141" s="510"/>
      <c r="AB141" s="510"/>
      <c r="AC141" s="510"/>
      <c r="AD141" s="510"/>
      <c r="AE141" s="510"/>
      <c r="AF141" s="510"/>
      <c r="AG141" s="510"/>
      <c r="AH141" s="510"/>
      <c r="AI141" s="510"/>
      <c r="AJ141" s="510"/>
      <c r="AK141" s="510"/>
      <c r="AL141" s="510"/>
      <c r="AM141" s="510"/>
      <c r="AN141" s="510"/>
      <c r="AO141" s="510"/>
      <c r="AP141" s="510"/>
      <c r="AQ141" s="510"/>
      <c r="AR141" s="510"/>
      <c r="AS141" s="510"/>
      <c r="AT141" s="510"/>
      <c r="AU141" s="510"/>
      <c r="AV141" s="510"/>
      <c r="AW141" s="510"/>
      <c r="AX141" s="510"/>
      <c r="AY141" s="510"/>
      <c r="AZ141" s="510"/>
      <c r="BA141" s="510"/>
      <c r="BB141" s="510"/>
      <c r="BC141" s="510"/>
      <c r="BD141" s="510"/>
      <c r="BE141" s="510"/>
      <c r="BF141" s="510"/>
      <c r="BG141" s="510"/>
      <c r="BH141" s="510"/>
      <c r="BI141" s="510"/>
      <c r="BJ141" s="510"/>
      <c r="BK141" s="510"/>
      <c r="BL141" s="510"/>
      <c r="BM141" s="510"/>
      <c r="BN141" s="510"/>
      <c r="BO141" s="510"/>
      <c r="BP141" s="510"/>
      <c r="BQ141" s="510"/>
      <c r="BR141" s="510"/>
      <c r="BS141" s="510"/>
      <c r="BT141" s="510"/>
      <c r="BU141" s="510"/>
      <c r="BV141" s="510"/>
      <c r="BW141" s="510"/>
      <c r="BX141" s="510"/>
      <c r="BY141" s="510"/>
      <c r="BZ141" s="510"/>
      <c r="CA141" s="510"/>
      <c r="CB141" s="510"/>
      <c r="CC141" s="510"/>
      <c r="CD141" s="510"/>
      <c r="CE141" s="510"/>
      <c r="CF141" s="510"/>
      <c r="CG141" s="510"/>
      <c r="CH141" s="510"/>
      <c r="CI141" s="510"/>
      <c r="CJ141" s="510"/>
      <c r="CK141" s="510"/>
      <c r="CL141" s="510"/>
    </row>
    <row r="142" spans="1:90" s="461" customFormat="1" ht="34.5" customHeight="1">
      <c r="A142" s="592" t="s">
        <v>1</v>
      </c>
      <c r="B142" s="601">
        <v>930</v>
      </c>
      <c r="C142" s="580" t="s">
        <v>98</v>
      </c>
      <c r="D142" s="593" t="s">
        <v>98</v>
      </c>
      <c r="E142" s="580"/>
      <c r="F142" s="580" t="s">
        <v>331</v>
      </c>
      <c r="G142" s="580"/>
      <c r="H142" s="580"/>
      <c r="I142" s="591">
        <f>I143+I145</f>
        <v>464.658</v>
      </c>
      <c r="J142" s="535"/>
      <c r="K142" s="120"/>
      <c r="L142" s="120"/>
      <c r="M142" s="501"/>
      <c r="N142" s="143"/>
      <c r="O142" s="143"/>
      <c r="P142" s="143"/>
      <c r="Q142" s="143"/>
      <c r="R142" s="143"/>
      <c r="S142" s="143"/>
      <c r="T142" s="510"/>
      <c r="U142" s="510"/>
      <c r="V142" s="510"/>
      <c r="W142" s="510"/>
      <c r="X142" s="510"/>
      <c r="Y142" s="510"/>
      <c r="Z142" s="510"/>
      <c r="AA142" s="510"/>
      <c r="AB142" s="510"/>
      <c r="AC142" s="510"/>
      <c r="AD142" s="510"/>
      <c r="AE142" s="510"/>
      <c r="AF142" s="510"/>
      <c r="AG142" s="510"/>
      <c r="AH142" s="510"/>
      <c r="AI142" s="510"/>
      <c r="AJ142" s="510"/>
      <c r="AK142" s="510"/>
      <c r="AL142" s="510"/>
      <c r="AM142" s="510"/>
      <c r="AN142" s="510"/>
      <c r="AO142" s="510"/>
      <c r="AP142" s="510"/>
      <c r="AQ142" s="510"/>
      <c r="AR142" s="510"/>
      <c r="AS142" s="510"/>
      <c r="AT142" s="510"/>
      <c r="AU142" s="510"/>
      <c r="AV142" s="510"/>
      <c r="AW142" s="510"/>
      <c r="AX142" s="510"/>
      <c r="AY142" s="510"/>
      <c r="AZ142" s="510"/>
      <c r="BA142" s="510"/>
      <c r="BB142" s="510"/>
      <c r="BC142" s="510"/>
      <c r="BD142" s="510"/>
      <c r="BE142" s="510"/>
      <c r="BF142" s="510"/>
      <c r="BG142" s="510"/>
      <c r="BH142" s="510"/>
      <c r="BI142" s="510"/>
      <c r="BJ142" s="510"/>
      <c r="BK142" s="510"/>
      <c r="BL142" s="510"/>
      <c r="BM142" s="510"/>
      <c r="BN142" s="510"/>
      <c r="BO142" s="510"/>
      <c r="BP142" s="510"/>
      <c r="BQ142" s="510"/>
      <c r="BR142" s="510"/>
      <c r="BS142" s="510"/>
      <c r="BT142" s="510"/>
      <c r="BU142" s="510"/>
      <c r="BV142" s="510"/>
      <c r="BW142" s="510"/>
      <c r="BX142" s="510"/>
      <c r="BY142" s="510"/>
      <c r="BZ142" s="510"/>
      <c r="CA142" s="510"/>
      <c r="CB142" s="510"/>
      <c r="CC142" s="510"/>
      <c r="CD142" s="510"/>
      <c r="CE142" s="510"/>
      <c r="CF142" s="510"/>
      <c r="CG142" s="510"/>
      <c r="CH142" s="510"/>
      <c r="CI142" s="510"/>
      <c r="CJ142" s="510"/>
      <c r="CK142" s="510"/>
      <c r="CL142" s="510"/>
    </row>
    <row r="143" spans="1:19" s="599" customFormat="1" ht="33.75" customHeight="1">
      <c r="A143" s="594" t="s">
        <v>393</v>
      </c>
      <c r="B143" s="595"/>
      <c r="C143" s="576" t="s">
        <v>98</v>
      </c>
      <c r="D143" s="577" t="s">
        <v>98</v>
      </c>
      <c r="E143" s="576"/>
      <c r="F143" s="576" t="s">
        <v>389</v>
      </c>
      <c r="G143" s="576"/>
      <c r="H143" s="576"/>
      <c r="I143" s="578">
        <f>I144</f>
        <v>232</v>
      </c>
      <c r="J143" s="596"/>
      <c r="K143" s="578"/>
      <c r="L143" s="578"/>
      <c r="M143" s="597"/>
      <c r="N143" s="598"/>
      <c r="O143" s="598"/>
      <c r="P143" s="598"/>
      <c r="Q143" s="598"/>
      <c r="R143" s="598"/>
      <c r="S143" s="598"/>
    </row>
    <row r="144" spans="1:19" s="599" customFormat="1" ht="26.25" customHeight="1">
      <c r="A144" s="600" t="s">
        <v>135</v>
      </c>
      <c r="B144" s="595"/>
      <c r="C144" s="576" t="s">
        <v>98</v>
      </c>
      <c r="D144" s="577" t="s">
        <v>98</v>
      </c>
      <c r="E144" s="576"/>
      <c r="F144" s="576" t="s">
        <v>389</v>
      </c>
      <c r="G144" s="576"/>
      <c r="H144" s="576" t="s">
        <v>136</v>
      </c>
      <c r="I144" s="578">
        <v>232</v>
      </c>
      <c r="J144" s="596"/>
      <c r="K144" s="578">
        <v>232</v>
      </c>
      <c r="L144" s="578"/>
      <c r="M144" s="597"/>
      <c r="N144" s="598"/>
      <c r="O144" s="598"/>
      <c r="P144" s="598"/>
      <c r="Q144" s="598"/>
      <c r="R144" s="598"/>
      <c r="S144" s="598"/>
    </row>
    <row r="145" spans="1:19" s="599" customFormat="1" ht="49.5" customHeight="1">
      <c r="A145" s="594" t="s">
        <v>392</v>
      </c>
      <c r="B145" s="595"/>
      <c r="C145" s="576" t="s">
        <v>98</v>
      </c>
      <c r="D145" s="577" t="s">
        <v>98</v>
      </c>
      <c r="E145" s="576"/>
      <c r="F145" s="576" t="s">
        <v>390</v>
      </c>
      <c r="G145" s="576"/>
      <c r="H145" s="576"/>
      <c r="I145" s="578">
        <v>232.658</v>
      </c>
      <c r="J145" s="596"/>
      <c r="K145" s="578"/>
      <c r="L145" s="578"/>
      <c r="M145" s="597"/>
      <c r="N145" s="598"/>
      <c r="O145" s="598"/>
      <c r="P145" s="598"/>
      <c r="Q145" s="598"/>
      <c r="R145" s="598"/>
      <c r="S145" s="598"/>
    </row>
    <row r="146" spans="1:90" s="461" customFormat="1" ht="22.5" customHeight="1">
      <c r="A146" s="523" t="s">
        <v>135</v>
      </c>
      <c r="B146" s="124"/>
      <c r="C146" s="125" t="s">
        <v>98</v>
      </c>
      <c r="D146" s="126" t="s">
        <v>98</v>
      </c>
      <c r="E146" s="125"/>
      <c r="F146" s="125" t="s">
        <v>390</v>
      </c>
      <c r="G146" s="125"/>
      <c r="H146" s="125" t="s">
        <v>136</v>
      </c>
      <c r="I146" s="120">
        <v>232</v>
      </c>
      <c r="J146" s="535"/>
      <c r="K146" s="120"/>
      <c r="L146" s="120"/>
      <c r="M146" s="501"/>
      <c r="N146" s="143"/>
      <c r="O146" s="143"/>
      <c r="P146" s="143"/>
      <c r="Q146" s="143"/>
      <c r="R146" s="143"/>
      <c r="S146" s="143"/>
      <c r="T146" s="510"/>
      <c r="U146" s="510"/>
      <c r="V146" s="510"/>
      <c r="W146" s="510"/>
      <c r="X146" s="510"/>
      <c r="Y146" s="510"/>
      <c r="Z146" s="510"/>
      <c r="AA146" s="510"/>
      <c r="AB146" s="510"/>
      <c r="AC146" s="510"/>
      <c r="AD146" s="510"/>
      <c r="AE146" s="510"/>
      <c r="AF146" s="510"/>
      <c r="AG146" s="510"/>
      <c r="AH146" s="510"/>
      <c r="AI146" s="510"/>
      <c r="AJ146" s="510"/>
      <c r="AK146" s="510"/>
      <c r="AL146" s="510"/>
      <c r="AM146" s="510"/>
      <c r="AN146" s="510"/>
      <c r="AO146" s="510"/>
      <c r="AP146" s="510"/>
      <c r="AQ146" s="510"/>
      <c r="AR146" s="510"/>
      <c r="AS146" s="510"/>
      <c r="AT146" s="510"/>
      <c r="AU146" s="510"/>
      <c r="AV146" s="510"/>
      <c r="AW146" s="510"/>
      <c r="AX146" s="510"/>
      <c r="AY146" s="510"/>
      <c r="AZ146" s="510"/>
      <c r="BA146" s="510"/>
      <c r="BB146" s="510"/>
      <c r="BC146" s="510"/>
      <c r="BD146" s="510"/>
      <c r="BE146" s="510"/>
      <c r="BF146" s="510"/>
      <c r="BG146" s="510"/>
      <c r="BH146" s="510"/>
      <c r="BI146" s="510"/>
      <c r="BJ146" s="510"/>
      <c r="BK146" s="510"/>
      <c r="BL146" s="510"/>
      <c r="BM146" s="510"/>
      <c r="BN146" s="510"/>
      <c r="BO146" s="510"/>
      <c r="BP146" s="510"/>
      <c r="BQ146" s="510"/>
      <c r="BR146" s="510"/>
      <c r="BS146" s="510"/>
      <c r="BT146" s="510"/>
      <c r="BU146" s="510"/>
      <c r="BV146" s="510"/>
      <c r="BW146" s="510"/>
      <c r="BX146" s="510"/>
      <c r="BY146" s="510"/>
      <c r="BZ146" s="510"/>
      <c r="CA146" s="510"/>
      <c r="CB146" s="510"/>
      <c r="CC146" s="510"/>
      <c r="CD146" s="510"/>
      <c r="CE146" s="510"/>
      <c r="CF146" s="510"/>
      <c r="CG146" s="510"/>
      <c r="CH146" s="510"/>
      <c r="CI146" s="510"/>
      <c r="CJ146" s="510"/>
      <c r="CK146" s="510"/>
      <c r="CL146" s="510"/>
    </row>
    <row r="147" spans="1:19" s="461" customFormat="1" ht="23.25" customHeight="1">
      <c r="A147" s="524" t="s">
        <v>133</v>
      </c>
      <c r="B147" s="107">
        <v>930</v>
      </c>
      <c r="C147" s="108" t="s">
        <v>98</v>
      </c>
      <c r="D147" s="174" t="s">
        <v>98</v>
      </c>
      <c r="E147" s="174"/>
      <c r="F147" s="108"/>
      <c r="G147" s="108"/>
      <c r="H147" s="553"/>
      <c r="I147" s="147">
        <f>I148</f>
        <v>28.3</v>
      </c>
      <c r="J147" s="543"/>
      <c r="K147" s="147"/>
      <c r="L147" s="147"/>
      <c r="M147" s="501"/>
      <c r="N147" s="554"/>
      <c r="O147" s="554"/>
      <c r="P147" s="554"/>
      <c r="Q147" s="554"/>
      <c r="R147" s="554"/>
      <c r="S147" s="554"/>
    </row>
    <row r="148" spans="1:90" s="461" customFormat="1" ht="30.75" customHeight="1">
      <c r="A148" s="493" t="s">
        <v>325</v>
      </c>
      <c r="B148" s="124">
        <v>930</v>
      </c>
      <c r="C148" s="125" t="s">
        <v>98</v>
      </c>
      <c r="D148" s="126" t="s">
        <v>98</v>
      </c>
      <c r="E148" s="126"/>
      <c r="F148" s="125" t="s">
        <v>326</v>
      </c>
      <c r="G148" s="125" t="s">
        <v>359</v>
      </c>
      <c r="H148" s="462"/>
      <c r="I148" s="120">
        <f>I149</f>
        <v>28.3</v>
      </c>
      <c r="J148" s="535"/>
      <c r="K148" s="120"/>
      <c r="L148" s="120"/>
      <c r="M148" s="501"/>
      <c r="N148" s="143"/>
      <c r="O148" s="143"/>
      <c r="P148" s="143"/>
      <c r="Q148" s="143"/>
      <c r="R148" s="143"/>
      <c r="S148" s="143"/>
      <c r="T148" s="510"/>
      <c r="U148" s="510"/>
      <c r="V148" s="510"/>
      <c r="W148" s="510"/>
      <c r="X148" s="510"/>
      <c r="Y148" s="510"/>
      <c r="Z148" s="510"/>
      <c r="AA148" s="510"/>
      <c r="AB148" s="510"/>
      <c r="AC148" s="510"/>
      <c r="AD148" s="510"/>
      <c r="AE148" s="510"/>
      <c r="AF148" s="510"/>
      <c r="AG148" s="510"/>
      <c r="AH148" s="510"/>
      <c r="AI148" s="510"/>
      <c r="AJ148" s="510"/>
      <c r="AK148" s="510"/>
      <c r="AL148" s="510"/>
      <c r="AM148" s="510"/>
      <c r="AN148" s="510"/>
      <c r="AO148" s="510"/>
      <c r="AP148" s="510"/>
      <c r="AQ148" s="510"/>
      <c r="AR148" s="510"/>
      <c r="AS148" s="510"/>
      <c r="AT148" s="510"/>
      <c r="AU148" s="510"/>
      <c r="AV148" s="510"/>
      <c r="AW148" s="510"/>
      <c r="AX148" s="510"/>
      <c r="AY148" s="510"/>
      <c r="AZ148" s="510"/>
      <c r="BA148" s="510"/>
      <c r="BB148" s="510"/>
      <c r="BC148" s="510"/>
      <c r="BD148" s="510"/>
      <c r="BE148" s="510"/>
      <c r="BF148" s="510"/>
      <c r="BG148" s="510"/>
      <c r="BH148" s="510"/>
      <c r="BI148" s="510"/>
      <c r="BJ148" s="510"/>
      <c r="BK148" s="510"/>
      <c r="BL148" s="510"/>
      <c r="BM148" s="510"/>
      <c r="BN148" s="510"/>
      <c r="BO148" s="510"/>
      <c r="BP148" s="510"/>
      <c r="BQ148" s="510"/>
      <c r="BR148" s="510"/>
      <c r="BS148" s="510"/>
      <c r="BT148" s="510"/>
      <c r="BU148" s="510"/>
      <c r="BV148" s="510"/>
      <c r="BW148" s="510"/>
      <c r="BX148" s="510"/>
      <c r="BY148" s="510"/>
      <c r="BZ148" s="510"/>
      <c r="CA148" s="510"/>
      <c r="CB148" s="510"/>
      <c r="CC148" s="510"/>
      <c r="CD148" s="510"/>
      <c r="CE148" s="510"/>
      <c r="CF148" s="510"/>
      <c r="CG148" s="510"/>
      <c r="CH148" s="510"/>
      <c r="CI148" s="510"/>
      <c r="CJ148" s="510"/>
      <c r="CK148" s="510"/>
      <c r="CL148" s="510"/>
    </row>
    <row r="149" spans="1:90" s="461" customFormat="1" ht="24" customHeight="1">
      <c r="A149" s="523" t="s">
        <v>135</v>
      </c>
      <c r="B149" s="124">
        <v>930</v>
      </c>
      <c r="C149" s="125" t="s">
        <v>98</v>
      </c>
      <c r="D149" s="126" t="s">
        <v>98</v>
      </c>
      <c r="E149" s="126"/>
      <c r="F149" s="125" t="s">
        <v>326</v>
      </c>
      <c r="G149" s="125" t="s">
        <v>359</v>
      </c>
      <c r="H149" s="548">
        <v>200</v>
      </c>
      <c r="I149" s="120">
        <f>I150</f>
        <v>28.3</v>
      </c>
      <c r="J149" s="535"/>
      <c r="K149" s="120"/>
      <c r="L149" s="120"/>
      <c r="M149" s="501"/>
      <c r="N149" s="143"/>
      <c r="O149" s="143"/>
      <c r="P149" s="143"/>
      <c r="Q149" s="143"/>
      <c r="R149" s="143"/>
      <c r="S149" s="143"/>
      <c r="T149" s="510"/>
      <c r="U149" s="510"/>
      <c r="V149" s="510"/>
      <c r="W149" s="510"/>
      <c r="X149" s="510"/>
      <c r="Y149" s="510"/>
      <c r="Z149" s="510"/>
      <c r="AA149" s="510"/>
      <c r="AB149" s="510"/>
      <c r="AC149" s="510"/>
      <c r="AD149" s="510"/>
      <c r="AE149" s="510"/>
      <c r="AF149" s="510"/>
      <c r="AG149" s="510"/>
      <c r="AH149" s="510"/>
      <c r="AI149" s="510"/>
      <c r="AJ149" s="510"/>
      <c r="AK149" s="510"/>
      <c r="AL149" s="510"/>
      <c r="AM149" s="510"/>
      <c r="AN149" s="510"/>
      <c r="AO149" s="510"/>
      <c r="AP149" s="510"/>
      <c r="AQ149" s="510"/>
      <c r="AR149" s="510"/>
      <c r="AS149" s="510"/>
      <c r="AT149" s="510"/>
      <c r="AU149" s="510"/>
      <c r="AV149" s="510"/>
      <c r="AW149" s="510"/>
      <c r="AX149" s="510"/>
      <c r="AY149" s="510"/>
      <c r="AZ149" s="510"/>
      <c r="BA149" s="510"/>
      <c r="BB149" s="510"/>
      <c r="BC149" s="510"/>
      <c r="BD149" s="510"/>
      <c r="BE149" s="510"/>
      <c r="BF149" s="510"/>
      <c r="BG149" s="510"/>
      <c r="BH149" s="510"/>
      <c r="BI149" s="510"/>
      <c r="BJ149" s="510"/>
      <c r="BK149" s="510"/>
      <c r="BL149" s="510"/>
      <c r="BM149" s="510"/>
      <c r="BN149" s="510"/>
      <c r="BO149" s="510"/>
      <c r="BP149" s="510"/>
      <c r="BQ149" s="510"/>
      <c r="BR149" s="510"/>
      <c r="BS149" s="510"/>
      <c r="BT149" s="510"/>
      <c r="BU149" s="510"/>
      <c r="BV149" s="510"/>
      <c r="BW149" s="510"/>
      <c r="BX149" s="510"/>
      <c r="BY149" s="510"/>
      <c r="BZ149" s="510"/>
      <c r="CA149" s="510"/>
      <c r="CB149" s="510"/>
      <c r="CC149" s="510"/>
      <c r="CD149" s="510"/>
      <c r="CE149" s="510"/>
      <c r="CF149" s="510"/>
      <c r="CG149" s="510"/>
      <c r="CH149" s="510"/>
      <c r="CI149" s="510"/>
      <c r="CJ149" s="510"/>
      <c r="CK149" s="510"/>
      <c r="CL149" s="510"/>
    </row>
    <row r="150" spans="1:90" s="461" customFormat="1" ht="31.5" customHeight="1">
      <c r="A150" s="562" t="s">
        <v>143</v>
      </c>
      <c r="B150" s="124"/>
      <c r="C150" s="125"/>
      <c r="D150" s="126"/>
      <c r="E150" s="126"/>
      <c r="F150" s="125"/>
      <c r="G150" s="125"/>
      <c r="H150" s="462"/>
      <c r="I150" s="120">
        <v>28.3</v>
      </c>
      <c r="J150" s="535"/>
      <c r="K150" s="120"/>
      <c r="L150" s="120"/>
      <c r="M150" s="501"/>
      <c r="N150" s="143"/>
      <c r="O150" s="143"/>
      <c r="P150" s="143"/>
      <c r="Q150" s="143"/>
      <c r="R150" s="143"/>
      <c r="S150" s="143"/>
      <c r="T150" s="510"/>
      <c r="U150" s="510"/>
      <c r="V150" s="510"/>
      <c r="W150" s="510"/>
      <c r="X150" s="510"/>
      <c r="Y150" s="510"/>
      <c r="Z150" s="510"/>
      <c r="AA150" s="510"/>
      <c r="AB150" s="510"/>
      <c r="AC150" s="510"/>
      <c r="AD150" s="510"/>
      <c r="AE150" s="510"/>
      <c r="AF150" s="510"/>
      <c r="AG150" s="510"/>
      <c r="AH150" s="510"/>
      <c r="AI150" s="510"/>
      <c r="AJ150" s="510"/>
      <c r="AK150" s="510"/>
      <c r="AL150" s="510"/>
      <c r="AM150" s="510"/>
      <c r="AN150" s="510"/>
      <c r="AO150" s="510"/>
      <c r="AP150" s="510"/>
      <c r="AQ150" s="510"/>
      <c r="AR150" s="510"/>
      <c r="AS150" s="510"/>
      <c r="AT150" s="510"/>
      <c r="AU150" s="510"/>
      <c r="AV150" s="510"/>
      <c r="AW150" s="510"/>
      <c r="AX150" s="510"/>
      <c r="AY150" s="510"/>
      <c r="AZ150" s="510"/>
      <c r="BA150" s="510"/>
      <c r="BB150" s="510"/>
      <c r="BC150" s="510"/>
      <c r="BD150" s="510"/>
      <c r="BE150" s="510"/>
      <c r="BF150" s="510"/>
      <c r="BG150" s="510"/>
      <c r="BH150" s="510"/>
      <c r="BI150" s="510"/>
      <c r="BJ150" s="510"/>
      <c r="BK150" s="510"/>
      <c r="BL150" s="510"/>
      <c r="BM150" s="510"/>
      <c r="BN150" s="510"/>
      <c r="BO150" s="510"/>
      <c r="BP150" s="510"/>
      <c r="BQ150" s="510"/>
      <c r="BR150" s="510"/>
      <c r="BS150" s="510"/>
      <c r="BT150" s="510"/>
      <c r="BU150" s="510"/>
      <c r="BV150" s="510"/>
      <c r="BW150" s="510"/>
      <c r="BX150" s="510"/>
      <c r="BY150" s="510"/>
      <c r="BZ150" s="510"/>
      <c r="CA150" s="510"/>
      <c r="CB150" s="510"/>
      <c r="CC150" s="510"/>
      <c r="CD150" s="510"/>
      <c r="CE150" s="510"/>
      <c r="CF150" s="510"/>
      <c r="CG150" s="510"/>
      <c r="CH150" s="510"/>
      <c r="CI150" s="510"/>
      <c r="CJ150" s="510"/>
      <c r="CK150" s="510"/>
      <c r="CL150" s="510"/>
    </row>
    <row r="151" spans="1:90" s="454" customFormat="1" ht="25.5" customHeight="1">
      <c r="A151" s="528" t="s">
        <v>104</v>
      </c>
      <c r="B151" s="111">
        <v>930</v>
      </c>
      <c r="C151" s="134" t="s">
        <v>103</v>
      </c>
      <c r="D151" s="175"/>
      <c r="E151" s="175"/>
      <c r="F151" s="134"/>
      <c r="G151" s="134"/>
      <c r="H151" s="134"/>
      <c r="I151" s="114">
        <f>I152</f>
        <v>14317.089130000002</v>
      </c>
      <c r="J151" s="541"/>
      <c r="K151" s="114"/>
      <c r="L151" s="114">
        <f>L152</f>
        <v>3703.51209</v>
      </c>
      <c r="M151" s="502">
        <f aca="true" t="shared" si="7" ref="M151:M162">L151/I151*100</f>
        <v>25.867772815911778</v>
      </c>
      <c r="N151" s="114">
        <f>N152</f>
        <v>8500.47716</v>
      </c>
      <c r="O151" s="114">
        <f>O152</f>
        <v>2303.56894</v>
      </c>
      <c r="P151" s="505">
        <f>O151/N151*100</f>
        <v>27.09928980033869</v>
      </c>
      <c r="Q151" s="114">
        <f>Q152</f>
        <v>1560.71275</v>
      </c>
      <c r="R151" s="114">
        <f>R152</f>
        <v>570.01317</v>
      </c>
      <c r="S151" s="505">
        <f>R151/Q151*100</f>
        <v>36.522618912416775</v>
      </c>
      <c r="T151" s="234"/>
      <c r="U151" s="234"/>
      <c r="V151" s="234"/>
      <c r="W151" s="234"/>
      <c r="X151" s="234"/>
      <c r="Y151" s="234"/>
      <c r="Z151" s="234"/>
      <c r="AA151" s="234"/>
      <c r="AB151" s="234"/>
      <c r="AC151" s="234"/>
      <c r="AD151" s="234"/>
      <c r="AE151" s="234"/>
      <c r="AF151" s="234"/>
      <c r="AG151" s="234"/>
      <c r="AH151" s="234"/>
      <c r="AI151" s="234"/>
      <c r="AJ151" s="234"/>
      <c r="AK151" s="234"/>
      <c r="AL151" s="234"/>
      <c r="AM151" s="234"/>
      <c r="AN151" s="234"/>
      <c r="AO151" s="234"/>
      <c r="AP151" s="234"/>
      <c r="AQ151" s="234"/>
      <c r="AR151" s="234"/>
      <c r="AS151" s="234"/>
      <c r="AT151" s="234"/>
      <c r="AU151" s="234"/>
      <c r="AV151" s="234"/>
      <c r="AW151" s="234"/>
      <c r="AX151" s="234"/>
      <c r="AY151" s="234"/>
      <c r="AZ151" s="234"/>
      <c r="BA151" s="234"/>
      <c r="BB151" s="234"/>
      <c r="BC151" s="234"/>
      <c r="BD151" s="234"/>
      <c r="BE151" s="234"/>
      <c r="BF151" s="234"/>
      <c r="BG151" s="234"/>
      <c r="BH151" s="234"/>
      <c r="BI151" s="234"/>
      <c r="BJ151" s="234"/>
      <c r="BK151" s="234"/>
      <c r="BL151" s="234"/>
      <c r="BM151" s="234"/>
      <c r="BN151" s="234"/>
      <c r="BO151" s="234"/>
      <c r="BP151" s="234"/>
      <c r="BQ151" s="234"/>
      <c r="BR151" s="234"/>
      <c r="BS151" s="234"/>
      <c r="BT151" s="234"/>
      <c r="BU151" s="234"/>
      <c r="BV151" s="234"/>
      <c r="BW151" s="234"/>
      <c r="BX151" s="234"/>
      <c r="BY151" s="234"/>
      <c r="BZ151" s="234"/>
      <c r="CA151" s="234"/>
      <c r="CB151" s="234"/>
      <c r="CC151" s="234"/>
      <c r="CD151" s="234"/>
      <c r="CE151" s="234"/>
      <c r="CF151" s="234"/>
      <c r="CG151" s="234"/>
      <c r="CH151" s="234"/>
      <c r="CI151" s="234"/>
      <c r="CJ151" s="234"/>
      <c r="CK151" s="234"/>
      <c r="CL151" s="234"/>
    </row>
    <row r="152" spans="1:90" s="456" customFormat="1" ht="25.5" customHeight="1">
      <c r="A152" s="494" t="s">
        <v>105</v>
      </c>
      <c r="B152" s="104">
        <v>930</v>
      </c>
      <c r="C152" s="135" t="s">
        <v>103</v>
      </c>
      <c r="D152" s="161" t="s">
        <v>77</v>
      </c>
      <c r="E152" s="161"/>
      <c r="F152" s="135"/>
      <c r="G152" s="135"/>
      <c r="H152" s="135"/>
      <c r="I152" s="145">
        <f>I160+I153</f>
        <v>14317.089130000002</v>
      </c>
      <c r="J152" s="538"/>
      <c r="K152" s="145"/>
      <c r="L152" s="145">
        <f>L160+L153</f>
        <v>3703.51209</v>
      </c>
      <c r="M152" s="499">
        <f t="shared" si="7"/>
        <v>25.867772815911778</v>
      </c>
      <c r="N152" s="145">
        <f>N160+N153</f>
        <v>8500.47716</v>
      </c>
      <c r="O152" s="145">
        <f>O160+O153</f>
        <v>2303.56894</v>
      </c>
      <c r="P152" s="486">
        <f>O152/N152*100</f>
        <v>27.09928980033869</v>
      </c>
      <c r="Q152" s="145">
        <f>Q160+Q153</f>
        <v>1560.71275</v>
      </c>
      <c r="R152" s="145">
        <f>R160+R153</f>
        <v>570.01317</v>
      </c>
      <c r="S152" s="486">
        <f>R152/Q152*100</f>
        <v>36.522618912416775</v>
      </c>
      <c r="T152" s="234"/>
      <c r="U152" s="234"/>
      <c r="V152" s="234"/>
      <c r="W152" s="234"/>
      <c r="X152" s="234"/>
      <c r="Y152" s="234"/>
      <c r="Z152" s="234"/>
      <c r="AA152" s="234"/>
      <c r="AB152" s="234"/>
      <c r="AC152" s="234"/>
      <c r="AD152" s="234"/>
      <c r="AE152" s="234"/>
      <c r="AF152" s="234"/>
      <c r="AG152" s="234"/>
      <c r="AH152" s="234"/>
      <c r="AI152" s="234"/>
      <c r="AJ152" s="234"/>
      <c r="AK152" s="234"/>
      <c r="AL152" s="234"/>
      <c r="AM152" s="234"/>
      <c r="AN152" s="234"/>
      <c r="AO152" s="234"/>
      <c r="AP152" s="234"/>
      <c r="AQ152" s="234"/>
      <c r="AR152" s="234"/>
      <c r="AS152" s="234"/>
      <c r="AT152" s="234"/>
      <c r="AU152" s="234"/>
      <c r="AV152" s="234"/>
      <c r="AW152" s="234"/>
      <c r="AX152" s="234"/>
      <c r="AY152" s="234"/>
      <c r="AZ152" s="234"/>
      <c r="BA152" s="234"/>
      <c r="BB152" s="234"/>
      <c r="BC152" s="234"/>
      <c r="BD152" s="234"/>
      <c r="BE152" s="234"/>
      <c r="BF152" s="234"/>
      <c r="BG152" s="234"/>
      <c r="BH152" s="234"/>
      <c r="BI152" s="234"/>
      <c r="BJ152" s="234"/>
      <c r="BK152" s="234"/>
      <c r="BL152" s="234"/>
      <c r="BM152" s="234"/>
      <c r="BN152" s="234"/>
      <c r="BO152" s="234"/>
      <c r="BP152" s="234"/>
      <c r="BQ152" s="234"/>
      <c r="BR152" s="234"/>
      <c r="BS152" s="234"/>
      <c r="BT152" s="234"/>
      <c r="BU152" s="234"/>
      <c r="BV152" s="234"/>
      <c r="BW152" s="234"/>
      <c r="BX152" s="234"/>
      <c r="BY152" s="234"/>
      <c r="BZ152" s="234"/>
      <c r="CA152" s="234"/>
      <c r="CB152" s="234"/>
      <c r="CC152" s="234"/>
      <c r="CD152" s="234"/>
      <c r="CE152" s="234"/>
      <c r="CF152" s="234"/>
      <c r="CG152" s="234"/>
      <c r="CH152" s="234"/>
      <c r="CI152" s="234"/>
      <c r="CJ152" s="234"/>
      <c r="CK152" s="234"/>
      <c r="CL152" s="234"/>
    </row>
    <row r="153" spans="1:90" s="456" customFormat="1" ht="65.25" customHeight="1">
      <c r="A153" s="494" t="s">
        <v>297</v>
      </c>
      <c r="B153" s="104">
        <v>930</v>
      </c>
      <c r="C153" s="125" t="s">
        <v>103</v>
      </c>
      <c r="D153" s="126" t="s">
        <v>77</v>
      </c>
      <c r="E153" s="161"/>
      <c r="F153" s="108" t="s">
        <v>293</v>
      </c>
      <c r="G153" s="108"/>
      <c r="H153" s="135"/>
      <c r="I153" s="120">
        <f>I154</f>
        <v>118.1833</v>
      </c>
      <c r="J153" s="535"/>
      <c r="K153" s="120"/>
      <c r="L153" s="120"/>
      <c r="M153" s="501"/>
      <c r="N153" s="455"/>
      <c r="O153" s="455"/>
      <c r="P153" s="455"/>
      <c r="Q153" s="455"/>
      <c r="R153" s="455"/>
      <c r="S153" s="455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34"/>
      <c r="AD153" s="234"/>
      <c r="AE153" s="234"/>
      <c r="AF153" s="234"/>
      <c r="AG153" s="234"/>
      <c r="AH153" s="234"/>
      <c r="AI153" s="234"/>
      <c r="AJ153" s="234"/>
      <c r="AK153" s="234"/>
      <c r="AL153" s="234"/>
      <c r="AM153" s="234"/>
      <c r="AN153" s="234"/>
      <c r="AO153" s="234"/>
      <c r="AP153" s="234"/>
      <c r="AQ153" s="234"/>
      <c r="AR153" s="234"/>
      <c r="AS153" s="234"/>
      <c r="AT153" s="234"/>
      <c r="AU153" s="234"/>
      <c r="AV153" s="234"/>
      <c r="AW153" s="234"/>
      <c r="AX153" s="234"/>
      <c r="AY153" s="234"/>
      <c r="AZ153" s="234"/>
      <c r="BA153" s="234"/>
      <c r="BB153" s="234"/>
      <c r="BC153" s="234"/>
      <c r="BD153" s="234"/>
      <c r="BE153" s="234"/>
      <c r="BF153" s="234"/>
      <c r="BG153" s="234"/>
      <c r="BH153" s="234"/>
      <c r="BI153" s="234"/>
      <c r="BJ153" s="234"/>
      <c r="BK153" s="234"/>
      <c r="BL153" s="234"/>
      <c r="BM153" s="234"/>
      <c r="BN153" s="234"/>
      <c r="BO153" s="234"/>
      <c r="BP153" s="234"/>
      <c r="BQ153" s="234"/>
      <c r="BR153" s="234"/>
      <c r="BS153" s="234"/>
      <c r="BT153" s="234"/>
      <c r="BU153" s="234"/>
      <c r="BV153" s="234"/>
      <c r="BW153" s="234"/>
      <c r="BX153" s="234"/>
      <c r="BY153" s="234"/>
      <c r="BZ153" s="234"/>
      <c r="CA153" s="234"/>
      <c r="CB153" s="234"/>
      <c r="CC153" s="234"/>
      <c r="CD153" s="234"/>
      <c r="CE153" s="234"/>
      <c r="CF153" s="234"/>
      <c r="CG153" s="234"/>
      <c r="CH153" s="234"/>
      <c r="CI153" s="234"/>
      <c r="CJ153" s="234"/>
      <c r="CK153" s="234"/>
      <c r="CL153" s="234"/>
    </row>
    <row r="154" spans="1:90" s="456" customFormat="1" ht="40.5" customHeight="1">
      <c r="A154" s="524" t="s">
        <v>291</v>
      </c>
      <c r="B154" s="104">
        <v>930</v>
      </c>
      <c r="C154" s="125" t="s">
        <v>103</v>
      </c>
      <c r="D154" s="126" t="s">
        <v>77</v>
      </c>
      <c r="E154" s="161"/>
      <c r="F154" s="108" t="s">
        <v>294</v>
      </c>
      <c r="G154" s="108"/>
      <c r="H154" s="135"/>
      <c r="I154" s="120">
        <f>I155</f>
        <v>118.1833</v>
      </c>
      <c r="J154" s="535"/>
      <c r="K154" s="120"/>
      <c r="L154" s="120"/>
      <c r="M154" s="501"/>
      <c r="N154" s="455"/>
      <c r="O154" s="455"/>
      <c r="P154" s="455"/>
      <c r="Q154" s="455"/>
      <c r="R154" s="455"/>
      <c r="S154" s="455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234"/>
      <c r="AO154" s="234"/>
      <c r="AP154" s="234"/>
      <c r="AQ154" s="234"/>
      <c r="AR154" s="234"/>
      <c r="AS154" s="234"/>
      <c r="AT154" s="234"/>
      <c r="AU154" s="234"/>
      <c r="AV154" s="234"/>
      <c r="AW154" s="234"/>
      <c r="AX154" s="234"/>
      <c r="AY154" s="234"/>
      <c r="AZ154" s="234"/>
      <c r="BA154" s="234"/>
      <c r="BB154" s="234"/>
      <c r="BC154" s="234"/>
      <c r="BD154" s="234"/>
      <c r="BE154" s="234"/>
      <c r="BF154" s="234"/>
      <c r="BG154" s="234"/>
      <c r="BH154" s="234"/>
      <c r="BI154" s="234"/>
      <c r="BJ154" s="234"/>
      <c r="BK154" s="234"/>
      <c r="BL154" s="234"/>
      <c r="BM154" s="234"/>
      <c r="BN154" s="234"/>
      <c r="BO154" s="234"/>
      <c r="BP154" s="234"/>
      <c r="BQ154" s="234"/>
      <c r="BR154" s="234"/>
      <c r="BS154" s="234"/>
      <c r="BT154" s="234"/>
      <c r="BU154" s="234"/>
      <c r="BV154" s="234"/>
      <c r="BW154" s="234"/>
      <c r="BX154" s="234"/>
      <c r="BY154" s="234"/>
      <c r="BZ154" s="234"/>
      <c r="CA154" s="234"/>
      <c r="CB154" s="234"/>
      <c r="CC154" s="234"/>
      <c r="CD154" s="234"/>
      <c r="CE154" s="234"/>
      <c r="CF154" s="234"/>
      <c r="CG154" s="234"/>
      <c r="CH154" s="234"/>
      <c r="CI154" s="234"/>
      <c r="CJ154" s="234"/>
      <c r="CK154" s="234"/>
      <c r="CL154" s="234"/>
    </row>
    <row r="155" spans="1:90" s="456" customFormat="1" ht="48" customHeight="1">
      <c r="A155" s="525" t="s">
        <v>333</v>
      </c>
      <c r="B155" s="124">
        <v>930</v>
      </c>
      <c r="C155" s="125" t="s">
        <v>103</v>
      </c>
      <c r="D155" s="126" t="s">
        <v>77</v>
      </c>
      <c r="E155" s="161"/>
      <c r="F155" s="108" t="s">
        <v>295</v>
      </c>
      <c r="G155" s="108"/>
      <c r="H155" s="135"/>
      <c r="I155" s="120">
        <f>I156</f>
        <v>118.1833</v>
      </c>
      <c r="J155" s="535"/>
      <c r="K155" s="120"/>
      <c r="L155" s="120"/>
      <c r="M155" s="501"/>
      <c r="N155" s="455"/>
      <c r="O155" s="455"/>
      <c r="P155" s="455"/>
      <c r="Q155" s="455"/>
      <c r="R155" s="455"/>
      <c r="S155" s="455"/>
      <c r="T155" s="234"/>
      <c r="U155" s="234"/>
      <c r="V155" s="234"/>
      <c r="W155" s="234"/>
      <c r="X155" s="234"/>
      <c r="Y155" s="234"/>
      <c r="Z155" s="234"/>
      <c r="AA155" s="234"/>
      <c r="AB155" s="234"/>
      <c r="AC155" s="234"/>
      <c r="AD155" s="234"/>
      <c r="AE155" s="234"/>
      <c r="AF155" s="234"/>
      <c r="AG155" s="234"/>
      <c r="AH155" s="234"/>
      <c r="AI155" s="234"/>
      <c r="AJ155" s="234"/>
      <c r="AK155" s="234"/>
      <c r="AL155" s="234"/>
      <c r="AM155" s="234"/>
      <c r="AN155" s="234"/>
      <c r="AO155" s="234"/>
      <c r="AP155" s="234"/>
      <c r="AQ155" s="234"/>
      <c r="AR155" s="234"/>
      <c r="AS155" s="234"/>
      <c r="AT155" s="234"/>
      <c r="AU155" s="234"/>
      <c r="AV155" s="234"/>
      <c r="AW155" s="234"/>
      <c r="AX155" s="234"/>
      <c r="AY155" s="234"/>
      <c r="AZ155" s="234"/>
      <c r="BA155" s="234"/>
      <c r="BB155" s="234"/>
      <c r="BC155" s="234"/>
      <c r="BD155" s="234"/>
      <c r="BE155" s="234"/>
      <c r="BF155" s="234"/>
      <c r="BG155" s="234"/>
      <c r="BH155" s="234"/>
      <c r="BI155" s="234"/>
      <c r="BJ155" s="234"/>
      <c r="BK155" s="234"/>
      <c r="BL155" s="234"/>
      <c r="BM155" s="234"/>
      <c r="BN155" s="234"/>
      <c r="BO155" s="234"/>
      <c r="BP155" s="234"/>
      <c r="BQ155" s="234"/>
      <c r="BR155" s="234"/>
      <c r="BS155" s="234"/>
      <c r="BT155" s="234"/>
      <c r="BU155" s="234"/>
      <c r="BV155" s="234"/>
      <c r="BW155" s="234"/>
      <c r="BX155" s="234"/>
      <c r="BY155" s="234"/>
      <c r="BZ155" s="234"/>
      <c r="CA155" s="234"/>
      <c r="CB155" s="234"/>
      <c r="CC155" s="234"/>
      <c r="CD155" s="234"/>
      <c r="CE155" s="234"/>
      <c r="CF155" s="234"/>
      <c r="CG155" s="234"/>
      <c r="CH155" s="234"/>
      <c r="CI155" s="234"/>
      <c r="CJ155" s="234"/>
      <c r="CK155" s="234"/>
      <c r="CL155" s="234"/>
    </row>
    <row r="156" spans="1:90" s="456" customFormat="1" ht="31.5" customHeight="1">
      <c r="A156" s="525" t="s">
        <v>334</v>
      </c>
      <c r="B156" s="124">
        <v>930</v>
      </c>
      <c r="C156" s="125" t="s">
        <v>103</v>
      </c>
      <c r="D156" s="126" t="s">
        <v>77</v>
      </c>
      <c r="E156" s="161"/>
      <c r="F156" s="108" t="s">
        <v>4</v>
      </c>
      <c r="G156" s="108" t="s">
        <v>3</v>
      </c>
      <c r="H156" s="135"/>
      <c r="I156" s="120">
        <f>I157</f>
        <v>118.1833</v>
      </c>
      <c r="J156" s="535"/>
      <c r="K156" s="120"/>
      <c r="L156" s="120"/>
      <c r="M156" s="501"/>
      <c r="N156" s="455"/>
      <c r="O156" s="455"/>
      <c r="P156" s="455"/>
      <c r="Q156" s="455"/>
      <c r="R156" s="455"/>
      <c r="S156" s="455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234"/>
      <c r="AD156" s="234"/>
      <c r="AE156" s="234"/>
      <c r="AF156" s="234"/>
      <c r="AG156" s="234"/>
      <c r="AH156" s="234"/>
      <c r="AI156" s="234"/>
      <c r="AJ156" s="234"/>
      <c r="AK156" s="234"/>
      <c r="AL156" s="234"/>
      <c r="AM156" s="234"/>
      <c r="AN156" s="234"/>
      <c r="AO156" s="234"/>
      <c r="AP156" s="234"/>
      <c r="AQ156" s="234"/>
      <c r="AR156" s="234"/>
      <c r="AS156" s="234"/>
      <c r="AT156" s="234"/>
      <c r="AU156" s="234"/>
      <c r="AV156" s="234"/>
      <c r="AW156" s="234"/>
      <c r="AX156" s="234"/>
      <c r="AY156" s="234"/>
      <c r="AZ156" s="234"/>
      <c r="BA156" s="234"/>
      <c r="BB156" s="234"/>
      <c r="BC156" s="234"/>
      <c r="BD156" s="234"/>
      <c r="BE156" s="234"/>
      <c r="BF156" s="234"/>
      <c r="BG156" s="234"/>
      <c r="BH156" s="234"/>
      <c r="BI156" s="234"/>
      <c r="BJ156" s="234"/>
      <c r="BK156" s="234"/>
      <c r="BL156" s="234"/>
      <c r="BM156" s="234"/>
      <c r="BN156" s="234"/>
      <c r="BO156" s="234"/>
      <c r="BP156" s="234"/>
      <c r="BQ156" s="234"/>
      <c r="BR156" s="234"/>
      <c r="BS156" s="234"/>
      <c r="BT156" s="234"/>
      <c r="BU156" s="234"/>
      <c r="BV156" s="234"/>
      <c r="BW156" s="234"/>
      <c r="BX156" s="234"/>
      <c r="BY156" s="234"/>
      <c r="BZ156" s="234"/>
      <c r="CA156" s="234"/>
      <c r="CB156" s="234"/>
      <c r="CC156" s="234"/>
      <c r="CD156" s="234"/>
      <c r="CE156" s="234"/>
      <c r="CF156" s="234"/>
      <c r="CG156" s="234"/>
      <c r="CH156" s="234"/>
      <c r="CI156" s="234"/>
      <c r="CJ156" s="234"/>
      <c r="CK156" s="234"/>
      <c r="CL156" s="234"/>
    </row>
    <row r="157" spans="1:90" s="456" customFormat="1" ht="25.5" customHeight="1">
      <c r="A157" s="532" t="s">
        <v>139</v>
      </c>
      <c r="B157" s="124">
        <v>930</v>
      </c>
      <c r="C157" s="125" t="s">
        <v>103</v>
      </c>
      <c r="D157" s="126" t="s">
        <v>77</v>
      </c>
      <c r="E157" s="161"/>
      <c r="F157" s="108" t="s">
        <v>4</v>
      </c>
      <c r="G157" s="108" t="s">
        <v>3</v>
      </c>
      <c r="H157" s="125" t="s">
        <v>136</v>
      </c>
      <c r="I157" s="120">
        <f>'пр 6'!G69</f>
        <v>118.1833</v>
      </c>
      <c r="J157" s="535"/>
      <c r="K157" s="120"/>
      <c r="L157" s="464"/>
      <c r="M157" s="501"/>
      <c r="N157" s="455"/>
      <c r="O157" s="455"/>
      <c r="P157" s="455"/>
      <c r="Q157" s="455"/>
      <c r="R157" s="455"/>
      <c r="S157" s="455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234"/>
      <c r="AF157" s="234"/>
      <c r="AG157" s="234"/>
      <c r="AH157" s="234"/>
      <c r="AI157" s="234"/>
      <c r="AJ157" s="234"/>
      <c r="AK157" s="234"/>
      <c r="AL157" s="234"/>
      <c r="AM157" s="234"/>
      <c r="AN157" s="234"/>
      <c r="AO157" s="234"/>
      <c r="AP157" s="234"/>
      <c r="AQ157" s="234"/>
      <c r="AR157" s="234"/>
      <c r="AS157" s="234"/>
      <c r="AT157" s="234"/>
      <c r="AU157" s="234"/>
      <c r="AV157" s="234"/>
      <c r="AW157" s="234"/>
      <c r="AX157" s="234"/>
      <c r="AY157" s="234"/>
      <c r="AZ157" s="234"/>
      <c r="BA157" s="234"/>
      <c r="BB157" s="234"/>
      <c r="BC157" s="234"/>
      <c r="BD157" s="234"/>
      <c r="BE157" s="234"/>
      <c r="BF157" s="234"/>
      <c r="BG157" s="234"/>
      <c r="BH157" s="234"/>
      <c r="BI157" s="234"/>
      <c r="BJ157" s="234"/>
      <c r="BK157" s="234"/>
      <c r="BL157" s="234"/>
      <c r="BM157" s="234"/>
      <c r="BN157" s="234"/>
      <c r="BO157" s="234"/>
      <c r="BP157" s="234"/>
      <c r="BQ157" s="234"/>
      <c r="BR157" s="234"/>
      <c r="BS157" s="234"/>
      <c r="BT157" s="234"/>
      <c r="BU157" s="234"/>
      <c r="BV157" s="234"/>
      <c r="BW157" s="234"/>
      <c r="BX157" s="234"/>
      <c r="BY157" s="234"/>
      <c r="BZ157" s="234"/>
      <c r="CA157" s="234"/>
      <c r="CB157" s="234"/>
      <c r="CC157" s="234"/>
      <c r="CD157" s="234"/>
      <c r="CE157" s="234"/>
      <c r="CF157" s="234"/>
      <c r="CG157" s="234"/>
      <c r="CH157" s="234"/>
      <c r="CI157" s="234"/>
      <c r="CJ157" s="234"/>
      <c r="CK157" s="234"/>
      <c r="CL157" s="234"/>
    </row>
    <row r="158" spans="1:90" s="456" customFormat="1" ht="23.25" customHeight="1">
      <c r="A158" s="531" t="s">
        <v>282</v>
      </c>
      <c r="B158" s="124"/>
      <c r="C158" s="125"/>
      <c r="D158" s="126"/>
      <c r="E158" s="161"/>
      <c r="F158" s="108"/>
      <c r="G158" s="108"/>
      <c r="H158" s="125"/>
      <c r="I158" s="120">
        <v>0</v>
      </c>
      <c r="J158" s="535"/>
      <c r="K158" s="120"/>
      <c r="L158" s="464"/>
      <c r="M158" s="501"/>
      <c r="N158" s="455"/>
      <c r="O158" s="455"/>
      <c r="P158" s="455"/>
      <c r="Q158" s="455"/>
      <c r="R158" s="455"/>
      <c r="S158" s="455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4"/>
      <c r="AG158" s="234"/>
      <c r="AH158" s="234"/>
      <c r="AI158" s="234"/>
      <c r="AJ158" s="234"/>
      <c r="AK158" s="234"/>
      <c r="AL158" s="234"/>
      <c r="AM158" s="234"/>
      <c r="AN158" s="234"/>
      <c r="AO158" s="234"/>
      <c r="AP158" s="234"/>
      <c r="AQ158" s="234"/>
      <c r="AR158" s="234"/>
      <c r="AS158" s="234"/>
      <c r="AT158" s="234"/>
      <c r="AU158" s="234"/>
      <c r="AV158" s="234"/>
      <c r="AW158" s="234"/>
      <c r="AX158" s="234"/>
      <c r="AY158" s="234"/>
      <c r="AZ158" s="234"/>
      <c r="BA158" s="234"/>
      <c r="BB158" s="234"/>
      <c r="BC158" s="234"/>
      <c r="BD158" s="234"/>
      <c r="BE158" s="234"/>
      <c r="BF158" s="234"/>
      <c r="BG158" s="234"/>
      <c r="BH158" s="234"/>
      <c r="BI158" s="234"/>
      <c r="BJ158" s="234"/>
      <c r="BK158" s="234"/>
      <c r="BL158" s="234"/>
      <c r="BM158" s="234"/>
      <c r="BN158" s="234"/>
      <c r="BO158" s="234"/>
      <c r="BP158" s="234"/>
      <c r="BQ158" s="234"/>
      <c r="BR158" s="234"/>
      <c r="BS158" s="234"/>
      <c r="BT158" s="234"/>
      <c r="BU158" s="234"/>
      <c r="BV158" s="234"/>
      <c r="BW158" s="234"/>
      <c r="BX158" s="234"/>
      <c r="BY158" s="234"/>
      <c r="BZ158" s="234"/>
      <c r="CA158" s="234"/>
      <c r="CB158" s="234"/>
      <c r="CC158" s="234"/>
      <c r="CD158" s="234"/>
      <c r="CE158" s="234"/>
      <c r="CF158" s="234"/>
      <c r="CG158" s="234"/>
      <c r="CH158" s="234"/>
      <c r="CI158" s="234"/>
      <c r="CJ158" s="234"/>
      <c r="CK158" s="234"/>
      <c r="CL158" s="234"/>
    </row>
    <row r="159" spans="1:90" s="451" customFormat="1" ht="25.5" customHeight="1">
      <c r="A159" s="494" t="s">
        <v>133</v>
      </c>
      <c r="B159" s="124">
        <v>930</v>
      </c>
      <c r="C159" s="125" t="str">
        <f>C152</f>
        <v>08</v>
      </c>
      <c r="D159" s="126" t="s">
        <v>77</v>
      </c>
      <c r="E159" s="126"/>
      <c r="F159" s="108" t="s">
        <v>195</v>
      </c>
      <c r="G159" s="108"/>
      <c r="H159" s="125"/>
      <c r="I159" s="120">
        <f>I160</f>
        <v>14198.905830000002</v>
      </c>
      <c r="J159" s="535"/>
      <c r="K159" s="120"/>
      <c r="L159" s="120">
        <f>L160</f>
        <v>3703.51209</v>
      </c>
      <c r="M159" s="501">
        <f t="shared" si="7"/>
        <v>26.083080867929105</v>
      </c>
      <c r="N159" s="120">
        <f>N160</f>
        <v>8500.47716</v>
      </c>
      <c r="O159" s="120">
        <f>O160</f>
        <v>2303.56894</v>
      </c>
      <c r="P159" s="465">
        <f>O159/N159*100</f>
        <v>27.09928980033869</v>
      </c>
      <c r="Q159" s="120">
        <f>Q160</f>
        <v>1560.71275</v>
      </c>
      <c r="R159" s="120">
        <f>R160</f>
        <v>570.01317</v>
      </c>
      <c r="S159" s="465">
        <f>R159/Q159*100</f>
        <v>36.522618912416775</v>
      </c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</row>
    <row r="160" spans="1:90" s="451" customFormat="1" ht="74.25" customHeight="1">
      <c r="A160" s="495" t="s">
        <v>253</v>
      </c>
      <c r="B160" s="124">
        <v>930</v>
      </c>
      <c r="C160" s="125" t="str">
        <f>C159</f>
        <v>08</v>
      </c>
      <c r="D160" s="126" t="s">
        <v>77</v>
      </c>
      <c r="E160" s="126"/>
      <c r="F160" s="125" t="s">
        <v>281</v>
      </c>
      <c r="G160" s="125" t="s">
        <v>360</v>
      </c>
      <c r="H160" s="125"/>
      <c r="I160" s="120">
        <f>I161+I162+I163</f>
        <v>14198.905830000002</v>
      </c>
      <c r="J160" s="535"/>
      <c r="K160" s="120"/>
      <c r="L160" s="120">
        <f>L161+L162+L163</f>
        <v>3703.51209</v>
      </c>
      <c r="M160" s="501">
        <f t="shared" si="7"/>
        <v>26.083080867929105</v>
      </c>
      <c r="N160" s="120">
        <f>N161+N162+N163</f>
        <v>8500.47716</v>
      </c>
      <c r="O160" s="120">
        <f>O161+O162+O163</f>
        <v>2303.56894</v>
      </c>
      <c r="P160" s="465">
        <f>O160/N160*100</f>
        <v>27.09928980033869</v>
      </c>
      <c r="Q160" s="120">
        <f>Q161+Q162+Q163</f>
        <v>1560.71275</v>
      </c>
      <c r="R160" s="120">
        <f>R161+R162+R163</f>
        <v>570.01317</v>
      </c>
      <c r="S160" s="465">
        <f>R160/Q160*100</f>
        <v>36.522618912416775</v>
      </c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</row>
    <row r="161" spans="1:90" s="451" customFormat="1" ht="51.75" customHeight="1">
      <c r="A161" s="521" t="s">
        <v>131</v>
      </c>
      <c r="B161" s="124">
        <v>930</v>
      </c>
      <c r="C161" s="125" t="str">
        <f>C160</f>
        <v>08</v>
      </c>
      <c r="D161" s="126" t="s">
        <v>77</v>
      </c>
      <c r="E161" s="126"/>
      <c r="F161" s="125" t="s">
        <v>281</v>
      </c>
      <c r="G161" s="125" t="s">
        <v>360</v>
      </c>
      <c r="H161" s="125" t="s">
        <v>132</v>
      </c>
      <c r="I161" s="120">
        <f>11008.11792+309.6</f>
        <v>11317.717920000001</v>
      </c>
      <c r="J161" s="535"/>
      <c r="K161" s="120"/>
      <c r="L161" s="230">
        <v>2767.10804</v>
      </c>
      <c r="M161" s="501">
        <f t="shared" si="7"/>
        <v>24.44934623357356</v>
      </c>
      <c r="N161" s="230">
        <v>8500.47716</v>
      </c>
      <c r="O161" s="230">
        <v>2303.56894</v>
      </c>
      <c r="P161" s="465">
        <f>O161/N161*100</f>
        <v>27.09928980033869</v>
      </c>
      <c r="Q161" s="443"/>
      <c r="R161" s="443"/>
      <c r="S161" s="443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</row>
    <row r="162" spans="1:90" s="451" customFormat="1" ht="25.5" customHeight="1">
      <c r="A162" s="523" t="s">
        <v>135</v>
      </c>
      <c r="B162" s="124">
        <v>930</v>
      </c>
      <c r="C162" s="125" t="str">
        <f>C160</f>
        <v>08</v>
      </c>
      <c r="D162" s="126" t="s">
        <v>77</v>
      </c>
      <c r="E162" s="126"/>
      <c r="F162" s="125" t="s">
        <v>281</v>
      </c>
      <c r="G162" s="125" t="s">
        <v>360</v>
      </c>
      <c r="H162" s="125" t="s">
        <v>136</v>
      </c>
      <c r="I162" s="120">
        <v>2601.18791</v>
      </c>
      <c r="J162" s="535"/>
      <c r="K162" s="534"/>
      <c r="L162" s="230">
        <v>891.69724</v>
      </c>
      <c r="M162" s="501">
        <f t="shared" si="7"/>
        <v>34.28038537977058</v>
      </c>
      <c r="N162" s="443"/>
      <c r="O162" s="443"/>
      <c r="P162" s="443"/>
      <c r="Q162" s="615">
        <v>1560.71275</v>
      </c>
      <c r="R162" s="230">
        <v>570.01317</v>
      </c>
      <c r="S162" s="465">
        <f>R162/Q162*100</f>
        <v>36.522618912416775</v>
      </c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6"/>
      <c r="CI162" s="146"/>
      <c r="CJ162" s="146"/>
      <c r="CK162" s="146"/>
      <c r="CL162" s="146"/>
    </row>
    <row r="163" spans="1:90" s="451" customFormat="1" ht="25.5" customHeight="1">
      <c r="A163" s="521" t="s">
        <v>137</v>
      </c>
      <c r="B163" s="124">
        <v>930</v>
      </c>
      <c r="C163" s="125" t="str">
        <f>C159</f>
        <v>08</v>
      </c>
      <c r="D163" s="126" t="s">
        <v>77</v>
      </c>
      <c r="E163" s="126"/>
      <c r="F163" s="125" t="s">
        <v>281</v>
      </c>
      <c r="G163" s="125" t="s">
        <v>360</v>
      </c>
      <c r="H163" s="125" t="s">
        <v>138</v>
      </c>
      <c r="I163" s="120">
        <f>25+730-230-272+22+5</f>
        <v>280</v>
      </c>
      <c r="J163" s="535"/>
      <c r="K163" s="120"/>
      <c r="L163" s="230">
        <v>44.70681</v>
      </c>
      <c r="M163" s="501">
        <f aca="true" t="shared" si="8" ref="M163:M180">L163/I163*100</f>
        <v>15.966717857142857</v>
      </c>
      <c r="N163" s="443"/>
      <c r="O163" s="443"/>
      <c r="P163" s="443"/>
      <c r="Q163" s="443"/>
      <c r="R163" s="443"/>
      <c r="S163" s="443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  <c r="BU163" s="146"/>
      <c r="BV163" s="146"/>
      <c r="BW163" s="146"/>
      <c r="BX163" s="146"/>
      <c r="BY163" s="146"/>
      <c r="BZ163" s="146"/>
      <c r="CA163" s="146"/>
      <c r="CB163" s="146"/>
      <c r="CC163" s="146"/>
      <c r="CD163" s="146"/>
      <c r="CE163" s="146"/>
      <c r="CF163" s="146"/>
      <c r="CG163" s="146"/>
      <c r="CH163" s="146"/>
      <c r="CI163" s="146"/>
      <c r="CJ163" s="146"/>
      <c r="CK163" s="146"/>
      <c r="CL163" s="146"/>
    </row>
    <row r="164" spans="1:90" s="454" customFormat="1" ht="25.5" customHeight="1">
      <c r="A164" s="528" t="s">
        <v>106</v>
      </c>
      <c r="B164" s="111">
        <v>930</v>
      </c>
      <c r="C164" s="111">
        <v>10</v>
      </c>
      <c r="D164" s="175"/>
      <c r="E164" s="175"/>
      <c r="F164" s="134"/>
      <c r="G164" s="134"/>
      <c r="H164" s="134"/>
      <c r="I164" s="114">
        <f>I169+I165</f>
        <v>2401.43112</v>
      </c>
      <c r="J164" s="541"/>
      <c r="K164" s="114"/>
      <c r="L164" s="114">
        <f>L169+L165</f>
        <v>399.64731</v>
      </c>
      <c r="M164" s="502">
        <f t="shared" si="8"/>
        <v>16.642047597017896</v>
      </c>
      <c r="N164" s="453"/>
      <c r="O164" s="453"/>
      <c r="P164" s="453"/>
      <c r="Q164" s="453"/>
      <c r="R164" s="453"/>
      <c r="S164" s="453"/>
      <c r="T164" s="234"/>
      <c r="U164" s="234"/>
      <c r="V164" s="234"/>
      <c r="W164" s="234"/>
      <c r="X164" s="234"/>
      <c r="Y164" s="234"/>
      <c r="Z164" s="234"/>
      <c r="AA164" s="234"/>
      <c r="AB164" s="234"/>
      <c r="AC164" s="234"/>
      <c r="AD164" s="234"/>
      <c r="AE164" s="234"/>
      <c r="AF164" s="234"/>
      <c r="AG164" s="234"/>
      <c r="AH164" s="234"/>
      <c r="AI164" s="234"/>
      <c r="AJ164" s="234"/>
      <c r="AK164" s="234"/>
      <c r="AL164" s="234"/>
      <c r="AM164" s="234"/>
      <c r="AN164" s="234"/>
      <c r="AO164" s="234"/>
      <c r="AP164" s="234"/>
      <c r="AQ164" s="234"/>
      <c r="AR164" s="234"/>
      <c r="AS164" s="234"/>
      <c r="AT164" s="234"/>
      <c r="AU164" s="234"/>
      <c r="AV164" s="234"/>
      <c r="AW164" s="234"/>
      <c r="AX164" s="234"/>
      <c r="AY164" s="234"/>
      <c r="AZ164" s="234"/>
      <c r="BA164" s="234"/>
      <c r="BB164" s="234"/>
      <c r="BC164" s="234"/>
      <c r="BD164" s="234"/>
      <c r="BE164" s="234"/>
      <c r="BF164" s="234"/>
      <c r="BG164" s="234"/>
      <c r="BH164" s="234"/>
      <c r="BI164" s="234"/>
      <c r="BJ164" s="234"/>
      <c r="BK164" s="234"/>
      <c r="BL164" s="234"/>
      <c r="BM164" s="234"/>
      <c r="BN164" s="234"/>
      <c r="BO164" s="234"/>
      <c r="BP164" s="234"/>
      <c r="BQ164" s="234"/>
      <c r="BR164" s="234"/>
      <c r="BS164" s="234"/>
      <c r="BT164" s="234"/>
      <c r="BU164" s="234"/>
      <c r="BV164" s="234"/>
      <c r="BW164" s="234"/>
      <c r="BX164" s="234"/>
      <c r="BY164" s="234"/>
      <c r="BZ164" s="234"/>
      <c r="CA164" s="234"/>
      <c r="CB164" s="234"/>
      <c r="CC164" s="234"/>
      <c r="CD164" s="234"/>
      <c r="CE164" s="234"/>
      <c r="CF164" s="234"/>
      <c r="CG164" s="234"/>
      <c r="CH164" s="234"/>
      <c r="CI164" s="234"/>
      <c r="CJ164" s="234"/>
      <c r="CK164" s="234"/>
      <c r="CL164" s="234"/>
    </row>
    <row r="165" spans="1:90" s="456" customFormat="1" ht="25.5" customHeight="1">
      <c r="A165" s="524" t="s">
        <v>158</v>
      </c>
      <c r="B165" s="106">
        <v>930</v>
      </c>
      <c r="C165" s="104">
        <v>10</v>
      </c>
      <c r="D165" s="161" t="s">
        <v>77</v>
      </c>
      <c r="E165" s="161"/>
      <c r="F165" s="455"/>
      <c r="G165" s="455"/>
      <c r="H165" s="148"/>
      <c r="I165" s="110">
        <f>I167</f>
        <v>136.43112000000002</v>
      </c>
      <c r="J165" s="540"/>
      <c r="K165" s="110"/>
      <c r="L165" s="110">
        <f>L167</f>
        <v>39.28215</v>
      </c>
      <c r="M165" s="501">
        <f t="shared" si="8"/>
        <v>28.792661087880827</v>
      </c>
      <c r="N165" s="455"/>
      <c r="O165" s="455"/>
      <c r="P165" s="455"/>
      <c r="Q165" s="455"/>
      <c r="R165" s="455"/>
      <c r="S165" s="455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4"/>
      <c r="AK165" s="234"/>
      <c r="AL165" s="234"/>
      <c r="AM165" s="234"/>
      <c r="AN165" s="234"/>
      <c r="AO165" s="234"/>
      <c r="AP165" s="234"/>
      <c r="AQ165" s="234"/>
      <c r="AR165" s="234"/>
      <c r="AS165" s="234"/>
      <c r="AT165" s="234"/>
      <c r="AU165" s="234"/>
      <c r="AV165" s="234"/>
      <c r="AW165" s="234"/>
      <c r="AX165" s="234"/>
      <c r="AY165" s="234"/>
      <c r="AZ165" s="234"/>
      <c r="BA165" s="234"/>
      <c r="BB165" s="234"/>
      <c r="BC165" s="234"/>
      <c r="BD165" s="234"/>
      <c r="BE165" s="234"/>
      <c r="BF165" s="234"/>
      <c r="BG165" s="234"/>
      <c r="BH165" s="234"/>
      <c r="BI165" s="234"/>
      <c r="BJ165" s="234"/>
      <c r="BK165" s="234"/>
      <c r="BL165" s="234"/>
      <c r="BM165" s="234"/>
      <c r="BN165" s="234"/>
      <c r="BO165" s="234"/>
      <c r="BP165" s="234"/>
      <c r="BQ165" s="234"/>
      <c r="BR165" s="234"/>
      <c r="BS165" s="234"/>
      <c r="BT165" s="234"/>
      <c r="BU165" s="234"/>
      <c r="BV165" s="234"/>
      <c r="BW165" s="234"/>
      <c r="BX165" s="234"/>
      <c r="BY165" s="234"/>
      <c r="BZ165" s="234"/>
      <c r="CA165" s="234"/>
      <c r="CB165" s="234"/>
      <c r="CC165" s="234"/>
      <c r="CD165" s="234"/>
      <c r="CE165" s="234"/>
      <c r="CF165" s="234"/>
      <c r="CG165" s="234"/>
      <c r="CH165" s="234"/>
      <c r="CI165" s="234"/>
      <c r="CJ165" s="234"/>
      <c r="CK165" s="234"/>
      <c r="CL165" s="234"/>
    </row>
    <row r="166" spans="1:90" s="451" customFormat="1" ht="25.5" customHeight="1">
      <c r="A166" s="524" t="s">
        <v>133</v>
      </c>
      <c r="B166" s="107">
        <v>930</v>
      </c>
      <c r="C166" s="124">
        <v>10</v>
      </c>
      <c r="D166" s="126" t="s">
        <v>77</v>
      </c>
      <c r="E166" s="126"/>
      <c r="F166" s="108" t="s">
        <v>195</v>
      </c>
      <c r="G166" s="108"/>
      <c r="H166" s="108"/>
      <c r="I166" s="147">
        <f>I168</f>
        <v>136.43112000000002</v>
      </c>
      <c r="J166" s="543"/>
      <c r="K166" s="147"/>
      <c r="L166" s="147">
        <f>L168</f>
        <v>39.28215</v>
      </c>
      <c r="M166" s="501">
        <f t="shared" si="8"/>
        <v>28.792661087880827</v>
      </c>
      <c r="N166" s="443"/>
      <c r="O166" s="443"/>
      <c r="P166" s="443"/>
      <c r="Q166" s="443"/>
      <c r="R166" s="443"/>
      <c r="S166" s="443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  <c r="BU166" s="146"/>
      <c r="BV166" s="146"/>
      <c r="BW166" s="146"/>
      <c r="BX166" s="146"/>
      <c r="BY166" s="146"/>
      <c r="BZ166" s="146"/>
      <c r="CA166" s="146"/>
      <c r="CB166" s="146"/>
      <c r="CC166" s="146"/>
      <c r="CD166" s="146"/>
      <c r="CE166" s="146"/>
      <c r="CF166" s="146"/>
      <c r="CG166" s="146"/>
      <c r="CH166" s="146"/>
      <c r="CI166" s="146"/>
      <c r="CJ166" s="146"/>
      <c r="CK166" s="146"/>
      <c r="CL166" s="146"/>
    </row>
    <row r="167" spans="1:90" s="451" customFormat="1" ht="35.25" customHeight="1">
      <c r="A167" s="496" t="s">
        <v>159</v>
      </c>
      <c r="B167" s="107">
        <v>930</v>
      </c>
      <c r="C167" s="124">
        <v>10</v>
      </c>
      <c r="D167" s="126" t="s">
        <v>77</v>
      </c>
      <c r="E167" s="126"/>
      <c r="F167" s="108" t="s">
        <v>207</v>
      </c>
      <c r="G167" s="108" t="s">
        <v>361</v>
      </c>
      <c r="H167" s="108"/>
      <c r="I167" s="147">
        <f>I168</f>
        <v>136.43112000000002</v>
      </c>
      <c r="J167" s="543"/>
      <c r="K167" s="147"/>
      <c r="L167" s="147">
        <f>L168</f>
        <v>39.28215</v>
      </c>
      <c r="M167" s="501">
        <f t="shared" si="8"/>
        <v>28.792661087880827</v>
      </c>
      <c r="N167" s="443"/>
      <c r="O167" s="443"/>
      <c r="P167" s="443"/>
      <c r="Q167" s="443"/>
      <c r="R167" s="443"/>
      <c r="S167" s="443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  <c r="BU167" s="146"/>
      <c r="BV167" s="146"/>
      <c r="BW167" s="146"/>
      <c r="BX167" s="146"/>
      <c r="BY167" s="146"/>
      <c r="BZ167" s="146"/>
      <c r="CA167" s="146"/>
      <c r="CB167" s="146"/>
      <c r="CC167" s="146"/>
      <c r="CD167" s="146"/>
      <c r="CE167" s="146"/>
      <c r="CF167" s="146"/>
      <c r="CG167" s="146"/>
      <c r="CH167" s="146"/>
      <c r="CI167" s="146"/>
      <c r="CJ167" s="146"/>
      <c r="CK167" s="146"/>
      <c r="CL167" s="146"/>
    </row>
    <row r="168" spans="1:90" s="451" customFormat="1" ht="25.5" customHeight="1">
      <c r="A168" s="525" t="s">
        <v>156</v>
      </c>
      <c r="B168" s="107">
        <v>930</v>
      </c>
      <c r="C168" s="124">
        <v>10</v>
      </c>
      <c r="D168" s="126" t="s">
        <v>77</v>
      </c>
      <c r="E168" s="126"/>
      <c r="F168" s="108" t="s">
        <v>207</v>
      </c>
      <c r="G168" s="108" t="s">
        <v>361</v>
      </c>
      <c r="H168" s="108" t="s">
        <v>157</v>
      </c>
      <c r="I168" s="147">
        <f>11.36926*12</f>
        <v>136.43112000000002</v>
      </c>
      <c r="J168" s="543"/>
      <c r="K168" s="147"/>
      <c r="L168" s="230">
        <v>39.28215</v>
      </c>
      <c r="M168" s="501">
        <f t="shared" si="8"/>
        <v>28.792661087880827</v>
      </c>
      <c r="N168" s="443"/>
      <c r="O168" s="443"/>
      <c r="P168" s="443"/>
      <c r="Q168" s="443"/>
      <c r="R168" s="443"/>
      <c r="S168" s="443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  <c r="BU168" s="146"/>
      <c r="BV168" s="146"/>
      <c r="BW168" s="146"/>
      <c r="BX168" s="146"/>
      <c r="BY168" s="146"/>
      <c r="BZ168" s="146"/>
      <c r="CA168" s="146"/>
      <c r="CB168" s="146"/>
      <c r="CC168" s="146"/>
      <c r="CD168" s="146"/>
      <c r="CE168" s="146"/>
      <c r="CF168" s="146"/>
      <c r="CG168" s="146"/>
      <c r="CH168" s="146"/>
      <c r="CI168" s="146"/>
      <c r="CJ168" s="146"/>
      <c r="CK168" s="146"/>
      <c r="CL168" s="146"/>
    </row>
    <row r="169" spans="1:90" s="456" customFormat="1" ht="25.5" customHeight="1">
      <c r="A169" s="494" t="s">
        <v>108</v>
      </c>
      <c r="B169" s="106">
        <v>930</v>
      </c>
      <c r="C169" s="104">
        <v>10</v>
      </c>
      <c r="D169" s="161" t="s">
        <v>81</v>
      </c>
      <c r="E169" s="161"/>
      <c r="F169" s="135"/>
      <c r="G169" s="135"/>
      <c r="H169" s="135"/>
      <c r="I169" s="145">
        <f>I170</f>
        <v>2265</v>
      </c>
      <c r="J169" s="538"/>
      <c r="K169" s="145"/>
      <c r="L169" s="145">
        <f>L170</f>
        <v>360.36516</v>
      </c>
      <c r="M169" s="501">
        <f t="shared" si="8"/>
        <v>15.910161589403973</v>
      </c>
      <c r="N169" s="455"/>
      <c r="O169" s="455"/>
      <c r="P169" s="455"/>
      <c r="Q169" s="455"/>
      <c r="R169" s="455"/>
      <c r="S169" s="455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4"/>
      <c r="AW169" s="234"/>
      <c r="AX169" s="234"/>
      <c r="AY169" s="234"/>
      <c r="AZ169" s="234"/>
      <c r="BA169" s="234"/>
      <c r="BB169" s="234"/>
      <c r="BC169" s="234"/>
      <c r="BD169" s="234"/>
      <c r="BE169" s="234"/>
      <c r="BF169" s="234"/>
      <c r="BG169" s="234"/>
      <c r="BH169" s="234"/>
      <c r="BI169" s="234"/>
      <c r="BJ169" s="234"/>
      <c r="BK169" s="234"/>
      <c r="BL169" s="234"/>
      <c r="BM169" s="234"/>
      <c r="BN169" s="234"/>
      <c r="BO169" s="234"/>
      <c r="BP169" s="234"/>
      <c r="BQ169" s="234"/>
      <c r="BR169" s="234"/>
      <c r="BS169" s="234"/>
      <c r="BT169" s="234"/>
      <c r="BU169" s="234"/>
      <c r="BV169" s="234"/>
      <c r="BW169" s="234"/>
      <c r="BX169" s="234"/>
      <c r="BY169" s="234"/>
      <c r="BZ169" s="234"/>
      <c r="CA169" s="234"/>
      <c r="CB169" s="234"/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</row>
    <row r="170" spans="1:90" s="451" customFormat="1" ht="25.5" customHeight="1">
      <c r="A170" s="524" t="s">
        <v>133</v>
      </c>
      <c r="B170" s="107">
        <v>930</v>
      </c>
      <c r="C170" s="107">
        <v>10</v>
      </c>
      <c r="D170" s="174" t="s">
        <v>81</v>
      </c>
      <c r="E170" s="174"/>
      <c r="F170" s="108" t="s">
        <v>198</v>
      </c>
      <c r="G170" s="108"/>
      <c r="H170" s="108"/>
      <c r="I170" s="147">
        <f>I171</f>
        <v>2265</v>
      </c>
      <c r="J170" s="543"/>
      <c r="K170" s="147"/>
      <c r="L170" s="147">
        <f>L171</f>
        <v>360.36516</v>
      </c>
      <c r="M170" s="501">
        <f t="shared" si="8"/>
        <v>15.910161589403973</v>
      </c>
      <c r="N170" s="443"/>
      <c r="O170" s="443"/>
      <c r="P170" s="443"/>
      <c r="Q170" s="443"/>
      <c r="R170" s="443"/>
      <c r="S170" s="443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  <c r="BU170" s="146"/>
      <c r="BV170" s="146"/>
      <c r="BW170" s="146"/>
      <c r="BX170" s="146"/>
      <c r="BY170" s="146"/>
      <c r="BZ170" s="146"/>
      <c r="CA170" s="146"/>
      <c r="CB170" s="146"/>
      <c r="CC170" s="146"/>
      <c r="CD170" s="146"/>
      <c r="CE170" s="146"/>
      <c r="CF170" s="146"/>
      <c r="CG170" s="146"/>
      <c r="CH170" s="146"/>
      <c r="CI170" s="146"/>
      <c r="CJ170" s="146"/>
      <c r="CK170" s="146"/>
      <c r="CL170" s="146"/>
    </row>
    <row r="171" spans="1:90" s="451" customFormat="1" ht="35.25" customHeight="1">
      <c r="A171" s="497" t="s">
        <v>232</v>
      </c>
      <c r="B171" s="107">
        <v>930</v>
      </c>
      <c r="C171" s="107">
        <v>10</v>
      </c>
      <c r="D171" s="174" t="s">
        <v>81</v>
      </c>
      <c r="E171" s="174"/>
      <c r="F171" s="108" t="s">
        <v>206</v>
      </c>
      <c r="G171" s="108" t="s">
        <v>362</v>
      </c>
      <c r="H171" s="108"/>
      <c r="I171" s="147">
        <f>I172+I173</f>
        <v>2265</v>
      </c>
      <c r="J171" s="543"/>
      <c r="K171" s="147"/>
      <c r="L171" s="147">
        <f>L172+L173</f>
        <v>360.36516</v>
      </c>
      <c r="M171" s="501">
        <f t="shared" si="8"/>
        <v>15.910161589403973</v>
      </c>
      <c r="N171" s="443"/>
      <c r="O171" s="443"/>
      <c r="P171" s="443"/>
      <c r="Q171" s="443"/>
      <c r="R171" s="443"/>
      <c r="S171" s="443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  <c r="BU171" s="146"/>
      <c r="BV171" s="146"/>
      <c r="BW171" s="146"/>
      <c r="BX171" s="146"/>
      <c r="BY171" s="146"/>
      <c r="BZ171" s="146"/>
      <c r="CA171" s="146"/>
      <c r="CB171" s="146"/>
      <c r="CC171" s="146"/>
      <c r="CD171" s="146"/>
      <c r="CE171" s="146"/>
      <c r="CF171" s="146"/>
      <c r="CG171" s="146"/>
      <c r="CH171" s="146"/>
      <c r="CI171" s="146"/>
      <c r="CJ171" s="146"/>
      <c r="CK171" s="146"/>
      <c r="CL171" s="146"/>
    </row>
    <row r="172" spans="1:90" s="451" customFormat="1" ht="23.25" customHeight="1">
      <c r="A172" s="523" t="s">
        <v>135</v>
      </c>
      <c r="B172" s="107">
        <v>930</v>
      </c>
      <c r="C172" s="124">
        <v>10</v>
      </c>
      <c r="D172" s="126" t="s">
        <v>81</v>
      </c>
      <c r="E172" s="126"/>
      <c r="F172" s="125" t="s">
        <v>206</v>
      </c>
      <c r="G172" s="125" t="s">
        <v>362</v>
      </c>
      <c r="H172" s="125" t="s">
        <v>136</v>
      </c>
      <c r="I172" s="120">
        <v>372</v>
      </c>
      <c r="J172" s="535"/>
      <c r="K172" s="120"/>
      <c r="L172" s="230">
        <v>54.59916</v>
      </c>
      <c r="M172" s="501">
        <f t="shared" si="8"/>
        <v>14.677193548387097</v>
      </c>
      <c r="N172" s="443"/>
      <c r="O172" s="443"/>
      <c r="P172" s="443"/>
      <c r="Q172" s="443"/>
      <c r="R172" s="443"/>
      <c r="S172" s="443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  <c r="BU172" s="146"/>
      <c r="BV172" s="146"/>
      <c r="BW172" s="146"/>
      <c r="BX172" s="146"/>
      <c r="BY172" s="146"/>
      <c r="BZ172" s="146"/>
      <c r="CA172" s="146"/>
      <c r="CB172" s="146"/>
      <c r="CC172" s="146"/>
      <c r="CD172" s="146"/>
      <c r="CE172" s="146"/>
      <c r="CF172" s="146"/>
      <c r="CG172" s="146"/>
      <c r="CH172" s="146"/>
      <c r="CI172" s="146"/>
      <c r="CJ172" s="146"/>
      <c r="CK172" s="146"/>
      <c r="CL172" s="146"/>
    </row>
    <row r="173" spans="1:90" s="451" customFormat="1" ht="25.5" customHeight="1">
      <c r="A173" s="533" t="s">
        <v>156</v>
      </c>
      <c r="B173" s="107">
        <v>930</v>
      </c>
      <c r="C173" s="124">
        <v>10</v>
      </c>
      <c r="D173" s="126" t="s">
        <v>81</v>
      </c>
      <c r="E173" s="126"/>
      <c r="F173" s="125" t="s">
        <v>206</v>
      </c>
      <c r="G173" s="125" t="s">
        <v>362</v>
      </c>
      <c r="H173" s="125" t="s">
        <v>157</v>
      </c>
      <c r="I173" s="120">
        <v>1893</v>
      </c>
      <c r="J173" s="535"/>
      <c r="K173" s="120"/>
      <c r="L173" s="120">
        <v>305.766</v>
      </c>
      <c r="M173" s="501">
        <f t="shared" si="8"/>
        <v>16.152456418383522</v>
      </c>
      <c r="N173" s="443"/>
      <c r="O173" s="443"/>
      <c r="P173" s="443"/>
      <c r="Q173" s="443"/>
      <c r="R173" s="443"/>
      <c r="S173" s="443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  <c r="BU173" s="146"/>
      <c r="BV173" s="146"/>
      <c r="BW173" s="146"/>
      <c r="BX173" s="146"/>
      <c r="BY173" s="146"/>
      <c r="BZ173" s="146"/>
      <c r="CA173" s="146"/>
      <c r="CB173" s="146"/>
      <c r="CC173" s="146"/>
      <c r="CD173" s="146"/>
      <c r="CE173" s="146"/>
      <c r="CF173" s="146"/>
      <c r="CG173" s="146"/>
      <c r="CH173" s="146"/>
      <c r="CI173" s="146"/>
      <c r="CJ173" s="146"/>
      <c r="CK173" s="146"/>
      <c r="CL173" s="146"/>
    </row>
    <row r="174" spans="1:90" s="451" customFormat="1" ht="34.5" customHeight="1">
      <c r="A174" s="527" t="s">
        <v>160</v>
      </c>
      <c r="B174" s="107"/>
      <c r="C174" s="124"/>
      <c r="D174" s="126"/>
      <c r="E174" s="126"/>
      <c r="F174" s="125"/>
      <c r="G174" s="125"/>
      <c r="H174" s="125"/>
      <c r="I174" s="120">
        <f>'пр 2'!C36</f>
        <v>2265</v>
      </c>
      <c r="J174" s="535"/>
      <c r="K174" s="120"/>
      <c r="L174" s="464">
        <f>L169</f>
        <v>360.36516</v>
      </c>
      <c r="M174" s="501">
        <f t="shared" si="8"/>
        <v>15.910161589403973</v>
      </c>
      <c r="N174" s="443"/>
      <c r="O174" s="443"/>
      <c r="P174" s="443"/>
      <c r="Q174" s="443"/>
      <c r="R174" s="443"/>
      <c r="S174" s="443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  <c r="BU174" s="146"/>
      <c r="BV174" s="146"/>
      <c r="BW174" s="146"/>
      <c r="BX174" s="146"/>
      <c r="BY174" s="146"/>
      <c r="BZ174" s="146"/>
      <c r="CA174" s="146"/>
      <c r="CB174" s="146"/>
      <c r="CC174" s="146"/>
      <c r="CD174" s="146"/>
      <c r="CE174" s="146"/>
      <c r="CF174" s="146"/>
      <c r="CG174" s="146"/>
      <c r="CH174" s="146"/>
      <c r="CI174" s="146"/>
      <c r="CJ174" s="146"/>
      <c r="CK174" s="146"/>
      <c r="CL174" s="146"/>
    </row>
    <row r="175" spans="1:90" s="454" customFormat="1" ht="25.5" customHeight="1">
      <c r="A175" s="528" t="s">
        <v>109</v>
      </c>
      <c r="B175" s="111">
        <v>930</v>
      </c>
      <c r="C175" s="111">
        <v>11</v>
      </c>
      <c r="D175" s="175"/>
      <c r="E175" s="175"/>
      <c r="F175" s="134"/>
      <c r="G175" s="134"/>
      <c r="H175" s="134"/>
      <c r="I175" s="114">
        <f aca="true" t="shared" si="9" ref="I175:L178">I176</f>
        <v>52.75</v>
      </c>
      <c r="J175" s="541"/>
      <c r="K175" s="114"/>
      <c r="L175" s="114">
        <f t="shared" si="9"/>
        <v>10.7</v>
      </c>
      <c r="M175" s="502">
        <f t="shared" si="8"/>
        <v>20.28436018957346</v>
      </c>
      <c r="N175" s="453"/>
      <c r="O175" s="453"/>
      <c r="P175" s="453"/>
      <c r="Q175" s="453"/>
      <c r="R175" s="453"/>
      <c r="S175" s="453"/>
      <c r="T175" s="234"/>
      <c r="U175" s="234"/>
      <c r="V175" s="234"/>
      <c r="W175" s="234"/>
      <c r="X175" s="234"/>
      <c r="Y175" s="234"/>
      <c r="Z175" s="234"/>
      <c r="AA175" s="234"/>
      <c r="AB175" s="234"/>
      <c r="AC175" s="234"/>
      <c r="AD175" s="234"/>
      <c r="AE175" s="234"/>
      <c r="AF175" s="234"/>
      <c r="AG175" s="234"/>
      <c r="AH175" s="234"/>
      <c r="AI175" s="234"/>
      <c r="AJ175" s="234"/>
      <c r="AK175" s="234"/>
      <c r="AL175" s="234"/>
      <c r="AM175" s="234"/>
      <c r="AN175" s="234"/>
      <c r="AO175" s="234"/>
      <c r="AP175" s="234"/>
      <c r="AQ175" s="234"/>
      <c r="AR175" s="234"/>
      <c r="AS175" s="234"/>
      <c r="AT175" s="234"/>
      <c r="AU175" s="234"/>
      <c r="AV175" s="234"/>
      <c r="AW175" s="234"/>
      <c r="AX175" s="234"/>
      <c r="AY175" s="234"/>
      <c r="AZ175" s="234"/>
      <c r="BA175" s="234"/>
      <c r="BB175" s="234"/>
      <c r="BC175" s="234"/>
      <c r="BD175" s="234"/>
      <c r="BE175" s="234"/>
      <c r="BF175" s="234"/>
      <c r="BG175" s="234"/>
      <c r="BH175" s="234"/>
      <c r="BI175" s="234"/>
      <c r="BJ175" s="234"/>
      <c r="BK175" s="234"/>
      <c r="BL175" s="234"/>
      <c r="BM175" s="234"/>
      <c r="BN175" s="234"/>
      <c r="BO175" s="234"/>
      <c r="BP175" s="234"/>
      <c r="BQ175" s="234"/>
      <c r="BR175" s="234"/>
      <c r="BS175" s="234"/>
      <c r="BT175" s="234"/>
      <c r="BU175" s="234"/>
      <c r="BV175" s="234"/>
      <c r="BW175" s="234"/>
      <c r="BX175" s="234"/>
      <c r="BY175" s="234"/>
      <c r="BZ175" s="234"/>
      <c r="CA175" s="234"/>
      <c r="CB175" s="234"/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</row>
    <row r="176" spans="1:90" s="456" customFormat="1" ht="25.5" customHeight="1">
      <c r="A176" s="524" t="s">
        <v>110</v>
      </c>
      <c r="B176" s="106">
        <v>930</v>
      </c>
      <c r="C176" s="106">
        <v>11</v>
      </c>
      <c r="D176" s="160" t="s">
        <v>98</v>
      </c>
      <c r="E176" s="160"/>
      <c r="F176" s="148"/>
      <c r="G176" s="148"/>
      <c r="H176" s="148"/>
      <c r="I176" s="110">
        <f t="shared" si="9"/>
        <v>52.75</v>
      </c>
      <c r="J176" s="540"/>
      <c r="K176" s="110"/>
      <c r="L176" s="110">
        <f t="shared" si="9"/>
        <v>10.7</v>
      </c>
      <c r="M176" s="501">
        <f t="shared" si="8"/>
        <v>20.28436018957346</v>
      </c>
      <c r="N176" s="455"/>
      <c r="O176" s="455"/>
      <c r="P176" s="455"/>
      <c r="Q176" s="455"/>
      <c r="R176" s="455"/>
      <c r="S176" s="455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234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34"/>
      <c r="AZ176" s="234"/>
      <c r="BA176" s="234"/>
      <c r="BB176" s="234"/>
      <c r="BC176" s="234"/>
      <c r="BD176" s="234"/>
      <c r="BE176" s="234"/>
      <c r="BF176" s="234"/>
      <c r="BG176" s="234"/>
      <c r="BH176" s="234"/>
      <c r="BI176" s="234"/>
      <c r="BJ176" s="234"/>
      <c r="BK176" s="234"/>
      <c r="BL176" s="234"/>
      <c r="BM176" s="234"/>
      <c r="BN176" s="234"/>
      <c r="BO176" s="234"/>
      <c r="BP176" s="234"/>
      <c r="BQ176" s="234"/>
      <c r="BR176" s="234"/>
      <c r="BS176" s="234"/>
      <c r="BT176" s="234"/>
      <c r="BU176" s="234"/>
      <c r="BV176" s="234"/>
      <c r="BW176" s="234"/>
      <c r="BX176" s="234"/>
      <c r="BY176" s="234"/>
      <c r="BZ176" s="234"/>
      <c r="CA176" s="234"/>
      <c r="CB176" s="234"/>
      <c r="CC176" s="234"/>
      <c r="CD176" s="234"/>
      <c r="CE176" s="234"/>
      <c r="CF176" s="234"/>
      <c r="CG176" s="234"/>
      <c r="CH176" s="234"/>
      <c r="CI176" s="234"/>
      <c r="CJ176" s="234"/>
      <c r="CK176" s="234"/>
      <c r="CL176" s="234"/>
    </row>
    <row r="177" spans="1:90" s="451" customFormat="1" ht="25.5" customHeight="1">
      <c r="A177" s="524" t="s">
        <v>133</v>
      </c>
      <c r="B177" s="107">
        <v>930</v>
      </c>
      <c r="C177" s="107">
        <v>11</v>
      </c>
      <c r="D177" s="174" t="s">
        <v>98</v>
      </c>
      <c r="E177" s="174"/>
      <c r="F177" s="125" t="s">
        <v>195</v>
      </c>
      <c r="G177" s="125"/>
      <c r="H177" s="108"/>
      <c r="I177" s="147">
        <f t="shared" si="9"/>
        <v>52.75</v>
      </c>
      <c r="J177" s="543"/>
      <c r="K177" s="147"/>
      <c r="L177" s="147">
        <f t="shared" si="9"/>
        <v>10.7</v>
      </c>
      <c r="M177" s="501">
        <f t="shared" si="8"/>
        <v>20.28436018957346</v>
      </c>
      <c r="N177" s="443"/>
      <c r="O177" s="443"/>
      <c r="P177" s="443"/>
      <c r="Q177" s="443"/>
      <c r="R177" s="443"/>
      <c r="S177" s="443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  <c r="BU177" s="146"/>
      <c r="BV177" s="146"/>
      <c r="BW177" s="146"/>
      <c r="BX177" s="146"/>
      <c r="BY177" s="146"/>
      <c r="BZ177" s="146"/>
      <c r="CA177" s="146"/>
      <c r="CB177" s="146"/>
      <c r="CC177" s="146"/>
      <c r="CD177" s="146"/>
      <c r="CE177" s="146"/>
      <c r="CF177" s="146"/>
      <c r="CG177" s="146"/>
      <c r="CH177" s="146"/>
      <c r="CI177" s="146"/>
      <c r="CJ177" s="146"/>
      <c r="CK177" s="146"/>
      <c r="CL177" s="146"/>
    </row>
    <row r="178" spans="1:90" s="451" customFormat="1" ht="35.25" customHeight="1">
      <c r="A178" s="495" t="s">
        <v>161</v>
      </c>
      <c r="B178" s="107">
        <v>930</v>
      </c>
      <c r="C178" s="124">
        <v>11</v>
      </c>
      <c r="D178" s="126" t="s">
        <v>98</v>
      </c>
      <c r="E178" s="126"/>
      <c r="F178" s="125" t="s">
        <v>208</v>
      </c>
      <c r="G178" s="125" t="s">
        <v>363</v>
      </c>
      <c r="H178" s="125"/>
      <c r="I178" s="120">
        <f t="shared" si="9"/>
        <v>52.75</v>
      </c>
      <c r="J178" s="535"/>
      <c r="K178" s="120"/>
      <c r="L178" s="120">
        <f t="shared" si="9"/>
        <v>10.7</v>
      </c>
      <c r="M178" s="501">
        <f t="shared" si="8"/>
        <v>20.28436018957346</v>
      </c>
      <c r="N178" s="443"/>
      <c r="O178" s="443"/>
      <c r="P178" s="443"/>
      <c r="Q178" s="443"/>
      <c r="R178" s="443"/>
      <c r="S178" s="443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  <c r="BU178" s="146"/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6"/>
      <c r="CF178" s="146"/>
      <c r="CG178" s="146"/>
      <c r="CH178" s="146"/>
      <c r="CI178" s="146"/>
      <c r="CJ178" s="146"/>
      <c r="CK178" s="146"/>
      <c r="CL178" s="146"/>
    </row>
    <row r="179" spans="1:90" s="451" customFormat="1" ht="23.25" customHeight="1">
      <c r="A179" s="523" t="s">
        <v>135</v>
      </c>
      <c r="B179" s="107">
        <v>930</v>
      </c>
      <c r="C179" s="124">
        <v>11</v>
      </c>
      <c r="D179" s="126" t="s">
        <v>98</v>
      </c>
      <c r="E179" s="126"/>
      <c r="F179" s="125" t="s">
        <v>208</v>
      </c>
      <c r="G179" s="125" t="s">
        <v>363</v>
      </c>
      <c r="H179" s="125" t="s">
        <v>136</v>
      </c>
      <c r="I179" s="120">
        <v>52.75</v>
      </c>
      <c r="J179" s="535"/>
      <c r="K179" s="120"/>
      <c r="L179" s="464">
        <v>10.7</v>
      </c>
      <c r="M179" s="501">
        <f t="shared" si="8"/>
        <v>20.28436018957346</v>
      </c>
      <c r="N179" s="443"/>
      <c r="O179" s="443"/>
      <c r="P179" s="443"/>
      <c r="Q179" s="443"/>
      <c r="R179" s="443"/>
      <c r="S179" s="443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  <c r="BV179" s="146"/>
      <c r="BW179" s="146"/>
      <c r="BX179" s="146"/>
      <c r="BY179" s="146"/>
      <c r="BZ179" s="146"/>
      <c r="CA179" s="146"/>
      <c r="CB179" s="146"/>
      <c r="CC179" s="146"/>
      <c r="CD179" s="146"/>
      <c r="CE179" s="146"/>
      <c r="CF179" s="146"/>
      <c r="CG179" s="146"/>
      <c r="CH179" s="146"/>
      <c r="CI179" s="146"/>
      <c r="CJ179" s="146"/>
      <c r="CK179" s="146"/>
      <c r="CL179" s="146"/>
    </row>
    <row r="180" spans="1:90" s="463" customFormat="1" ht="22.5" customHeight="1">
      <c r="A180" s="498" t="s">
        <v>162</v>
      </c>
      <c r="B180" s="149"/>
      <c r="C180" s="149"/>
      <c r="D180" s="176"/>
      <c r="E180" s="176"/>
      <c r="F180" s="149"/>
      <c r="G180" s="149"/>
      <c r="H180" s="149"/>
      <c r="I180" s="118">
        <f>I12+I55+I62+I71+I86+I151+I164+I175</f>
        <v>46983.67492</v>
      </c>
      <c r="J180" s="542"/>
      <c r="K180" s="118"/>
      <c r="L180" s="118">
        <f>L12+L55+L62+L71+L86+L151+L164+L175</f>
        <v>9657.129800000002</v>
      </c>
      <c r="M180" s="500">
        <f t="shared" si="8"/>
        <v>20.55422402875761</v>
      </c>
      <c r="N180" s="118">
        <f>N12+N55+N62+N71+N86+N151+N164+N175</f>
        <v>21646.94754</v>
      </c>
      <c r="O180" s="118">
        <f>O12+O55+O62+O71+O86+O151+O164+O175</f>
        <v>5765.78037</v>
      </c>
      <c r="P180" s="500">
        <f>O180/N180*100</f>
        <v>26.635535376735152</v>
      </c>
      <c r="Q180" s="118">
        <f>Q12+Q55+Q62+Q71+Q86+Q151+Q164+Q175</f>
        <v>2628.20842</v>
      </c>
      <c r="R180" s="118">
        <f>R12+R55+R62+R71+R86+R151+R164+R175</f>
        <v>963.9669</v>
      </c>
      <c r="S180" s="500">
        <f>R180/Q180*100</f>
        <v>36.677719037213954</v>
      </c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  <c r="BU180" s="146"/>
      <c r="BV180" s="146"/>
      <c r="BW180" s="146"/>
      <c r="BX180" s="146"/>
      <c r="BY180" s="146"/>
      <c r="BZ180" s="146"/>
      <c r="CA180" s="146"/>
      <c r="CB180" s="146"/>
      <c r="CC180" s="146"/>
      <c r="CD180" s="146"/>
      <c r="CE180" s="146"/>
      <c r="CF180" s="146"/>
      <c r="CG180" s="146"/>
      <c r="CH180" s="146"/>
      <c r="CI180" s="146"/>
      <c r="CJ180" s="146"/>
      <c r="CK180" s="146"/>
      <c r="CL180" s="146"/>
    </row>
    <row r="184" spans="1:8" ht="21" customHeight="1">
      <c r="A184" s="630"/>
      <c r="B184" s="630"/>
      <c r="C184" s="630"/>
      <c r="D184" s="630"/>
      <c r="E184" s="630"/>
      <c r="F184" s="630"/>
      <c r="G184" s="630"/>
      <c r="H184" s="630"/>
    </row>
  </sheetData>
  <sheetProtection/>
  <autoFilter ref="A12:L180"/>
  <mergeCells count="13">
    <mergeCell ref="M8:M10"/>
    <mergeCell ref="A5:R5"/>
    <mergeCell ref="A6:R6"/>
    <mergeCell ref="N8:S8"/>
    <mergeCell ref="N9:P9"/>
    <mergeCell ref="Q9:S9"/>
    <mergeCell ref="A184:H184"/>
    <mergeCell ref="I8:I10"/>
    <mergeCell ref="E10:F10"/>
    <mergeCell ref="L8:L10"/>
    <mergeCell ref="K8:K9"/>
    <mergeCell ref="A8:A10"/>
    <mergeCell ref="B8:H9"/>
  </mergeCells>
  <printOptions/>
  <pageMargins left="0.55" right="0.1968503937007874" top="0.5118110236220472" bottom="0.31496062992125984" header="0.31496062992125984" footer="0.1968503937007874"/>
  <pageSetup fitToHeight="5" fitToWidth="1" horizontalDpi="600" verticalDpi="600" orientation="landscape" paperSize="9" scale="4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L180"/>
  <sheetViews>
    <sheetView zoomScalePageLayoutView="0" workbookViewId="0" topLeftCell="A174">
      <selection activeCell="M188" sqref="M188"/>
    </sheetView>
  </sheetViews>
  <sheetFormatPr defaultColWidth="8.8515625" defaultRowHeight="21" customHeight="1"/>
  <cols>
    <col min="1" max="1" width="76.140625" style="55" customWidth="1"/>
    <col min="2" max="2" width="9.28125" style="97" customWidth="1"/>
    <col min="3" max="3" width="9.140625" style="98" customWidth="1"/>
    <col min="4" max="4" width="8.421875" style="98" customWidth="1"/>
    <col min="5" max="5" width="8.8515625" style="98" hidden="1" customWidth="1"/>
    <col min="6" max="6" width="17.00390625" style="50" customWidth="1"/>
    <col min="7" max="7" width="14.421875" style="50" hidden="1" customWidth="1"/>
    <col min="8" max="8" width="12.8515625" style="50" customWidth="1"/>
    <col min="9" max="9" width="19.8515625" style="50" customWidth="1"/>
    <col min="10" max="10" width="7.7109375" style="545" hidden="1" customWidth="1"/>
    <col min="11" max="11" width="19.8515625" style="50" hidden="1" customWidth="1"/>
    <col min="12" max="12" width="17.00390625" style="469" customWidth="1"/>
    <col min="13" max="13" width="13.00390625" style="56" customWidth="1"/>
    <col min="14" max="14" width="15.28125" style="56" customWidth="1"/>
    <col min="15" max="15" width="15.8515625" style="56" customWidth="1"/>
    <col min="16" max="16" width="14.00390625" style="56" customWidth="1"/>
    <col min="17" max="17" width="15.140625" style="56" customWidth="1"/>
    <col min="18" max="18" width="14.00390625" style="56" customWidth="1"/>
    <col min="19" max="19" width="13.7109375" style="56" customWidth="1"/>
    <col min="20" max="20" width="16.7109375" style="50" customWidth="1"/>
    <col min="21" max="90" width="8.8515625" style="50" customWidth="1"/>
    <col min="91" max="16384" width="8.8515625" style="56" customWidth="1"/>
  </cols>
  <sheetData>
    <row r="1" spans="1:19" ht="14.25" customHeight="1">
      <c r="A1" s="491"/>
      <c r="H1" s="4"/>
      <c r="I1" s="52"/>
      <c r="J1" s="536"/>
      <c r="K1" s="52"/>
      <c r="S1" s="52" t="s">
        <v>164</v>
      </c>
    </row>
    <row r="2" spans="1:19" ht="14.25" customHeight="1">
      <c r="A2" s="491"/>
      <c r="H2" s="4"/>
      <c r="I2" s="52"/>
      <c r="J2" s="537"/>
      <c r="K2" s="58"/>
      <c r="S2" s="58" t="s">
        <v>312</v>
      </c>
    </row>
    <row r="3" spans="1:19" ht="14.25" customHeight="1">
      <c r="A3" s="491"/>
      <c r="H3" s="4"/>
      <c r="I3" s="52"/>
      <c r="J3" s="537"/>
      <c r="K3" s="58"/>
      <c r="S3" s="58"/>
    </row>
    <row r="4" spans="1:19" ht="14.25" customHeight="1">
      <c r="A4" s="491"/>
      <c r="H4" s="4"/>
      <c r="I4" s="52"/>
      <c r="J4" s="537"/>
      <c r="K4" s="58"/>
      <c r="S4" s="58" t="str">
        <f>'пр 4'!S4</f>
        <v>от 28.04.2017 г. № 84 </v>
      </c>
    </row>
    <row r="5" spans="1:90" ht="24" customHeight="1">
      <c r="A5" s="630" t="s">
        <v>400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50"/>
      <c r="CL5" s="56"/>
    </row>
    <row r="6" spans="1:90" ht="21.75" customHeight="1">
      <c r="A6" s="684" t="s">
        <v>409</v>
      </c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50"/>
      <c r="CL6" s="56"/>
    </row>
    <row r="7" spans="9:19" ht="21" customHeight="1">
      <c r="I7" s="52"/>
      <c r="J7" s="536"/>
      <c r="K7" s="52"/>
      <c r="S7" s="52" t="s">
        <v>116</v>
      </c>
    </row>
    <row r="8" spans="1:90" s="444" customFormat="1" ht="12.75" customHeight="1">
      <c r="A8" s="675" t="s">
        <v>117</v>
      </c>
      <c r="B8" s="676" t="s">
        <v>118</v>
      </c>
      <c r="C8" s="677"/>
      <c r="D8" s="677"/>
      <c r="E8" s="677"/>
      <c r="F8" s="677"/>
      <c r="G8" s="677"/>
      <c r="H8" s="678"/>
      <c r="I8" s="631" t="s">
        <v>119</v>
      </c>
      <c r="J8" s="538"/>
      <c r="K8" s="673" t="s">
        <v>323</v>
      </c>
      <c r="L8" s="631" t="s">
        <v>120</v>
      </c>
      <c r="M8" s="682" t="s">
        <v>121</v>
      </c>
      <c r="N8" s="636" t="s">
        <v>122</v>
      </c>
      <c r="O8" s="637"/>
      <c r="P8" s="637"/>
      <c r="Q8" s="637"/>
      <c r="R8" s="637"/>
      <c r="S8" s="638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</row>
    <row r="9" spans="1:90" s="444" customFormat="1" ht="20.25" customHeight="1">
      <c r="A9" s="675"/>
      <c r="B9" s="679"/>
      <c r="C9" s="680"/>
      <c r="D9" s="680"/>
      <c r="E9" s="680"/>
      <c r="F9" s="680"/>
      <c r="G9" s="680"/>
      <c r="H9" s="681"/>
      <c r="I9" s="631"/>
      <c r="J9" s="538"/>
      <c r="K9" s="674"/>
      <c r="L9" s="631"/>
      <c r="M9" s="683"/>
      <c r="N9" s="639" t="s">
        <v>123</v>
      </c>
      <c r="O9" s="640"/>
      <c r="P9" s="629"/>
      <c r="Q9" s="639" t="s">
        <v>124</v>
      </c>
      <c r="R9" s="640"/>
      <c r="S9" s="629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</row>
    <row r="10" spans="1:90" s="444" customFormat="1" ht="31.5" customHeight="1" thickBot="1">
      <c r="A10" s="675"/>
      <c r="B10" s="169" t="s">
        <v>125</v>
      </c>
      <c r="C10" s="169" t="s">
        <v>126</v>
      </c>
      <c r="D10" s="170" t="s">
        <v>127</v>
      </c>
      <c r="E10" s="628" t="s">
        <v>128</v>
      </c>
      <c r="F10" s="672"/>
      <c r="G10" s="169"/>
      <c r="H10" s="168" t="s">
        <v>129</v>
      </c>
      <c r="I10" s="632"/>
      <c r="J10" s="539"/>
      <c r="K10" s="546">
        <f>I13+I17+I23</f>
        <v>13703.90875</v>
      </c>
      <c r="L10" s="673"/>
      <c r="M10" s="683"/>
      <c r="N10" s="442" t="s">
        <v>76</v>
      </c>
      <c r="O10" s="442" t="s">
        <v>120</v>
      </c>
      <c r="P10" s="442" t="s">
        <v>121</v>
      </c>
      <c r="Q10" s="442" t="s">
        <v>76</v>
      </c>
      <c r="R10" s="442" t="s">
        <v>120</v>
      </c>
      <c r="S10" s="442" t="s">
        <v>121</v>
      </c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</row>
    <row r="11" spans="1:90" s="445" customFormat="1" ht="17.25" customHeight="1">
      <c r="A11" s="154" t="s">
        <v>5</v>
      </c>
      <c r="B11" s="107">
        <v>930</v>
      </c>
      <c r="C11" s="108"/>
      <c r="D11" s="164"/>
      <c r="E11" s="164"/>
      <c r="F11" s="109"/>
      <c r="G11" s="109"/>
      <c r="H11" s="107"/>
      <c r="I11" s="110">
        <f>I180</f>
        <v>46983.67492</v>
      </c>
      <c r="J11" s="540"/>
      <c r="K11" s="558">
        <v>-14109.5</v>
      </c>
      <c r="L11" s="110">
        <f>L180</f>
        <v>9657.129800000002</v>
      </c>
      <c r="M11" s="499">
        <f>L11/I11*100</f>
        <v>20.55422402875761</v>
      </c>
      <c r="N11" s="110">
        <f>N180</f>
        <v>21646.94754</v>
      </c>
      <c r="O11" s="110">
        <f>O180</f>
        <v>5765.78037</v>
      </c>
      <c r="P11" s="486">
        <f aca="true" t="shared" si="0" ref="P11:P20">O11/N11*100</f>
        <v>26.635535376735152</v>
      </c>
      <c r="Q11" s="110">
        <f>Q180</f>
        <v>2628.20842</v>
      </c>
      <c r="R11" s="110">
        <f>R180</f>
        <v>963.9669</v>
      </c>
      <c r="S11" s="499">
        <f>S180</f>
        <v>36.677719037213954</v>
      </c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</row>
    <row r="12" spans="1:90" s="446" customFormat="1" ht="25.5" customHeight="1">
      <c r="A12" s="492" t="s">
        <v>78</v>
      </c>
      <c r="B12" s="112">
        <v>930</v>
      </c>
      <c r="C12" s="113" t="s">
        <v>77</v>
      </c>
      <c r="D12" s="162"/>
      <c r="E12" s="162"/>
      <c r="F12" s="113"/>
      <c r="G12" s="113"/>
      <c r="H12" s="113"/>
      <c r="I12" s="114">
        <f>I13+I17+I23+I29+I33</f>
        <v>23801.64795</v>
      </c>
      <c r="J12" s="541"/>
      <c r="K12" s="114"/>
      <c r="L12" s="114">
        <f>L13+L17+L23+L29+L33</f>
        <v>4940.98596</v>
      </c>
      <c r="M12" s="502">
        <f aca="true" t="shared" si="1" ref="M12:M86">L12/I12*100</f>
        <v>20.759007823237717</v>
      </c>
      <c r="N12" s="114">
        <f>N13+N17+N23+N29+N33</f>
        <v>12897.49438</v>
      </c>
      <c r="O12" s="114">
        <f>O13+O17+O23+O29+O33</f>
        <v>3403.03157</v>
      </c>
      <c r="P12" s="505">
        <f t="shared" si="0"/>
        <v>26.38521459855833</v>
      </c>
      <c r="Q12" s="114">
        <f>Q13+Q17+Q23+Q29+Q33</f>
        <v>560.93317</v>
      </c>
      <c r="R12" s="114">
        <f>R13+R17+R23+R29+R33</f>
        <v>173.7263</v>
      </c>
      <c r="S12" s="502">
        <f>S13+S17+S23+S29+S33</f>
        <v>30.970944364013985</v>
      </c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</row>
    <row r="13" spans="1:90" s="448" customFormat="1" ht="34.5" customHeight="1">
      <c r="A13" s="518" t="s">
        <v>80</v>
      </c>
      <c r="B13" s="115">
        <v>930</v>
      </c>
      <c r="C13" s="116" t="s">
        <v>77</v>
      </c>
      <c r="D13" s="172" t="s">
        <v>79</v>
      </c>
      <c r="E13" s="233"/>
      <c r="F13" s="117"/>
      <c r="G13" s="117"/>
      <c r="H13" s="117"/>
      <c r="I13" s="118">
        <f aca="true" t="shared" si="2" ref="I13:L15">I14</f>
        <v>2164.18141</v>
      </c>
      <c r="J13" s="542"/>
      <c r="K13" s="118"/>
      <c r="L13" s="118">
        <f t="shared" si="2"/>
        <v>419.97721</v>
      </c>
      <c r="M13" s="503">
        <f t="shared" si="1"/>
        <v>19.40582282332792</v>
      </c>
      <c r="N13" s="118">
        <f aca="true" t="shared" si="3" ref="N13:O15">N14</f>
        <v>1775.55456</v>
      </c>
      <c r="O13" s="118">
        <f t="shared" si="3"/>
        <v>394.6845</v>
      </c>
      <c r="P13" s="507">
        <f t="shared" si="0"/>
        <v>22.228801575097755</v>
      </c>
      <c r="Q13" s="447"/>
      <c r="R13" s="447"/>
      <c r="S13" s="447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5"/>
    </row>
    <row r="14" spans="1:90" s="445" customFormat="1" ht="25.5" customHeight="1">
      <c r="A14" s="519" t="s">
        <v>133</v>
      </c>
      <c r="B14" s="124">
        <v>930</v>
      </c>
      <c r="C14" s="119" t="s">
        <v>77</v>
      </c>
      <c r="D14" s="163" t="s">
        <v>79</v>
      </c>
      <c r="E14" s="163"/>
      <c r="F14" s="121" t="s">
        <v>195</v>
      </c>
      <c r="G14" s="121"/>
      <c r="H14" s="121"/>
      <c r="I14" s="120">
        <f t="shared" si="2"/>
        <v>2164.18141</v>
      </c>
      <c r="J14" s="535"/>
      <c r="K14" s="120"/>
      <c r="L14" s="120">
        <f t="shared" si="2"/>
        <v>419.97721</v>
      </c>
      <c r="M14" s="501">
        <f t="shared" si="1"/>
        <v>19.40582282332792</v>
      </c>
      <c r="N14" s="120">
        <f t="shared" si="3"/>
        <v>1775.55456</v>
      </c>
      <c r="O14" s="120">
        <f t="shared" si="3"/>
        <v>394.6845</v>
      </c>
      <c r="P14" s="465">
        <f t="shared" si="0"/>
        <v>22.228801575097755</v>
      </c>
      <c r="Q14" s="443"/>
      <c r="R14" s="443"/>
      <c r="S14" s="443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395"/>
      <c r="CH14" s="395"/>
      <c r="CI14" s="395"/>
      <c r="CJ14" s="395"/>
      <c r="CK14" s="395"/>
      <c r="CL14" s="395"/>
    </row>
    <row r="15" spans="1:90" s="445" customFormat="1" ht="25.5" customHeight="1">
      <c r="A15" s="520" t="s">
        <v>130</v>
      </c>
      <c r="B15" s="124">
        <v>930</v>
      </c>
      <c r="C15" s="119" t="s">
        <v>77</v>
      </c>
      <c r="D15" s="163" t="s">
        <v>79</v>
      </c>
      <c r="E15" s="163"/>
      <c r="F15" s="121" t="s">
        <v>199</v>
      </c>
      <c r="G15" s="121" t="s">
        <v>339</v>
      </c>
      <c r="H15" s="121"/>
      <c r="I15" s="120">
        <f t="shared" si="2"/>
        <v>2164.18141</v>
      </c>
      <c r="J15" s="535"/>
      <c r="K15" s="120"/>
      <c r="L15" s="120">
        <f t="shared" si="2"/>
        <v>419.97721</v>
      </c>
      <c r="M15" s="501">
        <f t="shared" si="1"/>
        <v>19.40582282332792</v>
      </c>
      <c r="N15" s="120">
        <f t="shared" si="3"/>
        <v>1775.55456</v>
      </c>
      <c r="O15" s="120">
        <f t="shared" si="3"/>
        <v>394.6845</v>
      </c>
      <c r="P15" s="465">
        <f t="shared" si="0"/>
        <v>22.228801575097755</v>
      </c>
      <c r="Q15" s="443"/>
      <c r="R15" s="443"/>
      <c r="S15" s="443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</row>
    <row r="16" spans="1:90" s="445" customFormat="1" ht="51" customHeight="1">
      <c r="A16" s="521" t="s">
        <v>131</v>
      </c>
      <c r="B16" s="124">
        <v>930</v>
      </c>
      <c r="C16" s="119" t="s">
        <v>77</v>
      </c>
      <c r="D16" s="163" t="s">
        <v>79</v>
      </c>
      <c r="E16" s="163"/>
      <c r="F16" s="121" t="s">
        <v>199</v>
      </c>
      <c r="G16" s="121"/>
      <c r="H16" s="121" t="s">
        <v>132</v>
      </c>
      <c r="I16" s="120">
        <v>2164.18141</v>
      </c>
      <c r="J16" s="535"/>
      <c r="K16" s="120"/>
      <c r="L16" s="230">
        <v>419.97721</v>
      </c>
      <c r="M16" s="501">
        <f t="shared" si="1"/>
        <v>19.40582282332792</v>
      </c>
      <c r="N16" s="443">
        <v>1775.55456</v>
      </c>
      <c r="O16" s="464">
        <v>394.6845</v>
      </c>
      <c r="P16" s="465">
        <f t="shared" si="0"/>
        <v>22.228801575097755</v>
      </c>
      <c r="Q16" s="443"/>
      <c r="R16" s="443"/>
      <c r="S16" s="443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</row>
    <row r="17" spans="1:90" s="450" customFormat="1" ht="45" customHeight="1">
      <c r="A17" s="522" t="s">
        <v>82</v>
      </c>
      <c r="B17" s="122">
        <v>930</v>
      </c>
      <c r="C17" s="123" t="s">
        <v>77</v>
      </c>
      <c r="D17" s="173" t="s">
        <v>81</v>
      </c>
      <c r="E17" s="173"/>
      <c r="F17" s="123"/>
      <c r="G17" s="123"/>
      <c r="H17" s="123"/>
      <c r="I17" s="118">
        <f>I18</f>
        <v>1067.049</v>
      </c>
      <c r="J17" s="542"/>
      <c r="K17" s="118"/>
      <c r="L17" s="118">
        <f>L18</f>
        <v>315.15968999999996</v>
      </c>
      <c r="M17" s="503">
        <f t="shared" si="1"/>
        <v>29.535634258595433</v>
      </c>
      <c r="N17" s="118">
        <f>N18</f>
        <v>613.07074</v>
      </c>
      <c r="O17" s="118">
        <f>O18</f>
        <v>174.92396</v>
      </c>
      <c r="P17" s="507">
        <f t="shared" si="0"/>
        <v>28.532426779983005</v>
      </c>
      <c r="Q17" s="449"/>
      <c r="R17" s="449"/>
      <c r="S17" s="449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08"/>
      <c r="BE17" s="508"/>
      <c r="BF17" s="508"/>
      <c r="BG17" s="508"/>
      <c r="BH17" s="508"/>
      <c r="BI17" s="508"/>
      <c r="BJ17" s="508"/>
      <c r="BK17" s="508"/>
      <c r="BL17" s="508"/>
      <c r="BM17" s="508"/>
      <c r="BN17" s="508"/>
      <c r="BO17" s="508"/>
      <c r="BP17" s="508"/>
      <c r="BQ17" s="508"/>
      <c r="BR17" s="508"/>
      <c r="BS17" s="508"/>
      <c r="BT17" s="508"/>
      <c r="BU17" s="508"/>
      <c r="BV17" s="508"/>
      <c r="BW17" s="508"/>
      <c r="BX17" s="508"/>
      <c r="BY17" s="508"/>
      <c r="BZ17" s="508"/>
      <c r="CA17" s="508"/>
      <c r="CB17" s="508"/>
      <c r="CC17" s="508"/>
      <c r="CD17" s="508"/>
      <c r="CE17" s="508"/>
      <c r="CF17" s="508"/>
      <c r="CG17" s="508"/>
      <c r="CH17" s="508"/>
      <c r="CI17" s="508"/>
      <c r="CJ17" s="508"/>
      <c r="CK17" s="508"/>
      <c r="CL17" s="508"/>
    </row>
    <row r="18" spans="1:90" s="445" customFormat="1" ht="25.5" customHeight="1">
      <c r="A18" s="494" t="s">
        <v>133</v>
      </c>
      <c r="B18" s="124">
        <v>930</v>
      </c>
      <c r="C18" s="125" t="s">
        <v>77</v>
      </c>
      <c r="D18" s="126" t="s">
        <v>81</v>
      </c>
      <c r="E18" s="126"/>
      <c r="F18" s="125" t="s">
        <v>198</v>
      </c>
      <c r="G18" s="125"/>
      <c r="H18" s="125"/>
      <c r="I18" s="120">
        <f>I19</f>
        <v>1067.049</v>
      </c>
      <c r="J18" s="535"/>
      <c r="K18" s="120"/>
      <c r="L18" s="120">
        <f>L19</f>
        <v>315.15968999999996</v>
      </c>
      <c r="M18" s="501">
        <f t="shared" si="1"/>
        <v>29.535634258595433</v>
      </c>
      <c r="N18" s="120">
        <f>N19</f>
        <v>613.07074</v>
      </c>
      <c r="O18" s="120">
        <f>O19</f>
        <v>174.92396</v>
      </c>
      <c r="P18" s="465">
        <f t="shared" si="0"/>
        <v>28.532426779983005</v>
      </c>
      <c r="Q18" s="443"/>
      <c r="R18" s="443"/>
      <c r="S18" s="443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</row>
    <row r="19" spans="1:90" s="445" customFormat="1" ht="51.75" customHeight="1">
      <c r="A19" s="495" t="s">
        <v>134</v>
      </c>
      <c r="B19" s="124">
        <v>930</v>
      </c>
      <c r="C19" s="125" t="s">
        <v>77</v>
      </c>
      <c r="D19" s="126" t="s">
        <v>81</v>
      </c>
      <c r="E19" s="126"/>
      <c r="F19" s="125" t="s">
        <v>216</v>
      </c>
      <c r="G19" s="125" t="s">
        <v>340</v>
      </c>
      <c r="H19" s="125"/>
      <c r="I19" s="120">
        <f>I20+I21+I22</f>
        <v>1067.049</v>
      </c>
      <c r="J19" s="535"/>
      <c r="K19" s="120"/>
      <c r="L19" s="120">
        <f>L20+L21+L22</f>
        <v>315.15968999999996</v>
      </c>
      <c r="M19" s="501">
        <f t="shared" si="1"/>
        <v>29.535634258595433</v>
      </c>
      <c r="N19" s="120">
        <f>N20+N21+N22</f>
        <v>613.07074</v>
      </c>
      <c r="O19" s="120">
        <f>O20+O21+O22</f>
        <v>174.92396</v>
      </c>
      <c r="P19" s="465">
        <f t="shared" si="0"/>
        <v>28.532426779983005</v>
      </c>
      <c r="Q19" s="443"/>
      <c r="R19" s="443"/>
      <c r="S19" s="443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</row>
    <row r="20" spans="1:90" s="445" customFormat="1" ht="54" customHeight="1">
      <c r="A20" s="521" t="s">
        <v>131</v>
      </c>
      <c r="B20" s="124">
        <v>930</v>
      </c>
      <c r="C20" s="125" t="s">
        <v>77</v>
      </c>
      <c r="D20" s="126" t="s">
        <v>81</v>
      </c>
      <c r="E20" s="126"/>
      <c r="F20" s="125" t="s">
        <v>216</v>
      </c>
      <c r="G20" s="125"/>
      <c r="H20" s="125" t="s">
        <v>132</v>
      </c>
      <c r="I20" s="120">
        <v>798.2181</v>
      </c>
      <c r="J20" s="535"/>
      <c r="K20" s="120"/>
      <c r="L20" s="230">
        <v>207.16914</v>
      </c>
      <c r="M20" s="501">
        <f t="shared" si="1"/>
        <v>25.95395168313021</v>
      </c>
      <c r="N20" s="230">
        <v>613.07074</v>
      </c>
      <c r="O20" s="230">
        <v>174.92396</v>
      </c>
      <c r="P20" s="465">
        <f t="shared" si="0"/>
        <v>28.532426779983005</v>
      </c>
      <c r="Q20" s="443"/>
      <c r="R20" s="443"/>
      <c r="S20" s="443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</row>
    <row r="21" spans="1:90" s="445" customFormat="1" ht="30.75" customHeight="1">
      <c r="A21" s="523" t="s">
        <v>135</v>
      </c>
      <c r="B21" s="124">
        <v>930</v>
      </c>
      <c r="C21" s="125" t="s">
        <v>77</v>
      </c>
      <c r="D21" s="126" t="s">
        <v>81</v>
      </c>
      <c r="E21" s="126"/>
      <c r="F21" s="125" t="s">
        <v>216</v>
      </c>
      <c r="G21" s="125"/>
      <c r="H21" s="125" t="s">
        <v>136</v>
      </c>
      <c r="I21" s="120">
        <f>58.29382-2+205.53708</f>
        <v>261.8309</v>
      </c>
      <c r="J21" s="535"/>
      <c r="K21" s="120"/>
      <c r="L21" s="464">
        <v>106.69466</v>
      </c>
      <c r="M21" s="501">
        <f t="shared" si="1"/>
        <v>40.74945317760433</v>
      </c>
      <c r="N21" s="443"/>
      <c r="O21" s="443"/>
      <c r="P21" s="443"/>
      <c r="Q21" s="443"/>
      <c r="R21" s="443"/>
      <c r="S21" s="443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</row>
    <row r="22" spans="1:90" s="445" customFormat="1" ht="25.5" customHeight="1">
      <c r="A22" s="521" t="s">
        <v>137</v>
      </c>
      <c r="B22" s="124">
        <v>930</v>
      </c>
      <c r="C22" s="125" t="s">
        <v>77</v>
      </c>
      <c r="D22" s="126" t="s">
        <v>81</v>
      </c>
      <c r="E22" s="126"/>
      <c r="F22" s="125" t="s">
        <v>216</v>
      </c>
      <c r="G22" s="125"/>
      <c r="H22" s="125" t="s">
        <v>138</v>
      </c>
      <c r="I22" s="120">
        <f>5+2</f>
        <v>7</v>
      </c>
      <c r="J22" s="535"/>
      <c r="K22" s="120"/>
      <c r="L22" s="464">
        <v>1.29589</v>
      </c>
      <c r="M22" s="501">
        <f t="shared" si="1"/>
        <v>18.512714285714285</v>
      </c>
      <c r="N22" s="443"/>
      <c r="O22" s="443"/>
      <c r="P22" s="443"/>
      <c r="Q22" s="443"/>
      <c r="R22" s="443"/>
      <c r="S22" s="443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</row>
    <row r="23" spans="1:90" s="450" customFormat="1" ht="49.5" customHeight="1">
      <c r="A23" s="522" t="s">
        <v>84</v>
      </c>
      <c r="B23" s="122">
        <v>930</v>
      </c>
      <c r="C23" s="123" t="s">
        <v>77</v>
      </c>
      <c r="D23" s="173" t="s">
        <v>83</v>
      </c>
      <c r="E23" s="173"/>
      <c r="F23" s="123"/>
      <c r="G23" s="123"/>
      <c r="H23" s="123"/>
      <c r="I23" s="118">
        <f>I24</f>
        <v>10472.67834</v>
      </c>
      <c r="J23" s="542"/>
      <c r="K23" s="118"/>
      <c r="L23" s="118">
        <f>L24</f>
        <v>2792.81787</v>
      </c>
      <c r="M23" s="503">
        <f t="shared" si="1"/>
        <v>26.667656346638065</v>
      </c>
      <c r="N23" s="118">
        <f>N24</f>
        <v>7117.55076</v>
      </c>
      <c r="O23" s="118">
        <f>O24</f>
        <v>2115.06354</v>
      </c>
      <c r="P23" s="507">
        <f>O23/N23*100</f>
        <v>29.71617079131305</v>
      </c>
      <c r="Q23" s="118">
        <f>Q24</f>
        <v>560.93317</v>
      </c>
      <c r="R23" s="118">
        <f>R24</f>
        <v>173.7263</v>
      </c>
      <c r="S23" s="507">
        <f>R23/Q23*100</f>
        <v>30.970944364013985</v>
      </c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08"/>
      <c r="BE23" s="508"/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8"/>
      <c r="BQ23" s="508"/>
      <c r="BR23" s="508"/>
      <c r="BS23" s="508"/>
      <c r="BT23" s="508"/>
      <c r="BU23" s="508"/>
      <c r="BV23" s="508"/>
      <c r="BW23" s="508"/>
      <c r="BX23" s="508"/>
      <c r="BY23" s="508"/>
      <c r="BZ23" s="508"/>
      <c r="CA23" s="508"/>
      <c r="CB23" s="508"/>
      <c r="CC23" s="508"/>
      <c r="CD23" s="508"/>
      <c r="CE23" s="508"/>
      <c r="CF23" s="508"/>
      <c r="CG23" s="508"/>
      <c r="CH23" s="508"/>
      <c r="CI23" s="508"/>
      <c r="CJ23" s="508"/>
      <c r="CK23" s="508"/>
      <c r="CL23" s="508"/>
    </row>
    <row r="24" spans="1:90" s="445" customFormat="1" ht="25.5" customHeight="1">
      <c r="A24" s="494" t="s">
        <v>133</v>
      </c>
      <c r="B24" s="124">
        <v>930</v>
      </c>
      <c r="C24" s="125" t="s">
        <v>77</v>
      </c>
      <c r="D24" s="126" t="s">
        <v>83</v>
      </c>
      <c r="E24" s="126"/>
      <c r="F24" s="121" t="s">
        <v>195</v>
      </c>
      <c r="G24" s="121"/>
      <c r="H24" s="125"/>
      <c r="I24" s="120">
        <f>I25</f>
        <v>10472.67834</v>
      </c>
      <c r="J24" s="535"/>
      <c r="K24" s="120"/>
      <c r="L24" s="120">
        <f>L25</f>
        <v>2792.81787</v>
      </c>
      <c r="M24" s="501">
        <f t="shared" si="1"/>
        <v>26.667656346638065</v>
      </c>
      <c r="N24" s="120">
        <f>N25</f>
        <v>7117.55076</v>
      </c>
      <c r="O24" s="120">
        <f>O25</f>
        <v>2115.06354</v>
      </c>
      <c r="P24" s="465">
        <f>O24/N24*100</f>
        <v>29.71617079131305</v>
      </c>
      <c r="Q24" s="120">
        <f>Q25</f>
        <v>560.93317</v>
      </c>
      <c r="R24" s="120">
        <f>R25</f>
        <v>173.7263</v>
      </c>
      <c r="S24" s="506">
        <f>R24/Q24*100</f>
        <v>30.970944364013985</v>
      </c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</row>
    <row r="25" spans="1:19" s="395" customFormat="1" ht="33.75" customHeight="1">
      <c r="A25" s="495" t="s">
        <v>134</v>
      </c>
      <c r="B25" s="124">
        <v>930</v>
      </c>
      <c r="C25" s="125" t="s">
        <v>77</v>
      </c>
      <c r="D25" s="126" t="s">
        <v>83</v>
      </c>
      <c r="E25" s="126"/>
      <c r="F25" s="125" t="s">
        <v>216</v>
      </c>
      <c r="G25" s="125" t="s">
        <v>340</v>
      </c>
      <c r="H25" s="125"/>
      <c r="I25" s="120">
        <f>I26+I27+I28</f>
        <v>10472.67834</v>
      </c>
      <c r="J25" s="535"/>
      <c r="K25" s="120"/>
      <c r="L25" s="120">
        <f>L26+L27+L28</f>
        <v>2792.81787</v>
      </c>
      <c r="M25" s="501">
        <f t="shared" si="1"/>
        <v>26.667656346638065</v>
      </c>
      <c r="N25" s="120">
        <f>N26+N27+N28</f>
        <v>7117.55076</v>
      </c>
      <c r="O25" s="120">
        <f>O26+O27+O28</f>
        <v>2115.06354</v>
      </c>
      <c r="P25" s="465">
        <f>O25/N25*100</f>
        <v>29.71617079131305</v>
      </c>
      <c r="Q25" s="120">
        <f>Q26+Q27+Q28</f>
        <v>560.93317</v>
      </c>
      <c r="R25" s="120">
        <f>R26+R27+R28</f>
        <v>173.7263</v>
      </c>
      <c r="S25" s="506">
        <f>R25/Q25*100</f>
        <v>30.970944364013985</v>
      </c>
    </row>
    <row r="26" spans="1:19" s="395" customFormat="1" ht="47.25" customHeight="1">
      <c r="A26" s="521" t="s">
        <v>131</v>
      </c>
      <c r="B26" s="124">
        <v>930</v>
      </c>
      <c r="C26" s="125" t="s">
        <v>77</v>
      </c>
      <c r="D26" s="126" t="s">
        <v>83</v>
      </c>
      <c r="E26" s="126"/>
      <c r="F26" s="125" t="s">
        <v>216</v>
      </c>
      <c r="G26" s="125"/>
      <c r="H26" s="125" t="s">
        <v>132</v>
      </c>
      <c r="I26" s="120">
        <v>9463.28972</v>
      </c>
      <c r="J26" s="535"/>
      <c r="K26" s="120"/>
      <c r="L26" s="466">
        <v>2516.9915</v>
      </c>
      <c r="M26" s="501">
        <f t="shared" si="1"/>
        <v>26.597426206665897</v>
      </c>
      <c r="N26" s="466">
        <v>7117.55076</v>
      </c>
      <c r="O26" s="466">
        <v>2115.06354</v>
      </c>
      <c r="P26" s="465">
        <f>O26/N26*100</f>
        <v>29.71617079131305</v>
      </c>
      <c r="Q26" s="131"/>
      <c r="R26" s="131"/>
      <c r="S26" s="506"/>
    </row>
    <row r="27" spans="1:19" s="395" customFormat="1" ht="33.75" customHeight="1">
      <c r="A27" s="523" t="s">
        <v>135</v>
      </c>
      <c r="B27" s="124">
        <v>930</v>
      </c>
      <c r="C27" s="125" t="s">
        <v>77</v>
      </c>
      <c r="D27" s="126" t="s">
        <v>83</v>
      </c>
      <c r="E27" s="126"/>
      <c r="F27" s="125" t="s">
        <v>216</v>
      </c>
      <c r="G27" s="125"/>
      <c r="H27" s="125" t="s">
        <v>136</v>
      </c>
      <c r="I27" s="147">
        <v>934.88862</v>
      </c>
      <c r="J27" s="543"/>
      <c r="K27" s="147"/>
      <c r="L27" s="466">
        <v>275.82637</v>
      </c>
      <c r="M27" s="501">
        <f t="shared" si="1"/>
        <v>29.503661088526243</v>
      </c>
      <c r="N27" s="131"/>
      <c r="O27" s="131"/>
      <c r="P27" s="131"/>
      <c r="Q27" s="615">
        <f>'пр 4'!Q27</f>
        <v>560.93317</v>
      </c>
      <c r="R27" s="464">
        <v>173.7263</v>
      </c>
      <c r="S27" s="506">
        <f>R27/Q27*100</f>
        <v>30.970944364013985</v>
      </c>
    </row>
    <row r="28" spans="1:19" s="395" customFormat="1" ht="25.5" customHeight="1">
      <c r="A28" s="521" t="s">
        <v>137</v>
      </c>
      <c r="B28" s="124">
        <v>930</v>
      </c>
      <c r="C28" s="125" t="s">
        <v>77</v>
      </c>
      <c r="D28" s="126" t="s">
        <v>83</v>
      </c>
      <c r="E28" s="126"/>
      <c r="F28" s="125" t="s">
        <v>216</v>
      </c>
      <c r="G28" s="125"/>
      <c r="H28" s="125" t="s">
        <v>138</v>
      </c>
      <c r="I28" s="120">
        <v>74.5</v>
      </c>
      <c r="J28" s="535"/>
      <c r="K28" s="120"/>
      <c r="L28" s="466">
        <v>0</v>
      </c>
      <c r="M28" s="501">
        <f t="shared" si="1"/>
        <v>0</v>
      </c>
      <c r="N28" s="131"/>
      <c r="O28" s="131"/>
      <c r="P28" s="131"/>
      <c r="Q28" s="131"/>
      <c r="R28" s="131"/>
      <c r="S28" s="131"/>
    </row>
    <row r="29" spans="1:90" s="452" customFormat="1" ht="25.5" customHeight="1">
      <c r="A29" s="522" t="s">
        <v>86</v>
      </c>
      <c r="B29" s="122">
        <v>930</v>
      </c>
      <c r="C29" s="123" t="s">
        <v>77</v>
      </c>
      <c r="D29" s="173" t="s">
        <v>85</v>
      </c>
      <c r="E29" s="173"/>
      <c r="F29" s="123"/>
      <c r="G29" s="123"/>
      <c r="H29" s="123"/>
      <c r="I29" s="118">
        <f>I31</f>
        <v>80</v>
      </c>
      <c r="J29" s="542"/>
      <c r="K29" s="118"/>
      <c r="L29" s="470"/>
      <c r="M29" s="504"/>
      <c r="N29" s="449"/>
      <c r="O29" s="449"/>
      <c r="P29" s="449"/>
      <c r="Q29" s="449"/>
      <c r="R29" s="449"/>
      <c r="S29" s="449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</row>
    <row r="30" spans="1:90" s="451" customFormat="1" ht="25.5" customHeight="1">
      <c r="A30" s="524" t="s">
        <v>133</v>
      </c>
      <c r="B30" s="107">
        <v>930</v>
      </c>
      <c r="C30" s="108" t="s">
        <v>77</v>
      </c>
      <c r="D30" s="126" t="s">
        <v>85</v>
      </c>
      <c r="E30" s="126"/>
      <c r="F30" s="125" t="s">
        <v>195</v>
      </c>
      <c r="G30" s="125"/>
      <c r="H30" s="125"/>
      <c r="I30" s="120">
        <f>I31</f>
        <v>80</v>
      </c>
      <c r="J30" s="535"/>
      <c r="K30" s="120"/>
      <c r="L30" s="230"/>
      <c r="M30" s="501"/>
      <c r="N30" s="443"/>
      <c r="O30" s="443"/>
      <c r="P30" s="443"/>
      <c r="Q30" s="443"/>
      <c r="R30" s="443"/>
      <c r="S30" s="443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</row>
    <row r="31" spans="1:90" s="451" customFormat="1" ht="25.5" customHeight="1">
      <c r="A31" s="495" t="s">
        <v>140</v>
      </c>
      <c r="B31" s="107">
        <v>930</v>
      </c>
      <c r="C31" s="125" t="s">
        <v>77</v>
      </c>
      <c r="D31" s="126" t="s">
        <v>85</v>
      </c>
      <c r="E31" s="126"/>
      <c r="F31" s="125" t="s">
        <v>204</v>
      </c>
      <c r="G31" s="125" t="s">
        <v>341</v>
      </c>
      <c r="H31" s="125"/>
      <c r="I31" s="120">
        <f>I32</f>
        <v>80</v>
      </c>
      <c r="J31" s="535"/>
      <c r="K31" s="120"/>
      <c r="L31" s="230"/>
      <c r="M31" s="501"/>
      <c r="N31" s="443"/>
      <c r="O31" s="443"/>
      <c r="P31" s="443"/>
      <c r="Q31" s="443"/>
      <c r="R31" s="443"/>
      <c r="S31" s="443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</row>
    <row r="32" spans="1:90" s="451" customFormat="1" ht="25.5" customHeight="1">
      <c r="A32" s="521" t="s">
        <v>137</v>
      </c>
      <c r="B32" s="107">
        <v>930</v>
      </c>
      <c r="C32" s="125" t="s">
        <v>77</v>
      </c>
      <c r="D32" s="126" t="s">
        <v>85</v>
      </c>
      <c r="E32" s="126"/>
      <c r="F32" s="125" t="s">
        <v>204</v>
      </c>
      <c r="G32" s="125"/>
      <c r="H32" s="125" t="s">
        <v>138</v>
      </c>
      <c r="I32" s="120">
        <v>80</v>
      </c>
      <c r="J32" s="535"/>
      <c r="K32" s="120"/>
      <c r="L32" s="230"/>
      <c r="M32" s="501"/>
      <c r="N32" s="443"/>
      <c r="O32" s="443"/>
      <c r="P32" s="443"/>
      <c r="Q32" s="443"/>
      <c r="R32" s="443"/>
      <c r="S32" s="443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</row>
    <row r="33" spans="1:90" s="452" customFormat="1" ht="25.5" customHeight="1">
      <c r="A33" s="522" t="s">
        <v>88</v>
      </c>
      <c r="B33" s="122">
        <v>930</v>
      </c>
      <c r="C33" s="123" t="s">
        <v>77</v>
      </c>
      <c r="D33" s="173" t="s">
        <v>87</v>
      </c>
      <c r="E33" s="173"/>
      <c r="F33" s="123"/>
      <c r="G33" s="123"/>
      <c r="H33" s="123"/>
      <c r="I33" s="118">
        <f>I41+I34</f>
        <v>10017.7392</v>
      </c>
      <c r="J33" s="542"/>
      <c r="K33" s="118"/>
      <c r="L33" s="118">
        <f>L41+L34</f>
        <v>1413.0311900000002</v>
      </c>
      <c r="M33" s="503">
        <f t="shared" si="1"/>
        <v>14.105290243531195</v>
      </c>
      <c r="N33" s="118">
        <f>N41</f>
        <v>3391.31832</v>
      </c>
      <c r="O33" s="118">
        <f>O41</f>
        <v>718.35957</v>
      </c>
      <c r="P33" s="507">
        <f>O33/N33*100</f>
        <v>21.182310305804616</v>
      </c>
      <c r="Q33" s="449"/>
      <c r="R33" s="449"/>
      <c r="S33" s="449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</row>
    <row r="34" spans="1:19" s="574" customFormat="1" ht="51" customHeight="1">
      <c r="A34" s="575" t="s">
        <v>399</v>
      </c>
      <c r="B34" s="107">
        <v>930</v>
      </c>
      <c r="C34" s="576" t="s">
        <v>77</v>
      </c>
      <c r="D34" s="577" t="s">
        <v>87</v>
      </c>
      <c r="E34" s="577"/>
      <c r="F34" s="576" t="s">
        <v>380</v>
      </c>
      <c r="G34" s="576"/>
      <c r="H34" s="576"/>
      <c r="I34" s="569">
        <f>I35</f>
        <v>4286.133</v>
      </c>
      <c r="J34" s="570"/>
      <c r="K34" s="569"/>
      <c r="L34" s="569"/>
      <c r="M34" s="571"/>
      <c r="N34" s="569"/>
      <c r="O34" s="569"/>
      <c r="P34" s="572"/>
      <c r="Q34" s="573"/>
      <c r="R34" s="573"/>
      <c r="S34" s="573"/>
    </row>
    <row r="35" spans="1:19" s="574" customFormat="1" ht="21" customHeight="1">
      <c r="A35" s="495" t="s">
        <v>378</v>
      </c>
      <c r="B35" s="107">
        <v>930</v>
      </c>
      <c r="C35" s="576" t="s">
        <v>77</v>
      </c>
      <c r="D35" s="577" t="s">
        <v>87</v>
      </c>
      <c r="E35" s="577"/>
      <c r="F35" s="576" t="s">
        <v>381</v>
      </c>
      <c r="G35" s="568"/>
      <c r="H35" s="568"/>
      <c r="I35" s="578">
        <f>I36</f>
        <v>4286.133</v>
      </c>
      <c r="J35" s="570"/>
      <c r="K35" s="569"/>
      <c r="L35" s="569"/>
      <c r="M35" s="571"/>
      <c r="N35" s="569"/>
      <c r="O35" s="569"/>
      <c r="P35" s="572"/>
      <c r="Q35" s="573"/>
      <c r="R35" s="573"/>
      <c r="S35" s="573"/>
    </row>
    <row r="36" spans="1:19" s="574" customFormat="1" ht="65.25" customHeight="1">
      <c r="A36" s="594" t="s">
        <v>379</v>
      </c>
      <c r="B36" s="107">
        <v>930</v>
      </c>
      <c r="C36" s="576" t="s">
        <v>77</v>
      </c>
      <c r="D36" s="577" t="s">
        <v>87</v>
      </c>
      <c r="E36" s="577"/>
      <c r="F36" s="576" t="s">
        <v>381</v>
      </c>
      <c r="G36" s="568"/>
      <c r="H36" s="568"/>
      <c r="I36" s="578">
        <f>I37+I39</f>
        <v>4286.133</v>
      </c>
      <c r="J36" s="570"/>
      <c r="K36" s="569"/>
      <c r="L36" s="569"/>
      <c r="M36" s="571"/>
      <c r="N36" s="569"/>
      <c r="O36" s="569"/>
      <c r="P36" s="572"/>
      <c r="Q36" s="573"/>
      <c r="R36" s="573"/>
      <c r="S36" s="573"/>
    </row>
    <row r="37" spans="1:19" s="574" customFormat="1" ht="38.25" customHeight="1">
      <c r="A37" s="594" t="s">
        <v>391</v>
      </c>
      <c r="B37" s="107">
        <v>930</v>
      </c>
      <c r="C37" s="576" t="s">
        <v>77</v>
      </c>
      <c r="D37" s="577" t="s">
        <v>87</v>
      </c>
      <c r="E37" s="577"/>
      <c r="F37" s="576" t="s">
        <v>382</v>
      </c>
      <c r="G37" s="568"/>
      <c r="H37" s="576"/>
      <c r="I37" s="578">
        <f>I38</f>
        <v>4286.133</v>
      </c>
      <c r="J37" s="570"/>
      <c r="K37" s="569"/>
      <c r="L37" s="569"/>
      <c r="M37" s="571"/>
      <c r="N37" s="569"/>
      <c r="O37" s="569"/>
      <c r="P37" s="572"/>
      <c r="Q37" s="573"/>
      <c r="R37" s="573"/>
      <c r="S37" s="573"/>
    </row>
    <row r="38" spans="1:19" s="574" customFormat="1" ht="18.75" customHeight="1">
      <c r="A38" s="600" t="s">
        <v>135</v>
      </c>
      <c r="B38" s="107">
        <v>930</v>
      </c>
      <c r="C38" s="576" t="s">
        <v>77</v>
      </c>
      <c r="D38" s="577" t="s">
        <v>87</v>
      </c>
      <c r="E38" s="577"/>
      <c r="F38" s="576" t="s">
        <v>382</v>
      </c>
      <c r="G38" s="568"/>
      <c r="H38" s="576" t="s">
        <v>136</v>
      </c>
      <c r="I38" s="578">
        <v>4286.133</v>
      </c>
      <c r="J38" s="570"/>
      <c r="K38" s="569"/>
      <c r="L38" s="569"/>
      <c r="M38" s="571"/>
      <c r="N38" s="569"/>
      <c r="O38" s="569"/>
      <c r="P38" s="572"/>
      <c r="Q38" s="573"/>
      <c r="R38" s="573"/>
      <c r="S38" s="573"/>
    </row>
    <row r="39" spans="1:19" s="574" customFormat="1" ht="48.75" customHeight="1">
      <c r="A39" s="594" t="s">
        <v>392</v>
      </c>
      <c r="B39" s="107">
        <v>930</v>
      </c>
      <c r="C39" s="576" t="s">
        <v>77</v>
      </c>
      <c r="D39" s="577" t="s">
        <v>87</v>
      </c>
      <c r="E39" s="577"/>
      <c r="F39" s="576" t="s">
        <v>383</v>
      </c>
      <c r="G39" s="568"/>
      <c r="H39" s="576"/>
      <c r="I39" s="578">
        <f>I40</f>
        <v>0</v>
      </c>
      <c r="J39" s="570"/>
      <c r="K39" s="569"/>
      <c r="L39" s="569"/>
      <c r="M39" s="571"/>
      <c r="N39" s="569"/>
      <c r="O39" s="569"/>
      <c r="P39" s="572"/>
      <c r="Q39" s="573"/>
      <c r="R39" s="573"/>
      <c r="S39" s="573"/>
    </row>
    <row r="40" spans="1:19" s="574" customFormat="1" ht="15.75" customHeight="1">
      <c r="A40" s="600" t="s">
        <v>135</v>
      </c>
      <c r="B40" s="107">
        <v>930</v>
      </c>
      <c r="C40" s="576" t="s">
        <v>77</v>
      </c>
      <c r="D40" s="577" t="s">
        <v>87</v>
      </c>
      <c r="E40" s="577"/>
      <c r="F40" s="576" t="s">
        <v>383</v>
      </c>
      <c r="G40" s="568"/>
      <c r="H40" s="576" t="s">
        <v>136</v>
      </c>
      <c r="I40" s="578">
        <v>0</v>
      </c>
      <c r="J40" s="570"/>
      <c r="K40" s="569"/>
      <c r="L40" s="569"/>
      <c r="M40" s="571"/>
      <c r="N40" s="569"/>
      <c r="O40" s="569"/>
      <c r="P40" s="572"/>
      <c r="Q40" s="573"/>
      <c r="R40" s="573"/>
      <c r="S40" s="573"/>
    </row>
    <row r="41" spans="1:90" s="451" customFormat="1" ht="23.25" customHeight="1">
      <c r="A41" s="519" t="s">
        <v>133</v>
      </c>
      <c r="B41" s="124">
        <v>930</v>
      </c>
      <c r="C41" s="125" t="s">
        <v>77</v>
      </c>
      <c r="D41" s="126" t="s">
        <v>87</v>
      </c>
      <c r="E41" s="126"/>
      <c r="F41" s="125" t="s">
        <v>195</v>
      </c>
      <c r="G41" s="125"/>
      <c r="H41" s="125"/>
      <c r="I41" s="120">
        <f>I42+I52+I47+I49</f>
        <v>5731.6062</v>
      </c>
      <c r="J41" s="535"/>
      <c r="K41" s="120"/>
      <c r="L41" s="120">
        <f>L42+L52+L47+L49</f>
        <v>1413.0311900000002</v>
      </c>
      <c r="M41" s="501">
        <f t="shared" si="1"/>
        <v>24.65331951800876</v>
      </c>
      <c r="N41" s="120">
        <f>N42+N52+N47</f>
        <v>3391.31832</v>
      </c>
      <c r="O41" s="120">
        <f>O42+O52+O47</f>
        <v>718.35957</v>
      </c>
      <c r="P41" s="465">
        <f>O41/N41*100</f>
        <v>21.182310305804616</v>
      </c>
      <c r="Q41" s="443"/>
      <c r="R41" s="443"/>
      <c r="S41" s="443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</row>
    <row r="42" spans="1:90" s="451" customFormat="1" ht="52.5" customHeight="1">
      <c r="A42" s="525" t="s">
        <v>141</v>
      </c>
      <c r="B42" s="107">
        <v>930</v>
      </c>
      <c r="C42" s="108" t="s">
        <v>77</v>
      </c>
      <c r="D42" s="174" t="s">
        <v>87</v>
      </c>
      <c r="E42" s="174"/>
      <c r="F42" s="125" t="s">
        <v>201</v>
      </c>
      <c r="G42" s="125" t="s">
        <v>342</v>
      </c>
      <c r="H42" s="108"/>
      <c r="I42" s="147">
        <f>I43+I45+I46+I44</f>
        <v>4962.82298</v>
      </c>
      <c r="J42" s="543"/>
      <c r="K42" s="147"/>
      <c r="L42" s="147">
        <f>L43+L44+L46</f>
        <v>1332.0503</v>
      </c>
      <c r="M42" s="501">
        <f t="shared" si="1"/>
        <v>26.840576530094175</v>
      </c>
      <c r="N42" s="147">
        <f>N43+N44+N46</f>
        <v>3391.31832</v>
      </c>
      <c r="O42" s="147">
        <f>O43+O44+O46</f>
        <v>718.35957</v>
      </c>
      <c r="P42" s="465">
        <f>O42/N42*100</f>
        <v>21.182310305804616</v>
      </c>
      <c r="Q42" s="443"/>
      <c r="R42" s="443"/>
      <c r="S42" s="443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</row>
    <row r="43" spans="1:90" s="451" customFormat="1" ht="51.75" customHeight="1">
      <c r="A43" s="526" t="s">
        <v>131</v>
      </c>
      <c r="B43" s="107">
        <v>930</v>
      </c>
      <c r="C43" s="108" t="s">
        <v>77</v>
      </c>
      <c r="D43" s="174" t="s">
        <v>87</v>
      </c>
      <c r="E43" s="174"/>
      <c r="F43" s="125" t="s">
        <v>201</v>
      </c>
      <c r="G43" s="125" t="s">
        <v>342</v>
      </c>
      <c r="H43" s="108" t="s">
        <v>132</v>
      </c>
      <c r="I43" s="147">
        <v>4529.43892</v>
      </c>
      <c r="J43" s="543"/>
      <c r="K43" s="147"/>
      <c r="L43" s="230">
        <v>935.51485</v>
      </c>
      <c r="M43" s="501">
        <f t="shared" si="1"/>
        <v>20.65410013300279</v>
      </c>
      <c r="N43" s="230">
        <v>3391.31832</v>
      </c>
      <c r="O43" s="230">
        <v>718.35957</v>
      </c>
      <c r="P43" s="465">
        <f>O43/N43*100</f>
        <v>21.182310305804616</v>
      </c>
      <c r="Q43" s="443"/>
      <c r="R43" s="443"/>
      <c r="S43" s="443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</row>
    <row r="44" spans="1:90" s="451" customFormat="1" ht="19.5" customHeight="1">
      <c r="A44" s="523" t="s">
        <v>135</v>
      </c>
      <c r="B44" s="124">
        <v>930</v>
      </c>
      <c r="C44" s="125" t="s">
        <v>77</v>
      </c>
      <c r="D44" s="126" t="s">
        <v>87</v>
      </c>
      <c r="E44" s="126"/>
      <c r="F44" s="125" t="s">
        <v>201</v>
      </c>
      <c r="G44" s="125" t="s">
        <v>342</v>
      </c>
      <c r="H44" s="125" t="s">
        <v>136</v>
      </c>
      <c r="I44" s="120">
        <f>203.38406+60</f>
        <v>263.38406</v>
      </c>
      <c r="J44" s="535"/>
      <c r="K44" s="120"/>
      <c r="L44" s="230">
        <v>323.43325</v>
      </c>
      <c r="M44" s="501">
        <f t="shared" si="1"/>
        <v>122.79909801678963</v>
      </c>
      <c r="N44" s="443"/>
      <c r="O44" s="443"/>
      <c r="P44" s="443"/>
      <c r="Q44" s="443"/>
      <c r="R44" s="443"/>
      <c r="S44" s="443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</row>
    <row r="45" spans="1:90" s="451" customFormat="1" ht="19.5" customHeight="1">
      <c r="A45" s="600"/>
      <c r="B45" s="595"/>
      <c r="C45" s="576"/>
      <c r="D45" s="577"/>
      <c r="E45" s="577"/>
      <c r="F45" s="576"/>
      <c r="G45" s="576"/>
      <c r="H45" s="576"/>
      <c r="I45" s="578"/>
      <c r="J45" s="535"/>
      <c r="K45" s="120"/>
      <c r="L45" s="230"/>
      <c r="M45" s="501"/>
      <c r="N45" s="443"/>
      <c r="O45" s="443"/>
      <c r="P45" s="443"/>
      <c r="Q45" s="443"/>
      <c r="R45" s="443"/>
      <c r="S45" s="443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</row>
    <row r="46" spans="1:90" s="451" customFormat="1" ht="24.75" customHeight="1">
      <c r="A46" s="523" t="s">
        <v>137</v>
      </c>
      <c r="B46" s="124">
        <v>930</v>
      </c>
      <c r="C46" s="125" t="s">
        <v>77</v>
      </c>
      <c r="D46" s="126" t="s">
        <v>87</v>
      </c>
      <c r="E46" s="126"/>
      <c r="F46" s="125" t="s">
        <v>201</v>
      </c>
      <c r="G46" s="125" t="s">
        <v>342</v>
      </c>
      <c r="H46" s="125" t="s">
        <v>138</v>
      </c>
      <c r="I46" s="120">
        <f>230-60</f>
        <v>170</v>
      </c>
      <c r="J46" s="535"/>
      <c r="K46" s="120"/>
      <c r="L46" s="230">
        <v>73.1022</v>
      </c>
      <c r="M46" s="501">
        <f t="shared" si="1"/>
        <v>43.001294117647056</v>
      </c>
      <c r="N46" s="443"/>
      <c r="O46" s="443"/>
      <c r="P46" s="443"/>
      <c r="Q46" s="443"/>
      <c r="R46" s="443"/>
      <c r="S46" s="443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</row>
    <row r="47" spans="1:90" s="451" customFormat="1" ht="34.5" customHeight="1">
      <c r="A47" s="495" t="s">
        <v>235</v>
      </c>
      <c r="B47" s="124">
        <v>930</v>
      </c>
      <c r="C47" s="125" t="s">
        <v>77</v>
      </c>
      <c r="D47" s="126" t="s">
        <v>87</v>
      </c>
      <c r="E47" s="126"/>
      <c r="F47" s="125" t="s">
        <v>237</v>
      </c>
      <c r="G47" s="125" t="s">
        <v>343</v>
      </c>
      <c r="H47" s="125"/>
      <c r="I47" s="120">
        <f>I48</f>
        <v>105</v>
      </c>
      <c r="J47" s="535"/>
      <c r="K47" s="120"/>
      <c r="L47" s="120">
        <f>L48</f>
        <v>0</v>
      </c>
      <c r="M47" s="501">
        <f t="shared" si="1"/>
        <v>0</v>
      </c>
      <c r="N47" s="443"/>
      <c r="O47" s="443"/>
      <c r="P47" s="443"/>
      <c r="Q47" s="443"/>
      <c r="R47" s="443"/>
      <c r="S47" s="443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</row>
    <row r="48" spans="1:90" s="451" customFormat="1" ht="21" customHeight="1">
      <c r="A48" s="523" t="s">
        <v>135</v>
      </c>
      <c r="B48" s="124">
        <v>930</v>
      </c>
      <c r="C48" s="125" t="s">
        <v>77</v>
      </c>
      <c r="D48" s="126" t="s">
        <v>87</v>
      </c>
      <c r="E48" s="126"/>
      <c r="F48" s="125" t="s">
        <v>237</v>
      </c>
      <c r="G48" s="125" t="s">
        <v>343</v>
      </c>
      <c r="H48" s="125" t="s">
        <v>136</v>
      </c>
      <c r="I48" s="120">
        <v>105</v>
      </c>
      <c r="J48" s="535"/>
      <c r="K48" s="120"/>
      <c r="L48" s="464">
        <v>0</v>
      </c>
      <c r="M48" s="501">
        <f t="shared" si="1"/>
        <v>0</v>
      </c>
      <c r="N48" s="443"/>
      <c r="O48" s="443"/>
      <c r="P48" s="443"/>
      <c r="Q48" s="443"/>
      <c r="R48" s="443"/>
      <c r="S48" s="443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</row>
    <row r="49" spans="1:90" s="451" customFormat="1" ht="48" customHeight="1">
      <c r="A49" s="495" t="s">
        <v>369</v>
      </c>
      <c r="B49" s="124">
        <v>930</v>
      </c>
      <c r="C49" s="125" t="s">
        <v>77</v>
      </c>
      <c r="D49" s="126" t="s">
        <v>87</v>
      </c>
      <c r="E49" s="126"/>
      <c r="F49" s="125" t="s">
        <v>368</v>
      </c>
      <c r="G49" s="125"/>
      <c r="H49" s="125"/>
      <c r="I49" s="120">
        <f>I50</f>
        <v>643.28322</v>
      </c>
      <c r="J49" s="535"/>
      <c r="K49" s="120"/>
      <c r="L49" s="464">
        <f>L50</f>
        <v>80.98089</v>
      </c>
      <c r="M49" s="501">
        <f t="shared" si="1"/>
        <v>12.588683721611766</v>
      </c>
      <c r="N49" s="443"/>
      <c r="O49" s="443"/>
      <c r="P49" s="443"/>
      <c r="Q49" s="443"/>
      <c r="R49" s="443"/>
      <c r="S49" s="443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</row>
    <row r="50" spans="1:90" s="451" customFormat="1" ht="28.5" customHeight="1">
      <c r="A50" s="523" t="s">
        <v>135</v>
      </c>
      <c r="B50" s="124">
        <v>930</v>
      </c>
      <c r="C50" s="125" t="s">
        <v>77</v>
      </c>
      <c r="D50" s="126" t="s">
        <v>87</v>
      </c>
      <c r="E50" s="126"/>
      <c r="F50" s="125" t="s">
        <v>368</v>
      </c>
      <c r="G50" s="125"/>
      <c r="H50" s="125" t="s">
        <v>136</v>
      </c>
      <c r="I50" s="120">
        <f>'пр 2'!C56</f>
        <v>643.28322</v>
      </c>
      <c r="J50" s="535"/>
      <c r="K50" s="120"/>
      <c r="L50" s="464">
        <f>L51</f>
        <v>80.98089</v>
      </c>
      <c r="M50" s="501">
        <f t="shared" si="1"/>
        <v>12.588683721611766</v>
      </c>
      <c r="N50" s="443"/>
      <c r="O50" s="443"/>
      <c r="P50" s="443"/>
      <c r="Q50" s="443"/>
      <c r="R50" s="443"/>
      <c r="S50" s="443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</row>
    <row r="51" spans="1:90" s="451" customFormat="1" ht="21" customHeight="1">
      <c r="A51" s="562" t="s">
        <v>384</v>
      </c>
      <c r="B51" s="124"/>
      <c r="C51" s="125"/>
      <c r="D51" s="126"/>
      <c r="E51" s="126"/>
      <c r="F51" s="125"/>
      <c r="G51" s="125"/>
      <c r="H51" s="125"/>
      <c r="I51" s="120">
        <f>I50</f>
        <v>643.28322</v>
      </c>
      <c r="J51" s="535"/>
      <c r="K51" s="120"/>
      <c r="L51" s="464">
        <v>80.98089</v>
      </c>
      <c r="M51" s="501">
        <f t="shared" si="1"/>
        <v>12.588683721611766</v>
      </c>
      <c r="N51" s="443"/>
      <c r="O51" s="443"/>
      <c r="P51" s="443"/>
      <c r="Q51" s="443"/>
      <c r="R51" s="443"/>
      <c r="S51" s="443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</row>
    <row r="52" spans="1:90" s="451" customFormat="1" ht="54" customHeight="1">
      <c r="A52" s="493" t="s">
        <v>142</v>
      </c>
      <c r="B52" s="107">
        <v>930</v>
      </c>
      <c r="C52" s="125" t="s">
        <v>77</v>
      </c>
      <c r="D52" s="126" t="s">
        <v>87</v>
      </c>
      <c r="E52" s="126"/>
      <c r="F52" s="125" t="s">
        <v>200</v>
      </c>
      <c r="G52" s="125" t="s">
        <v>344</v>
      </c>
      <c r="H52" s="125"/>
      <c r="I52" s="120">
        <f>I53</f>
        <v>20.5</v>
      </c>
      <c r="J52" s="535"/>
      <c r="K52" s="120"/>
      <c r="L52" s="230"/>
      <c r="M52" s="501"/>
      <c r="N52" s="443"/>
      <c r="O52" s="443"/>
      <c r="P52" s="443"/>
      <c r="Q52" s="443"/>
      <c r="R52" s="443"/>
      <c r="S52" s="443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</row>
    <row r="53" spans="1:90" s="451" customFormat="1" ht="21" customHeight="1">
      <c r="A53" s="523" t="s">
        <v>135</v>
      </c>
      <c r="B53" s="124">
        <v>930</v>
      </c>
      <c r="C53" s="125" t="s">
        <v>77</v>
      </c>
      <c r="D53" s="126" t="s">
        <v>87</v>
      </c>
      <c r="E53" s="126"/>
      <c r="F53" s="125" t="s">
        <v>200</v>
      </c>
      <c r="G53" s="125" t="s">
        <v>344</v>
      </c>
      <c r="H53" s="125" t="s">
        <v>136</v>
      </c>
      <c r="I53" s="120">
        <f>I54</f>
        <v>20.5</v>
      </c>
      <c r="J53" s="535"/>
      <c r="K53" s="120"/>
      <c r="L53" s="230"/>
      <c r="M53" s="501"/>
      <c r="N53" s="443"/>
      <c r="O53" s="443"/>
      <c r="P53" s="443"/>
      <c r="Q53" s="443"/>
      <c r="R53" s="443"/>
      <c r="S53" s="443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</row>
    <row r="54" spans="1:90" s="451" customFormat="1" ht="27" customHeight="1">
      <c r="A54" s="562" t="s">
        <v>143</v>
      </c>
      <c r="B54" s="107"/>
      <c r="C54" s="125"/>
      <c r="D54" s="126"/>
      <c r="E54" s="126"/>
      <c r="F54" s="125"/>
      <c r="G54" s="125"/>
      <c r="H54" s="125"/>
      <c r="I54" s="120">
        <v>20.5</v>
      </c>
      <c r="J54" s="535"/>
      <c r="K54" s="120"/>
      <c r="L54" s="230"/>
      <c r="M54" s="501"/>
      <c r="N54" s="443"/>
      <c r="O54" s="443"/>
      <c r="P54" s="443"/>
      <c r="Q54" s="443"/>
      <c r="R54" s="443"/>
      <c r="S54" s="443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</row>
    <row r="55" spans="1:90" s="454" customFormat="1" ht="25.5" customHeight="1">
      <c r="A55" s="528" t="s">
        <v>89</v>
      </c>
      <c r="B55" s="111">
        <v>930</v>
      </c>
      <c r="C55" s="134" t="s">
        <v>79</v>
      </c>
      <c r="D55" s="175"/>
      <c r="E55" s="175"/>
      <c r="F55" s="232"/>
      <c r="G55" s="232"/>
      <c r="H55" s="232"/>
      <c r="I55" s="114">
        <f aca="true" t="shared" si="4" ref="I55:L57">I56</f>
        <v>370.59999999999997</v>
      </c>
      <c r="J55" s="541"/>
      <c r="K55" s="114"/>
      <c r="L55" s="114">
        <f t="shared" si="4"/>
        <v>67.42196999999999</v>
      </c>
      <c r="M55" s="502">
        <f t="shared" si="1"/>
        <v>18.1926524554776</v>
      </c>
      <c r="N55" s="114">
        <f aca="true" t="shared" si="5" ref="N55:O57">N56</f>
        <v>248.976</v>
      </c>
      <c r="O55" s="114">
        <f t="shared" si="5"/>
        <v>59.17986</v>
      </c>
      <c r="P55" s="505">
        <f>O55/N55*100</f>
        <v>23.769303065355697</v>
      </c>
      <c r="Q55" s="453"/>
      <c r="R55" s="453"/>
      <c r="S55" s="453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</row>
    <row r="56" spans="1:90" s="456" customFormat="1" ht="25.5" customHeight="1">
      <c r="A56" s="494" t="s">
        <v>197</v>
      </c>
      <c r="B56" s="104">
        <v>930</v>
      </c>
      <c r="C56" s="135" t="s">
        <v>79</v>
      </c>
      <c r="D56" s="161" t="s">
        <v>81</v>
      </c>
      <c r="E56" s="161"/>
      <c r="F56" s="136"/>
      <c r="G56" s="136"/>
      <c r="H56" s="135"/>
      <c r="I56" s="145">
        <f t="shared" si="4"/>
        <v>370.59999999999997</v>
      </c>
      <c r="J56" s="538"/>
      <c r="K56" s="145"/>
      <c r="L56" s="145">
        <f t="shared" si="4"/>
        <v>67.42196999999999</v>
      </c>
      <c r="M56" s="499">
        <f t="shared" si="1"/>
        <v>18.1926524554776</v>
      </c>
      <c r="N56" s="145">
        <f t="shared" si="5"/>
        <v>248.976</v>
      </c>
      <c r="O56" s="145">
        <f t="shared" si="5"/>
        <v>59.17986</v>
      </c>
      <c r="P56" s="465">
        <f>O56/N56*100</f>
        <v>23.769303065355697</v>
      </c>
      <c r="Q56" s="455"/>
      <c r="R56" s="455"/>
      <c r="S56" s="455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4"/>
    </row>
    <row r="57" spans="1:90" s="451" customFormat="1" ht="24" customHeight="1">
      <c r="A57" s="494" t="s">
        <v>133</v>
      </c>
      <c r="B57" s="124">
        <v>930</v>
      </c>
      <c r="C57" s="125" t="s">
        <v>79</v>
      </c>
      <c r="D57" s="126" t="s">
        <v>81</v>
      </c>
      <c r="E57" s="126"/>
      <c r="F57" s="121" t="s">
        <v>195</v>
      </c>
      <c r="G57" s="121"/>
      <c r="H57" s="125"/>
      <c r="I57" s="120">
        <f t="shared" si="4"/>
        <v>370.59999999999997</v>
      </c>
      <c r="J57" s="535"/>
      <c r="K57" s="120"/>
      <c r="L57" s="120">
        <f t="shared" si="4"/>
        <v>67.42196999999999</v>
      </c>
      <c r="M57" s="501">
        <f t="shared" si="1"/>
        <v>18.1926524554776</v>
      </c>
      <c r="N57" s="120">
        <f t="shared" si="5"/>
        <v>248.976</v>
      </c>
      <c r="O57" s="120">
        <f t="shared" si="5"/>
        <v>59.17986</v>
      </c>
      <c r="P57" s="465">
        <f>O57/N57*100</f>
        <v>23.769303065355697</v>
      </c>
      <c r="Q57" s="443"/>
      <c r="R57" s="443"/>
      <c r="S57" s="443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</row>
    <row r="58" spans="1:90" s="451" customFormat="1" ht="41.25" customHeight="1">
      <c r="A58" s="495" t="s">
        <v>144</v>
      </c>
      <c r="B58" s="124">
        <v>930</v>
      </c>
      <c r="C58" s="125" t="s">
        <v>79</v>
      </c>
      <c r="D58" s="126" t="s">
        <v>81</v>
      </c>
      <c r="E58" s="126"/>
      <c r="F58" s="125" t="s">
        <v>205</v>
      </c>
      <c r="G58" s="125" t="s">
        <v>345</v>
      </c>
      <c r="H58" s="125"/>
      <c r="I58" s="120">
        <f>I59+I60</f>
        <v>370.59999999999997</v>
      </c>
      <c r="J58" s="535"/>
      <c r="K58" s="120"/>
      <c r="L58" s="120">
        <f>L59+L60</f>
        <v>67.42196999999999</v>
      </c>
      <c r="M58" s="501">
        <f t="shared" si="1"/>
        <v>18.1926524554776</v>
      </c>
      <c r="N58" s="120">
        <f>N59+N60</f>
        <v>248.976</v>
      </c>
      <c r="O58" s="120">
        <f>O59+O60</f>
        <v>59.17986</v>
      </c>
      <c r="P58" s="465">
        <f>O58/N58*100</f>
        <v>23.769303065355697</v>
      </c>
      <c r="Q58" s="443"/>
      <c r="R58" s="443"/>
      <c r="S58" s="443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</row>
    <row r="59" spans="1:90" s="451" customFormat="1" ht="53.25" customHeight="1">
      <c r="A59" s="521" t="s">
        <v>131</v>
      </c>
      <c r="B59" s="124">
        <v>930</v>
      </c>
      <c r="C59" s="125" t="s">
        <v>79</v>
      </c>
      <c r="D59" s="126" t="s">
        <v>81</v>
      </c>
      <c r="E59" s="126"/>
      <c r="F59" s="125" t="s">
        <v>205</v>
      </c>
      <c r="G59" s="125" t="s">
        <v>345</v>
      </c>
      <c r="H59" s="125" t="s">
        <v>132</v>
      </c>
      <c r="I59" s="120">
        <v>324.16675</v>
      </c>
      <c r="J59" s="535"/>
      <c r="K59" s="120"/>
      <c r="L59" s="230">
        <v>67.22997</v>
      </c>
      <c r="M59" s="501">
        <f t="shared" si="1"/>
        <v>20.739317033594592</v>
      </c>
      <c r="N59" s="464">
        <v>248.976</v>
      </c>
      <c r="O59" s="230">
        <v>59.17986</v>
      </c>
      <c r="P59" s="465">
        <f>O59/N59*100</f>
        <v>23.769303065355697</v>
      </c>
      <c r="Q59" s="443"/>
      <c r="R59" s="443"/>
      <c r="S59" s="443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</row>
    <row r="60" spans="1:90" s="451" customFormat="1" ht="31.5" customHeight="1">
      <c r="A60" s="523" t="s">
        <v>135</v>
      </c>
      <c r="B60" s="124">
        <v>930</v>
      </c>
      <c r="C60" s="125" t="s">
        <v>79</v>
      </c>
      <c r="D60" s="126" t="s">
        <v>81</v>
      </c>
      <c r="E60" s="126"/>
      <c r="F60" s="125" t="s">
        <v>205</v>
      </c>
      <c r="G60" s="125" t="s">
        <v>345</v>
      </c>
      <c r="H60" s="125" t="s">
        <v>136</v>
      </c>
      <c r="I60" s="120">
        <v>46.43325</v>
      </c>
      <c r="J60" s="535"/>
      <c r="K60" s="120"/>
      <c r="L60" s="642">
        <f>0.192</f>
        <v>0.192</v>
      </c>
      <c r="M60" s="501">
        <f t="shared" si="1"/>
        <v>0.41349679378462634</v>
      </c>
      <c r="N60" s="443"/>
      <c r="O60" s="443"/>
      <c r="P60" s="443"/>
      <c r="Q60" s="443"/>
      <c r="R60" s="443"/>
      <c r="S60" s="443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</row>
    <row r="61" spans="1:90" s="451" customFormat="1" ht="48" customHeight="1">
      <c r="A61" s="527" t="s">
        <v>145</v>
      </c>
      <c r="B61" s="124"/>
      <c r="C61" s="125"/>
      <c r="D61" s="126"/>
      <c r="E61" s="126"/>
      <c r="F61" s="125"/>
      <c r="G61" s="125"/>
      <c r="H61" s="125"/>
      <c r="I61" s="120">
        <f>'пр 2'!C35</f>
        <v>370.6</v>
      </c>
      <c r="J61" s="535"/>
      <c r="K61" s="120"/>
      <c r="L61" s="120">
        <f>L55</f>
        <v>67.42196999999999</v>
      </c>
      <c r="M61" s="501">
        <f t="shared" si="1"/>
        <v>18.1926524554776</v>
      </c>
      <c r="N61" s="120">
        <f>N55</f>
        <v>248.976</v>
      </c>
      <c r="O61" s="120">
        <f>O55</f>
        <v>59.17986</v>
      </c>
      <c r="P61" s="465">
        <f>O61/N61*100</f>
        <v>23.769303065355697</v>
      </c>
      <c r="Q61" s="443"/>
      <c r="R61" s="443"/>
      <c r="S61" s="443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</row>
    <row r="62" spans="1:90" s="454" customFormat="1" ht="33" customHeight="1">
      <c r="A62" s="528" t="s">
        <v>146</v>
      </c>
      <c r="B62" s="111">
        <v>930</v>
      </c>
      <c r="C62" s="134" t="s">
        <v>81</v>
      </c>
      <c r="D62" s="175"/>
      <c r="E62" s="175"/>
      <c r="F62" s="134"/>
      <c r="G62" s="134"/>
      <c r="H62" s="134"/>
      <c r="I62" s="114">
        <f>I63+I67</f>
        <v>50</v>
      </c>
      <c r="J62" s="541"/>
      <c r="K62" s="114"/>
      <c r="L62" s="114">
        <f>L63+L67</f>
        <v>0</v>
      </c>
      <c r="M62" s="502">
        <f t="shared" si="1"/>
        <v>0</v>
      </c>
      <c r="N62" s="453"/>
      <c r="O62" s="453"/>
      <c r="P62" s="453"/>
      <c r="Q62" s="453"/>
      <c r="R62" s="453"/>
      <c r="S62" s="453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</row>
    <row r="63" spans="1:90" s="456" customFormat="1" ht="35.25" customHeight="1">
      <c r="A63" s="529" t="s">
        <v>92</v>
      </c>
      <c r="B63" s="137">
        <v>930</v>
      </c>
      <c r="C63" s="135" t="s">
        <v>81</v>
      </c>
      <c r="D63" s="161" t="s">
        <v>91</v>
      </c>
      <c r="E63" s="161"/>
      <c r="F63" s="135"/>
      <c r="G63" s="135"/>
      <c r="H63" s="135"/>
      <c r="I63" s="145"/>
      <c r="J63" s="538"/>
      <c r="K63" s="145"/>
      <c r="L63" s="145"/>
      <c r="M63" s="501"/>
      <c r="N63" s="455"/>
      <c r="O63" s="455"/>
      <c r="P63" s="455"/>
      <c r="Q63" s="455"/>
      <c r="R63" s="455"/>
      <c r="S63" s="455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</row>
    <row r="64" spans="1:90" s="451" customFormat="1" ht="25.5" customHeight="1">
      <c r="A64" s="529" t="s">
        <v>133</v>
      </c>
      <c r="B64" s="139">
        <v>930</v>
      </c>
      <c r="C64" s="125" t="s">
        <v>81</v>
      </c>
      <c r="D64" s="126" t="s">
        <v>91</v>
      </c>
      <c r="E64" s="126"/>
      <c r="F64" s="125" t="s">
        <v>195</v>
      </c>
      <c r="G64" s="125"/>
      <c r="H64" s="125"/>
      <c r="I64" s="120"/>
      <c r="J64" s="535"/>
      <c r="K64" s="120"/>
      <c r="L64" s="120"/>
      <c r="M64" s="501"/>
      <c r="N64" s="443"/>
      <c r="O64" s="443"/>
      <c r="P64" s="443"/>
      <c r="Q64" s="443"/>
      <c r="R64" s="443"/>
      <c r="S64" s="443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</row>
    <row r="65" spans="1:90" s="451" customFormat="1" ht="30.75" customHeight="1">
      <c r="A65" s="520" t="s">
        <v>147</v>
      </c>
      <c r="B65" s="139">
        <v>930</v>
      </c>
      <c r="C65" s="125" t="s">
        <v>81</v>
      </c>
      <c r="D65" s="126" t="s">
        <v>91</v>
      </c>
      <c r="E65" s="126"/>
      <c r="F65" s="125" t="s">
        <v>260</v>
      </c>
      <c r="G65" s="125"/>
      <c r="H65" s="125"/>
      <c r="I65" s="120"/>
      <c r="J65" s="535"/>
      <c r="K65" s="120"/>
      <c r="L65" s="120"/>
      <c r="M65" s="501"/>
      <c r="N65" s="443"/>
      <c r="O65" s="443"/>
      <c r="P65" s="443"/>
      <c r="Q65" s="443"/>
      <c r="R65" s="443"/>
      <c r="S65" s="443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</row>
    <row r="66" spans="1:90" s="451" customFormat="1" ht="30.75" customHeight="1">
      <c r="A66" s="523" t="s">
        <v>135</v>
      </c>
      <c r="B66" s="139">
        <v>930</v>
      </c>
      <c r="C66" s="125" t="s">
        <v>81</v>
      </c>
      <c r="D66" s="126" t="s">
        <v>91</v>
      </c>
      <c r="E66" s="126"/>
      <c r="F66" s="125" t="s">
        <v>260</v>
      </c>
      <c r="G66" s="125"/>
      <c r="H66" s="125" t="s">
        <v>136</v>
      </c>
      <c r="I66" s="120"/>
      <c r="J66" s="535"/>
      <c r="K66" s="120"/>
      <c r="L66" s="120"/>
      <c r="M66" s="501"/>
      <c r="N66" s="443"/>
      <c r="O66" s="443"/>
      <c r="P66" s="443"/>
      <c r="Q66" s="443"/>
      <c r="R66" s="443"/>
      <c r="S66" s="443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</row>
    <row r="67" spans="1:90" s="456" customFormat="1" ht="25.5" customHeight="1">
      <c r="A67" s="494" t="s">
        <v>94</v>
      </c>
      <c r="B67" s="137">
        <v>930</v>
      </c>
      <c r="C67" s="135" t="s">
        <v>81</v>
      </c>
      <c r="D67" s="161" t="s">
        <v>93</v>
      </c>
      <c r="E67" s="161"/>
      <c r="F67" s="135"/>
      <c r="G67" s="135"/>
      <c r="H67" s="135"/>
      <c r="I67" s="145">
        <f>I68</f>
        <v>50</v>
      </c>
      <c r="J67" s="538"/>
      <c r="K67" s="145"/>
      <c r="L67" s="145"/>
      <c r="M67" s="499"/>
      <c r="N67" s="455"/>
      <c r="O67" s="455"/>
      <c r="P67" s="455"/>
      <c r="Q67" s="455"/>
      <c r="R67" s="455"/>
      <c r="S67" s="455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4"/>
      <c r="CL67" s="234"/>
    </row>
    <row r="68" spans="1:90" s="456" customFormat="1" ht="25.5" customHeight="1">
      <c r="A68" s="529" t="s">
        <v>133</v>
      </c>
      <c r="B68" s="139">
        <v>930</v>
      </c>
      <c r="C68" s="125" t="s">
        <v>81</v>
      </c>
      <c r="D68" s="126" t="s">
        <v>93</v>
      </c>
      <c r="E68" s="126"/>
      <c r="F68" s="125" t="s">
        <v>195</v>
      </c>
      <c r="G68" s="125"/>
      <c r="H68" s="125"/>
      <c r="I68" s="120">
        <f>I69</f>
        <v>50</v>
      </c>
      <c r="J68" s="535"/>
      <c r="K68" s="120"/>
      <c r="L68" s="120"/>
      <c r="M68" s="501"/>
      <c r="N68" s="455"/>
      <c r="O68" s="455"/>
      <c r="P68" s="455"/>
      <c r="Q68" s="455"/>
      <c r="R68" s="455"/>
      <c r="S68" s="455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234"/>
      <c r="CD68" s="234"/>
      <c r="CE68" s="234"/>
      <c r="CF68" s="234"/>
      <c r="CG68" s="234"/>
      <c r="CH68" s="234"/>
      <c r="CI68" s="234"/>
      <c r="CJ68" s="234"/>
      <c r="CK68" s="234"/>
      <c r="CL68" s="234"/>
    </row>
    <row r="69" spans="1:90" s="451" customFormat="1" ht="38.25" customHeight="1">
      <c r="A69" s="495" t="s">
        <v>148</v>
      </c>
      <c r="B69" s="139">
        <v>930</v>
      </c>
      <c r="C69" s="125" t="s">
        <v>81</v>
      </c>
      <c r="D69" s="126" t="s">
        <v>93</v>
      </c>
      <c r="E69" s="126"/>
      <c r="F69" s="125" t="s">
        <v>202</v>
      </c>
      <c r="G69" s="125" t="s">
        <v>338</v>
      </c>
      <c r="H69" s="125"/>
      <c r="I69" s="120">
        <f>I70</f>
        <v>50</v>
      </c>
      <c r="J69" s="535"/>
      <c r="K69" s="120"/>
      <c r="L69" s="120"/>
      <c r="M69" s="501"/>
      <c r="N69" s="443"/>
      <c r="O69" s="443"/>
      <c r="P69" s="443"/>
      <c r="Q69" s="443"/>
      <c r="R69" s="443"/>
      <c r="S69" s="443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</row>
    <row r="70" spans="1:90" s="451" customFormat="1" ht="30.75" customHeight="1">
      <c r="A70" s="523" t="s">
        <v>135</v>
      </c>
      <c r="B70" s="139">
        <v>930</v>
      </c>
      <c r="C70" s="125" t="s">
        <v>81</v>
      </c>
      <c r="D70" s="126" t="s">
        <v>93</v>
      </c>
      <c r="E70" s="126"/>
      <c r="F70" s="125" t="s">
        <v>202</v>
      </c>
      <c r="G70" s="125" t="s">
        <v>338</v>
      </c>
      <c r="H70" s="125" t="s">
        <v>136</v>
      </c>
      <c r="I70" s="120">
        <v>50</v>
      </c>
      <c r="J70" s="535"/>
      <c r="K70" s="120"/>
      <c r="L70" s="464"/>
      <c r="M70" s="501"/>
      <c r="N70" s="443"/>
      <c r="O70" s="443"/>
      <c r="P70" s="443"/>
      <c r="Q70" s="443"/>
      <c r="R70" s="443"/>
      <c r="S70" s="443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</row>
    <row r="71" spans="1:90" s="459" customFormat="1" ht="25.5" customHeight="1">
      <c r="A71" s="528" t="s">
        <v>149</v>
      </c>
      <c r="B71" s="111">
        <v>930</v>
      </c>
      <c r="C71" s="134" t="s">
        <v>83</v>
      </c>
      <c r="D71" s="175"/>
      <c r="E71" s="175"/>
      <c r="F71" s="231"/>
      <c r="G71" s="231"/>
      <c r="H71" s="231"/>
      <c r="I71" s="457">
        <f>I72+I82</f>
        <v>753.0916</v>
      </c>
      <c r="J71" s="544"/>
      <c r="K71" s="457"/>
      <c r="L71" s="457">
        <f>L72+L82</f>
        <v>286.11425</v>
      </c>
      <c r="M71" s="502">
        <f t="shared" si="1"/>
        <v>37.991958747116556</v>
      </c>
      <c r="N71" s="458"/>
      <c r="O71" s="458"/>
      <c r="P71" s="458"/>
      <c r="Q71" s="458"/>
      <c r="R71" s="458"/>
      <c r="S71" s="458"/>
      <c r="T71" s="509"/>
      <c r="U71" s="509"/>
      <c r="V71" s="509"/>
      <c r="W71" s="509"/>
      <c r="X71" s="509"/>
      <c r="Y71" s="509"/>
      <c r="Z71" s="509"/>
      <c r="AA71" s="509"/>
      <c r="AB71" s="509"/>
      <c r="AC71" s="509"/>
      <c r="AD71" s="509"/>
      <c r="AE71" s="509"/>
      <c r="AF71" s="509"/>
      <c r="AG71" s="509"/>
      <c r="AH71" s="509"/>
      <c r="AI71" s="509"/>
      <c r="AJ71" s="509"/>
      <c r="AK71" s="509"/>
      <c r="AL71" s="509"/>
      <c r="AM71" s="509"/>
      <c r="AN71" s="509"/>
      <c r="AO71" s="509"/>
      <c r="AP71" s="509"/>
      <c r="AQ71" s="509"/>
      <c r="AR71" s="509"/>
      <c r="AS71" s="509"/>
      <c r="AT71" s="509"/>
      <c r="AU71" s="509"/>
      <c r="AV71" s="509"/>
      <c r="AW71" s="509"/>
      <c r="AX71" s="509"/>
      <c r="AY71" s="509"/>
      <c r="AZ71" s="509"/>
      <c r="BA71" s="509"/>
      <c r="BB71" s="509"/>
      <c r="BC71" s="509"/>
      <c r="BD71" s="509"/>
      <c r="BE71" s="509"/>
      <c r="BF71" s="509"/>
      <c r="BG71" s="509"/>
      <c r="BH71" s="509"/>
      <c r="BI71" s="509"/>
      <c r="BJ71" s="509"/>
      <c r="BK71" s="509"/>
      <c r="BL71" s="509"/>
      <c r="BM71" s="509"/>
      <c r="BN71" s="509"/>
      <c r="BO71" s="509"/>
      <c r="BP71" s="509"/>
      <c r="BQ71" s="509"/>
      <c r="BR71" s="509"/>
      <c r="BS71" s="509"/>
      <c r="BT71" s="509"/>
      <c r="BU71" s="509"/>
      <c r="BV71" s="509"/>
      <c r="BW71" s="509"/>
      <c r="BX71" s="509"/>
      <c r="BY71" s="509"/>
      <c r="BZ71" s="509"/>
      <c r="CA71" s="509"/>
      <c r="CB71" s="509"/>
      <c r="CC71" s="509"/>
      <c r="CD71" s="509"/>
      <c r="CE71" s="509"/>
      <c r="CF71" s="509"/>
      <c r="CG71" s="509"/>
      <c r="CH71" s="509"/>
      <c r="CI71" s="509"/>
      <c r="CJ71" s="509"/>
      <c r="CK71" s="509"/>
      <c r="CL71" s="509"/>
    </row>
    <row r="72" spans="1:90" s="456" customFormat="1" ht="25.5" customHeight="1">
      <c r="A72" s="494" t="s">
        <v>192</v>
      </c>
      <c r="B72" s="104">
        <v>930</v>
      </c>
      <c r="C72" s="135" t="s">
        <v>83</v>
      </c>
      <c r="D72" s="161" t="s">
        <v>91</v>
      </c>
      <c r="E72" s="161"/>
      <c r="F72" s="141"/>
      <c r="G72" s="141"/>
      <c r="H72" s="135"/>
      <c r="I72" s="145">
        <f>I79+I73</f>
        <v>653.0916</v>
      </c>
      <c r="J72" s="538"/>
      <c r="K72" s="145"/>
      <c r="L72" s="145">
        <f>L79+L73</f>
        <v>286.11425</v>
      </c>
      <c r="M72" s="499">
        <f t="shared" si="1"/>
        <v>43.80920685551614</v>
      </c>
      <c r="N72" s="455"/>
      <c r="O72" s="455"/>
      <c r="P72" s="455"/>
      <c r="Q72" s="455"/>
      <c r="R72" s="455"/>
      <c r="S72" s="455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I72" s="234"/>
      <c r="BJ72" s="234"/>
      <c r="BK72" s="234"/>
      <c r="BL72" s="234"/>
      <c r="BM72" s="234"/>
      <c r="BN72" s="234"/>
      <c r="BO72" s="234"/>
      <c r="BP72" s="234"/>
      <c r="BQ72" s="234"/>
      <c r="BR72" s="234"/>
      <c r="BS72" s="234"/>
      <c r="BT72" s="234"/>
      <c r="BU72" s="234"/>
      <c r="BV72" s="234"/>
      <c r="BW72" s="234"/>
      <c r="BX72" s="234"/>
      <c r="BY72" s="234"/>
      <c r="BZ72" s="234"/>
      <c r="CA72" s="234"/>
      <c r="CB72" s="234"/>
      <c r="CC72" s="234"/>
      <c r="CD72" s="234"/>
      <c r="CE72" s="234"/>
      <c r="CF72" s="234"/>
      <c r="CG72" s="234"/>
      <c r="CH72" s="234"/>
      <c r="CI72" s="234"/>
      <c r="CJ72" s="234"/>
      <c r="CK72" s="234"/>
      <c r="CL72" s="234"/>
    </row>
    <row r="73" spans="1:90" s="456" customFormat="1" ht="71.25" customHeight="1">
      <c r="A73" s="494" t="s">
        <v>407</v>
      </c>
      <c r="B73" s="124">
        <v>930</v>
      </c>
      <c r="C73" s="125" t="s">
        <v>83</v>
      </c>
      <c r="D73" s="126" t="s">
        <v>91</v>
      </c>
      <c r="E73" s="126" t="s">
        <v>77</v>
      </c>
      <c r="F73" s="167" t="s">
        <v>239</v>
      </c>
      <c r="G73" s="167"/>
      <c r="H73" s="125"/>
      <c r="I73" s="120">
        <f>I74</f>
        <v>358.75</v>
      </c>
      <c r="J73" s="538"/>
      <c r="K73" s="145"/>
      <c r="L73" s="145"/>
      <c r="M73" s="499"/>
      <c r="N73" s="455"/>
      <c r="O73" s="455"/>
      <c r="P73" s="455"/>
      <c r="Q73" s="455"/>
      <c r="R73" s="455"/>
      <c r="S73" s="455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4"/>
      <c r="BX73" s="234"/>
      <c r="BY73" s="234"/>
      <c r="BZ73" s="234"/>
      <c r="CA73" s="234"/>
      <c r="CB73" s="234"/>
      <c r="CC73" s="234"/>
      <c r="CD73" s="234"/>
      <c r="CE73" s="234"/>
      <c r="CF73" s="234"/>
      <c r="CG73" s="234"/>
      <c r="CH73" s="234"/>
      <c r="CI73" s="234"/>
      <c r="CJ73" s="234"/>
      <c r="CK73" s="234"/>
      <c r="CL73" s="234"/>
    </row>
    <row r="74" spans="1:90" s="456" customFormat="1" ht="40.5" customHeight="1">
      <c r="A74" s="495" t="s">
        <v>408</v>
      </c>
      <c r="B74" s="124">
        <v>930</v>
      </c>
      <c r="C74" s="125" t="s">
        <v>83</v>
      </c>
      <c r="D74" s="126" t="s">
        <v>91</v>
      </c>
      <c r="E74" s="126" t="s">
        <v>77</v>
      </c>
      <c r="F74" s="167" t="s">
        <v>240</v>
      </c>
      <c r="G74" s="167"/>
      <c r="H74" s="125"/>
      <c r="I74" s="120">
        <f>I75</f>
        <v>358.75</v>
      </c>
      <c r="J74" s="538"/>
      <c r="K74" s="145"/>
      <c r="L74" s="145"/>
      <c r="M74" s="499"/>
      <c r="N74" s="455"/>
      <c r="O74" s="455"/>
      <c r="P74" s="455"/>
      <c r="Q74" s="455"/>
      <c r="R74" s="455"/>
      <c r="S74" s="455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4"/>
      <c r="CJ74" s="234"/>
      <c r="CK74" s="234"/>
      <c r="CL74" s="234"/>
    </row>
    <row r="75" spans="1:90" s="456" customFormat="1" ht="84" customHeight="1">
      <c r="A75" s="495" t="s">
        <v>228</v>
      </c>
      <c r="B75" s="124">
        <v>930</v>
      </c>
      <c r="C75" s="125" t="s">
        <v>83</v>
      </c>
      <c r="D75" s="126" t="s">
        <v>91</v>
      </c>
      <c r="E75" s="126" t="s">
        <v>77</v>
      </c>
      <c r="F75" s="230" t="s">
        <v>241</v>
      </c>
      <c r="G75" s="230"/>
      <c r="H75" s="125"/>
      <c r="I75" s="120">
        <f>I76</f>
        <v>358.75</v>
      </c>
      <c r="J75" s="538"/>
      <c r="K75" s="145"/>
      <c r="L75" s="145"/>
      <c r="M75" s="499"/>
      <c r="N75" s="455"/>
      <c r="O75" s="455"/>
      <c r="P75" s="455"/>
      <c r="Q75" s="455"/>
      <c r="R75" s="455"/>
      <c r="S75" s="455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4"/>
      <c r="BM75" s="234"/>
      <c r="BN75" s="234"/>
      <c r="BO75" s="234"/>
      <c r="BP75" s="234"/>
      <c r="BQ75" s="234"/>
      <c r="BR75" s="234"/>
      <c r="BS75" s="234"/>
      <c r="BT75" s="234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4"/>
      <c r="CL75" s="234"/>
    </row>
    <row r="76" spans="1:90" s="456" customFormat="1" ht="30" customHeight="1">
      <c r="A76" s="132" t="s">
        <v>0</v>
      </c>
      <c r="B76" s="124">
        <v>930</v>
      </c>
      <c r="C76" s="125" t="s">
        <v>83</v>
      </c>
      <c r="D76" s="126" t="s">
        <v>91</v>
      </c>
      <c r="E76" s="126" t="s">
        <v>77</v>
      </c>
      <c r="F76" s="230" t="s">
        <v>364</v>
      </c>
      <c r="G76" s="230"/>
      <c r="H76" s="125"/>
      <c r="I76" s="120">
        <f>I77</f>
        <v>358.75</v>
      </c>
      <c r="J76" s="538"/>
      <c r="K76" s="145"/>
      <c r="L76" s="145"/>
      <c r="M76" s="499"/>
      <c r="N76" s="455"/>
      <c r="O76" s="455"/>
      <c r="P76" s="455"/>
      <c r="Q76" s="455"/>
      <c r="R76" s="455"/>
      <c r="S76" s="455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  <c r="CE76" s="234"/>
      <c r="CF76" s="234"/>
      <c r="CG76" s="234"/>
      <c r="CH76" s="234"/>
      <c r="CI76" s="234"/>
      <c r="CJ76" s="234"/>
      <c r="CK76" s="234"/>
      <c r="CL76" s="234"/>
    </row>
    <row r="77" spans="1:90" s="456" customFormat="1" ht="32.25" customHeight="1">
      <c r="A77" s="215" t="s">
        <v>151</v>
      </c>
      <c r="B77" s="124">
        <v>930</v>
      </c>
      <c r="C77" s="125" t="s">
        <v>83</v>
      </c>
      <c r="D77" s="126" t="s">
        <v>91</v>
      </c>
      <c r="E77" s="126" t="s">
        <v>77</v>
      </c>
      <c r="F77" s="230" t="s">
        <v>364</v>
      </c>
      <c r="G77" s="230">
        <v>10213</v>
      </c>
      <c r="H77" s="125" t="s">
        <v>136</v>
      </c>
      <c r="I77" s="120">
        <f>'пр 7'!G28</f>
        <v>358.75</v>
      </c>
      <c r="J77" s="538"/>
      <c r="K77" s="145"/>
      <c r="L77" s="145"/>
      <c r="M77" s="499"/>
      <c r="N77" s="455"/>
      <c r="O77" s="455"/>
      <c r="P77" s="455"/>
      <c r="Q77" s="455"/>
      <c r="R77" s="455"/>
      <c r="S77" s="455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4"/>
    </row>
    <row r="78" spans="1:90" s="456" customFormat="1" ht="25.5" customHeight="1">
      <c r="A78" s="128" t="s">
        <v>282</v>
      </c>
      <c r="B78" s="124"/>
      <c r="C78" s="125"/>
      <c r="D78" s="126"/>
      <c r="E78" s="126"/>
      <c r="F78" s="230"/>
      <c r="G78" s="230"/>
      <c r="H78" s="125"/>
      <c r="I78" s="120">
        <v>0</v>
      </c>
      <c r="J78" s="538"/>
      <c r="K78" s="145"/>
      <c r="L78" s="145"/>
      <c r="M78" s="499"/>
      <c r="N78" s="455"/>
      <c r="O78" s="455"/>
      <c r="P78" s="455"/>
      <c r="Q78" s="455"/>
      <c r="R78" s="455"/>
      <c r="S78" s="455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4"/>
      <c r="CL78" s="234"/>
    </row>
    <row r="79" spans="1:90" s="456" customFormat="1" ht="23.25" customHeight="1">
      <c r="A79" s="529" t="s">
        <v>133</v>
      </c>
      <c r="B79" s="124">
        <v>930</v>
      </c>
      <c r="C79" s="125" t="s">
        <v>83</v>
      </c>
      <c r="D79" s="126" t="s">
        <v>91</v>
      </c>
      <c r="E79" s="126"/>
      <c r="F79" s="167" t="s">
        <v>195</v>
      </c>
      <c r="G79" s="167"/>
      <c r="H79" s="125"/>
      <c r="I79" s="120">
        <f>I80</f>
        <v>294.3416</v>
      </c>
      <c r="J79" s="535"/>
      <c r="K79" s="120"/>
      <c r="L79" s="120">
        <f>L80</f>
        <v>286.11425</v>
      </c>
      <c r="M79" s="501">
        <f>L79/I79*100</f>
        <v>97.20482935473613</v>
      </c>
      <c r="N79" s="455"/>
      <c r="O79" s="455"/>
      <c r="P79" s="455"/>
      <c r="Q79" s="455"/>
      <c r="R79" s="455"/>
      <c r="S79" s="455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J79" s="234"/>
      <c r="CK79" s="234"/>
      <c r="CL79" s="234"/>
    </row>
    <row r="80" spans="1:90" s="451" customFormat="1" ht="45.75" customHeight="1">
      <c r="A80" s="495" t="s">
        <v>150</v>
      </c>
      <c r="B80" s="124">
        <v>930</v>
      </c>
      <c r="C80" s="125" t="s">
        <v>83</v>
      </c>
      <c r="D80" s="126" t="s">
        <v>91</v>
      </c>
      <c r="E80" s="126"/>
      <c r="F80" s="167" t="s">
        <v>203</v>
      </c>
      <c r="G80" s="167">
        <v>10030</v>
      </c>
      <c r="H80" s="125"/>
      <c r="I80" s="120">
        <f>I81</f>
        <v>294.3416</v>
      </c>
      <c r="J80" s="535"/>
      <c r="K80" s="120"/>
      <c r="L80" s="120">
        <f>L81</f>
        <v>286.11425</v>
      </c>
      <c r="M80" s="501">
        <f t="shared" si="1"/>
        <v>97.20482935473613</v>
      </c>
      <c r="N80" s="443"/>
      <c r="O80" s="443"/>
      <c r="P80" s="443"/>
      <c r="Q80" s="443"/>
      <c r="R80" s="443"/>
      <c r="S80" s="443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</row>
    <row r="81" spans="1:90" s="451" customFormat="1" ht="25.5" customHeight="1">
      <c r="A81" s="523" t="s">
        <v>151</v>
      </c>
      <c r="B81" s="124">
        <v>930</v>
      </c>
      <c r="C81" s="125" t="s">
        <v>83</v>
      </c>
      <c r="D81" s="126" t="s">
        <v>91</v>
      </c>
      <c r="E81" s="126"/>
      <c r="F81" s="167" t="s">
        <v>203</v>
      </c>
      <c r="G81" s="167">
        <v>10030</v>
      </c>
      <c r="H81" s="125" t="s">
        <v>136</v>
      </c>
      <c r="I81" s="120">
        <f>'пр 7'!G33</f>
        <v>294.3416</v>
      </c>
      <c r="J81" s="535"/>
      <c r="K81" s="120"/>
      <c r="L81" s="230">
        <v>286.11425</v>
      </c>
      <c r="M81" s="501">
        <f t="shared" si="1"/>
        <v>97.20482935473613</v>
      </c>
      <c r="N81" s="443"/>
      <c r="O81" s="443"/>
      <c r="P81" s="443"/>
      <c r="Q81" s="443"/>
      <c r="R81" s="443"/>
      <c r="S81" s="443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</row>
    <row r="82" spans="1:19" s="234" customFormat="1" ht="21.75" customHeight="1">
      <c r="A82" s="530" t="s">
        <v>97</v>
      </c>
      <c r="B82" s="104">
        <v>930</v>
      </c>
      <c r="C82" s="135" t="s">
        <v>83</v>
      </c>
      <c r="D82" s="161" t="s">
        <v>96</v>
      </c>
      <c r="E82" s="161"/>
      <c r="F82" s="460"/>
      <c r="G82" s="460"/>
      <c r="H82" s="135"/>
      <c r="I82" s="145">
        <f>I83</f>
        <v>100</v>
      </c>
      <c r="J82" s="538"/>
      <c r="K82" s="145"/>
      <c r="L82" s="460"/>
      <c r="M82" s="501"/>
      <c r="N82" s="136"/>
      <c r="O82" s="136"/>
      <c r="P82" s="136"/>
      <c r="Q82" s="136"/>
      <c r="R82" s="136"/>
      <c r="S82" s="136"/>
    </row>
    <row r="83" spans="1:19" s="234" customFormat="1" ht="25.5" customHeight="1">
      <c r="A83" s="494" t="s">
        <v>133</v>
      </c>
      <c r="B83" s="124">
        <v>930</v>
      </c>
      <c r="C83" s="125" t="s">
        <v>83</v>
      </c>
      <c r="D83" s="126" t="s">
        <v>96</v>
      </c>
      <c r="E83" s="126"/>
      <c r="F83" s="125" t="s">
        <v>195</v>
      </c>
      <c r="G83" s="125"/>
      <c r="H83" s="125"/>
      <c r="I83" s="120">
        <f>I84</f>
        <v>100</v>
      </c>
      <c r="J83" s="535"/>
      <c r="K83" s="120"/>
      <c r="L83" s="460"/>
      <c r="M83" s="501"/>
      <c r="N83" s="136"/>
      <c r="O83" s="136"/>
      <c r="P83" s="136"/>
      <c r="Q83" s="136"/>
      <c r="R83" s="136"/>
      <c r="S83" s="136"/>
    </row>
    <row r="84" spans="1:19" s="146" customFormat="1" ht="24" customHeight="1">
      <c r="A84" s="495" t="s">
        <v>152</v>
      </c>
      <c r="B84" s="124">
        <v>930</v>
      </c>
      <c r="C84" s="125" t="s">
        <v>83</v>
      </c>
      <c r="D84" s="126" t="s">
        <v>96</v>
      </c>
      <c r="E84" s="126"/>
      <c r="F84" s="125" t="s">
        <v>214</v>
      </c>
      <c r="G84" s="125" t="s">
        <v>337</v>
      </c>
      <c r="H84" s="125"/>
      <c r="I84" s="120">
        <f>I85</f>
        <v>100</v>
      </c>
      <c r="J84" s="535"/>
      <c r="K84" s="120"/>
      <c r="L84" s="466"/>
      <c r="M84" s="501"/>
      <c r="N84" s="131"/>
      <c r="O84" s="131"/>
      <c r="P84" s="131"/>
      <c r="Q84" s="131"/>
      <c r="R84" s="131"/>
      <c r="S84" s="131"/>
    </row>
    <row r="85" spans="1:90" s="451" customFormat="1" ht="24.75" customHeight="1">
      <c r="A85" s="523" t="s">
        <v>135</v>
      </c>
      <c r="B85" s="124">
        <v>930</v>
      </c>
      <c r="C85" s="125" t="s">
        <v>83</v>
      </c>
      <c r="D85" s="126" t="s">
        <v>96</v>
      </c>
      <c r="E85" s="126"/>
      <c r="F85" s="125" t="s">
        <v>214</v>
      </c>
      <c r="G85" s="125" t="s">
        <v>337</v>
      </c>
      <c r="H85" s="125" t="s">
        <v>136</v>
      </c>
      <c r="I85" s="120">
        <v>100</v>
      </c>
      <c r="J85" s="535"/>
      <c r="K85" s="120"/>
      <c r="L85" s="230"/>
      <c r="M85" s="501"/>
      <c r="N85" s="443"/>
      <c r="O85" s="443"/>
      <c r="P85" s="443"/>
      <c r="Q85" s="443"/>
      <c r="R85" s="443"/>
      <c r="S85" s="443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</row>
    <row r="86" spans="1:90" s="454" customFormat="1" ht="25.5" customHeight="1">
      <c r="A86" s="528" t="s">
        <v>99</v>
      </c>
      <c r="B86" s="111">
        <v>930</v>
      </c>
      <c r="C86" s="134" t="s">
        <v>98</v>
      </c>
      <c r="D86" s="175"/>
      <c r="E86" s="175"/>
      <c r="F86" s="134"/>
      <c r="G86" s="134"/>
      <c r="H86" s="134"/>
      <c r="I86" s="114">
        <f>I87+I105+I96+I124</f>
        <v>5237.06512</v>
      </c>
      <c r="J86" s="541"/>
      <c r="K86" s="114"/>
      <c r="L86" s="114">
        <f>L87+L105+L96+L124</f>
        <v>248.74822</v>
      </c>
      <c r="M86" s="502">
        <f t="shared" si="1"/>
        <v>4.74976373790059</v>
      </c>
      <c r="N86" s="453"/>
      <c r="O86" s="453"/>
      <c r="P86" s="453"/>
      <c r="Q86" s="114">
        <f>Q87+Q105+Q96+Q124</f>
        <v>506.5625</v>
      </c>
      <c r="R86" s="114">
        <f>R87+R105+R96+R124</f>
        <v>220.22743000000003</v>
      </c>
      <c r="S86" s="505">
        <f>R86/Q86*100</f>
        <v>43.474878223318946</v>
      </c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234"/>
      <c r="BT86" s="234"/>
      <c r="BU86" s="234"/>
      <c r="BV86" s="234"/>
      <c r="BW86" s="234"/>
      <c r="BX86" s="234"/>
      <c r="BY86" s="234"/>
      <c r="BZ86" s="234"/>
      <c r="CA86" s="234"/>
      <c r="CB86" s="234"/>
      <c r="CC86" s="234"/>
      <c r="CD86" s="234"/>
      <c r="CE86" s="234"/>
      <c r="CF86" s="234"/>
      <c r="CG86" s="234"/>
      <c r="CH86" s="234"/>
      <c r="CI86" s="234"/>
      <c r="CJ86" s="234"/>
      <c r="CK86" s="234"/>
      <c r="CL86" s="234"/>
    </row>
    <row r="87" spans="1:90" s="456" customFormat="1" ht="25.5" customHeight="1">
      <c r="A87" s="494" t="s">
        <v>100</v>
      </c>
      <c r="B87" s="104">
        <v>930</v>
      </c>
      <c r="C87" s="135" t="s">
        <v>98</v>
      </c>
      <c r="D87" s="161" t="s">
        <v>77</v>
      </c>
      <c r="E87" s="161"/>
      <c r="F87" s="135"/>
      <c r="G87" s="135"/>
      <c r="H87" s="135"/>
      <c r="I87" s="145">
        <f>I88+I93</f>
        <v>440</v>
      </c>
      <c r="J87" s="538"/>
      <c r="K87" s="145"/>
      <c r="L87" s="145">
        <f>L88+L93</f>
        <v>0</v>
      </c>
      <c r="M87" s="501"/>
      <c r="N87" s="455"/>
      <c r="O87" s="455"/>
      <c r="P87" s="455"/>
      <c r="Q87" s="145"/>
      <c r="R87" s="145"/>
      <c r="S87" s="455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  <c r="CH87" s="234"/>
      <c r="CI87" s="234"/>
      <c r="CJ87" s="234"/>
      <c r="CK87" s="234"/>
      <c r="CL87" s="234"/>
    </row>
    <row r="88" spans="1:90" s="451" customFormat="1" ht="70.5" customHeight="1">
      <c r="A88" s="525" t="s">
        <v>314</v>
      </c>
      <c r="B88" s="124">
        <v>930</v>
      </c>
      <c r="C88" s="125" t="s">
        <v>98</v>
      </c>
      <c r="D88" s="126" t="s">
        <v>77</v>
      </c>
      <c r="E88" s="126" t="s">
        <v>77</v>
      </c>
      <c r="F88" s="125" t="s">
        <v>239</v>
      </c>
      <c r="G88" s="125"/>
      <c r="H88" s="125"/>
      <c r="I88" s="120">
        <f>I89</f>
        <v>340</v>
      </c>
      <c r="J88" s="535"/>
      <c r="K88" s="120"/>
      <c r="L88" s="230"/>
      <c r="M88" s="501"/>
      <c r="N88" s="443"/>
      <c r="O88" s="443"/>
      <c r="P88" s="443"/>
      <c r="Q88" s="443"/>
      <c r="R88" s="443"/>
      <c r="S88" s="443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</row>
    <row r="89" spans="1:90" s="451" customFormat="1" ht="32.25" customHeight="1">
      <c r="A89" s="495" t="s">
        <v>315</v>
      </c>
      <c r="B89" s="124">
        <v>930</v>
      </c>
      <c r="C89" s="125" t="s">
        <v>98</v>
      </c>
      <c r="D89" s="126" t="s">
        <v>77</v>
      </c>
      <c r="E89" s="126" t="s">
        <v>77</v>
      </c>
      <c r="F89" s="125" t="s">
        <v>243</v>
      </c>
      <c r="G89" s="125"/>
      <c r="H89" s="125"/>
      <c r="I89" s="120">
        <f>I90</f>
        <v>340</v>
      </c>
      <c r="J89" s="535"/>
      <c r="K89" s="120"/>
      <c r="L89" s="230"/>
      <c r="M89" s="501"/>
      <c r="N89" s="443"/>
      <c r="O89" s="443"/>
      <c r="P89" s="443"/>
      <c r="Q89" s="443"/>
      <c r="R89" s="443"/>
      <c r="S89" s="443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</row>
    <row r="90" spans="1:90" s="451" customFormat="1" ht="32.25" customHeight="1">
      <c r="A90" s="495" t="s">
        <v>233</v>
      </c>
      <c r="B90" s="124">
        <v>930</v>
      </c>
      <c r="C90" s="125" t="s">
        <v>98</v>
      </c>
      <c r="D90" s="126" t="s">
        <v>77</v>
      </c>
      <c r="E90" s="126" t="s">
        <v>77</v>
      </c>
      <c r="F90" s="125" t="s">
        <v>244</v>
      </c>
      <c r="G90" s="125"/>
      <c r="H90" s="125"/>
      <c r="I90" s="120">
        <f>I91</f>
        <v>340</v>
      </c>
      <c r="J90" s="535"/>
      <c r="K90" s="120"/>
      <c r="L90" s="230"/>
      <c r="M90" s="501"/>
      <c r="N90" s="443"/>
      <c r="O90" s="443"/>
      <c r="P90" s="443"/>
      <c r="Q90" s="443"/>
      <c r="R90" s="443"/>
      <c r="S90" s="443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</row>
    <row r="91" spans="1:90" s="451" customFormat="1" ht="33" customHeight="1">
      <c r="A91" s="495" t="s">
        <v>245</v>
      </c>
      <c r="B91" s="124">
        <v>930</v>
      </c>
      <c r="C91" s="125" t="s">
        <v>98</v>
      </c>
      <c r="D91" s="126" t="s">
        <v>77</v>
      </c>
      <c r="E91" s="126" t="s">
        <v>77</v>
      </c>
      <c r="F91" s="125" t="s">
        <v>256</v>
      </c>
      <c r="G91" s="125" t="s">
        <v>346</v>
      </c>
      <c r="H91" s="125"/>
      <c r="I91" s="120">
        <f>I92</f>
        <v>340</v>
      </c>
      <c r="J91" s="535"/>
      <c r="K91" s="120"/>
      <c r="L91" s="230"/>
      <c r="M91" s="501"/>
      <c r="N91" s="443"/>
      <c r="O91" s="443"/>
      <c r="P91" s="443"/>
      <c r="Q91" s="443"/>
      <c r="R91" s="443"/>
      <c r="S91" s="443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</row>
    <row r="92" spans="1:90" s="451" customFormat="1" ht="25.5" customHeight="1">
      <c r="A92" s="523" t="s">
        <v>135</v>
      </c>
      <c r="B92" s="124">
        <v>930</v>
      </c>
      <c r="C92" s="125" t="s">
        <v>98</v>
      </c>
      <c r="D92" s="126" t="s">
        <v>77</v>
      </c>
      <c r="E92" s="126" t="s">
        <v>77</v>
      </c>
      <c r="F92" s="125" t="s">
        <v>256</v>
      </c>
      <c r="G92" s="125" t="s">
        <v>346</v>
      </c>
      <c r="H92" s="125" t="s">
        <v>136</v>
      </c>
      <c r="I92" s="120">
        <f>'пр 2'!C22</f>
        <v>340</v>
      </c>
      <c r="J92" s="535"/>
      <c r="K92" s="120"/>
      <c r="L92" s="230"/>
      <c r="M92" s="501"/>
      <c r="N92" s="443"/>
      <c r="O92" s="443"/>
      <c r="P92" s="443"/>
      <c r="Q92" s="443"/>
      <c r="R92" s="443"/>
      <c r="S92" s="443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</row>
    <row r="93" spans="1:90" s="451" customFormat="1" ht="25.5" customHeight="1">
      <c r="A93" s="524" t="s">
        <v>133</v>
      </c>
      <c r="B93" s="124">
        <v>930</v>
      </c>
      <c r="C93" s="125" t="s">
        <v>98</v>
      </c>
      <c r="D93" s="126" t="s">
        <v>77</v>
      </c>
      <c r="E93" s="126"/>
      <c r="F93" s="167" t="s">
        <v>195</v>
      </c>
      <c r="G93" s="167"/>
      <c r="H93" s="125"/>
      <c r="I93" s="120">
        <f>I94</f>
        <v>100</v>
      </c>
      <c r="J93" s="535"/>
      <c r="K93" s="120"/>
      <c r="L93" s="230"/>
      <c r="M93" s="501"/>
      <c r="N93" s="443"/>
      <c r="O93" s="443"/>
      <c r="P93" s="443"/>
      <c r="Q93" s="443"/>
      <c r="R93" s="443"/>
      <c r="S93" s="443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</row>
    <row r="94" spans="1:90" s="451" customFormat="1" ht="25.5" customHeight="1">
      <c r="A94" s="495" t="s">
        <v>238</v>
      </c>
      <c r="B94" s="124">
        <v>930</v>
      </c>
      <c r="C94" s="125" t="s">
        <v>98</v>
      </c>
      <c r="D94" s="126" t="s">
        <v>77</v>
      </c>
      <c r="E94" s="126"/>
      <c r="F94" s="125" t="s">
        <v>246</v>
      </c>
      <c r="G94" s="125" t="s">
        <v>347</v>
      </c>
      <c r="H94" s="125"/>
      <c r="I94" s="120">
        <f>I95</f>
        <v>100</v>
      </c>
      <c r="J94" s="535"/>
      <c r="K94" s="120"/>
      <c r="L94" s="230"/>
      <c r="M94" s="501"/>
      <c r="N94" s="443"/>
      <c r="O94" s="443"/>
      <c r="P94" s="443"/>
      <c r="Q94" s="443"/>
      <c r="R94" s="443"/>
      <c r="S94" s="443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</row>
    <row r="95" spans="1:90" s="451" customFormat="1" ht="18.75" customHeight="1">
      <c r="A95" s="523" t="s">
        <v>135</v>
      </c>
      <c r="B95" s="124">
        <v>930</v>
      </c>
      <c r="C95" s="125" t="s">
        <v>98</v>
      </c>
      <c r="D95" s="126" t="s">
        <v>77</v>
      </c>
      <c r="E95" s="126"/>
      <c r="F95" s="125" t="s">
        <v>246</v>
      </c>
      <c r="G95" s="125" t="s">
        <v>347</v>
      </c>
      <c r="H95" s="125" t="s">
        <v>136</v>
      </c>
      <c r="I95" s="120">
        <v>100</v>
      </c>
      <c r="J95" s="535"/>
      <c r="K95" s="120"/>
      <c r="L95" s="230"/>
      <c r="M95" s="501"/>
      <c r="N95" s="443"/>
      <c r="O95" s="443"/>
      <c r="P95" s="443"/>
      <c r="Q95" s="443"/>
      <c r="R95" s="443"/>
      <c r="S95" s="443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</row>
    <row r="96" spans="1:90" s="456" customFormat="1" ht="25.5" customHeight="1">
      <c r="A96" s="494" t="s">
        <v>101</v>
      </c>
      <c r="B96" s="104">
        <v>930</v>
      </c>
      <c r="C96" s="135" t="s">
        <v>98</v>
      </c>
      <c r="D96" s="161" t="s">
        <v>79</v>
      </c>
      <c r="E96" s="161"/>
      <c r="F96" s="135"/>
      <c r="G96" s="135"/>
      <c r="H96" s="135"/>
      <c r="I96" s="110">
        <f>I102+I97</f>
        <v>708.9595</v>
      </c>
      <c r="J96" s="540"/>
      <c r="K96" s="110"/>
      <c r="L96" s="110">
        <f>L102+L97</f>
        <v>14.25112</v>
      </c>
      <c r="M96" s="499">
        <f>L96/I96*100</f>
        <v>2.0101458545939503</v>
      </c>
      <c r="N96" s="455"/>
      <c r="O96" s="455"/>
      <c r="P96" s="455"/>
      <c r="Q96" s="110">
        <f>Q102+Q97</f>
        <v>23.7625</v>
      </c>
      <c r="R96" s="110">
        <f>R102+R97</f>
        <v>14.25112</v>
      </c>
      <c r="S96" s="486">
        <f>R96/Q96*100</f>
        <v>59.97315097317202</v>
      </c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234"/>
      <c r="BL96" s="234"/>
      <c r="BM96" s="234"/>
      <c r="BN96" s="234"/>
      <c r="BO96" s="234"/>
      <c r="BP96" s="234"/>
      <c r="BQ96" s="234"/>
      <c r="BR96" s="234"/>
      <c r="BS96" s="234"/>
      <c r="BT96" s="234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  <c r="CE96" s="234"/>
      <c r="CF96" s="234"/>
      <c r="CG96" s="234"/>
      <c r="CH96" s="234"/>
      <c r="CI96" s="234"/>
      <c r="CJ96" s="234"/>
      <c r="CK96" s="234"/>
      <c r="CL96" s="234"/>
    </row>
    <row r="97" spans="1:90" s="456" customFormat="1" ht="72" customHeight="1">
      <c r="A97" s="525" t="s">
        <v>314</v>
      </c>
      <c r="B97" s="124">
        <v>930</v>
      </c>
      <c r="C97" s="125" t="s">
        <v>98</v>
      </c>
      <c r="D97" s="126" t="s">
        <v>79</v>
      </c>
      <c r="E97" s="161"/>
      <c r="F97" s="125" t="s">
        <v>239</v>
      </c>
      <c r="G97" s="125"/>
      <c r="H97" s="135"/>
      <c r="I97" s="147">
        <f>I98</f>
        <v>685.197</v>
      </c>
      <c r="J97" s="540"/>
      <c r="K97" s="110"/>
      <c r="L97" s="110"/>
      <c r="M97" s="499"/>
      <c r="N97" s="455"/>
      <c r="O97" s="455"/>
      <c r="P97" s="455"/>
      <c r="Q97" s="110"/>
      <c r="R97" s="110"/>
      <c r="S97" s="486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234"/>
      <c r="BL97" s="234"/>
      <c r="BM97" s="234"/>
      <c r="BN97" s="234"/>
      <c r="BO97" s="234"/>
      <c r="BP97" s="234"/>
      <c r="BQ97" s="234"/>
      <c r="BR97" s="234"/>
      <c r="BS97" s="234"/>
      <c r="BT97" s="234"/>
      <c r="BU97" s="234"/>
      <c r="BV97" s="234"/>
      <c r="BW97" s="234"/>
      <c r="BX97" s="234"/>
      <c r="BY97" s="234"/>
      <c r="BZ97" s="234"/>
      <c r="CA97" s="234"/>
      <c r="CB97" s="234"/>
      <c r="CC97" s="234"/>
      <c r="CD97" s="234"/>
      <c r="CE97" s="234"/>
      <c r="CF97" s="234"/>
      <c r="CG97" s="234"/>
      <c r="CH97" s="234"/>
      <c r="CI97" s="234"/>
      <c r="CJ97" s="234"/>
      <c r="CK97" s="234"/>
      <c r="CL97" s="234"/>
    </row>
    <row r="98" spans="1:90" s="456" customFormat="1" ht="42" customHeight="1">
      <c r="A98" s="494" t="s">
        <v>264</v>
      </c>
      <c r="B98" s="124">
        <v>930</v>
      </c>
      <c r="C98" s="125" t="s">
        <v>98</v>
      </c>
      <c r="D98" s="126" t="s">
        <v>79</v>
      </c>
      <c r="E98" s="161"/>
      <c r="F98" s="125" t="s">
        <v>278</v>
      </c>
      <c r="G98" s="125"/>
      <c r="H98" s="135"/>
      <c r="I98" s="147">
        <f>I99</f>
        <v>685.197</v>
      </c>
      <c r="J98" s="540"/>
      <c r="K98" s="110"/>
      <c r="L98" s="110"/>
      <c r="M98" s="499"/>
      <c r="N98" s="455"/>
      <c r="O98" s="455"/>
      <c r="P98" s="455"/>
      <c r="Q98" s="110"/>
      <c r="R98" s="110"/>
      <c r="S98" s="486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  <c r="BT98" s="234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  <c r="CE98" s="234"/>
      <c r="CF98" s="234"/>
      <c r="CG98" s="234"/>
      <c r="CH98" s="234"/>
      <c r="CI98" s="234"/>
      <c r="CJ98" s="234"/>
      <c r="CK98" s="234"/>
      <c r="CL98" s="234"/>
    </row>
    <row r="99" spans="1:90" s="456" customFormat="1" ht="41.25" customHeight="1">
      <c r="A99" s="495" t="s">
        <v>335</v>
      </c>
      <c r="B99" s="124">
        <v>930</v>
      </c>
      <c r="C99" s="125" t="s">
        <v>98</v>
      </c>
      <c r="D99" s="126" t="s">
        <v>79</v>
      </c>
      <c r="E99" s="161"/>
      <c r="F99" s="125" t="s">
        <v>336</v>
      </c>
      <c r="G99" s="125"/>
      <c r="H99" s="135"/>
      <c r="I99" s="147">
        <f>I100</f>
        <v>685.197</v>
      </c>
      <c r="J99" s="540"/>
      <c r="K99" s="110"/>
      <c r="L99" s="110"/>
      <c r="M99" s="499"/>
      <c r="N99" s="455"/>
      <c r="O99" s="455"/>
      <c r="P99" s="455"/>
      <c r="Q99" s="110"/>
      <c r="R99" s="110"/>
      <c r="S99" s="486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4"/>
      <c r="BT99" s="234"/>
      <c r="BU99" s="234"/>
      <c r="BV99" s="234"/>
      <c r="BW99" s="234"/>
      <c r="BX99" s="234"/>
      <c r="BY99" s="234"/>
      <c r="BZ99" s="234"/>
      <c r="CA99" s="234"/>
      <c r="CB99" s="234"/>
      <c r="CC99" s="234"/>
      <c r="CD99" s="234"/>
      <c r="CE99" s="234"/>
      <c r="CF99" s="234"/>
      <c r="CG99" s="234"/>
      <c r="CH99" s="234"/>
      <c r="CI99" s="234"/>
      <c r="CJ99" s="234"/>
      <c r="CK99" s="234"/>
      <c r="CL99" s="234"/>
    </row>
    <row r="100" spans="1:90" s="456" customFormat="1" ht="25.5" customHeight="1">
      <c r="A100" s="525" t="s">
        <v>348</v>
      </c>
      <c r="B100" s="124">
        <v>930</v>
      </c>
      <c r="C100" s="125" t="s">
        <v>98</v>
      </c>
      <c r="D100" s="126" t="s">
        <v>79</v>
      </c>
      <c r="E100" s="161"/>
      <c r="F100" s="125" t="s">
        <v>349</v>
      </c>
      <c r="G100" s="125" t="s">
        <v>350</v>
      </c>
      <c r="H100" s="135"/>
      <c r="I100" s="147">
        <f>I101</f>
        <v>685.197</v>
      </c>
      <c r="J100" s="540"/>
      <c r="K100" s="110"/>
      <c r="L100" s="110"/>
      <c r="M100" s="499"/>
      <c r="N100" s="455"/>
      <c r="O100" s="455"/>
      <c r="P100" s="455"/>
      <c r="Q100" s="110"/>
      <c r="R100" s="110"/>
      <c r="S100" s="486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  <c r="BT100" s="234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  <c r="CE100" s="234"/>
      <c r="CF100" s="234"/>
      <c r="CG100" s="234"/>
      <c r="CH100" s="234"/>
      <c r="CI100" s="234"/>
      <c r="CJ100" s="234"/>
      <c r="CK100" s="234"/>
      <c r="CL100" s="234"/>
    </row>
    <row r="101" spans="1:90" s="456" customFormat="1" ht="22.5" customHeight="1">
      <c r="A101" s="523" t="s">
        <v>135</v>
      </c>
      <c r="B101" s="124">
        <v>930</v>
      </c>
      <c r="C101" s="125" t="s">
        <v>98</v>
      </c>
      <c r="D101" s="126" t="s">
        <v>79</v>
      </c>
      <c r="E101" s="161"/>
      <c r="F101" s="125" t="s">
        <v>349</v>
      </c>
      <c r="G101" s="108" t="s">
        <v>350</v>
      </c>
      <c r="H101" s="125" t="s">
        <v>136</v>
      </c>
      <c r="I101" s="147">
        <f>'пр 6'!G24</f>
        <v>685.197</v>
      </c>
      <c r="J101" s="540"/>
      <c r="K101" s="110"/>
      <c r="L101" s="110"/>
      <c r="M101" s="499"/>
      <c r="N101" s="455"/>
      <c r="O101" s="455"/>
      <c r="P101" s="455"/>
      <c r="Q101" s="110"/>
      <c r="R101" s="110"/>
      <c r="S101" s="486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4"/>
      <c r="CL101" s="234"/>
    </row>
    <row r="102" spans="1:90" s="451" customFormat="1" ht="25.5" customHeight="1">
      <c r="A102" s="524" t="s">
        <v>133</v>
      </c>
      <c r="B102" s="124">
        <v>930</v>
      </c>
      <c r="C102" s="125" t="s">
        <v>98</v>
      </c>
      <c r="D102" s="126" t="s">
        <v>79</v>
      </c>
      <c r="E102" s="126"/>
      <c r="F102" s="125" t="s">
        <v>195</v>
      </c>
      <c r="G102" s="125"/>
      <c r="H102" s="125"/>
      <c r="I102" s="147">
        <f>I103</f>
        <v>23.7625</v>
      </c>
      <c r="J102" s="543"/>
      <c r="K102" s="147"/>
      <c r="L102" s="147">
        <f>L103</f>
        <v>14.25112</v>
      </c>
      <c r="M102" s="501">
        <f>L102/I102*100</f>
        <v>59.97315097317202</v>
      </c>
      <c r="N102" s="443"/>
      <c r="O102" s="443"/>
      <c r="P102" s="443"/>
      <c r="Q102" s="578">
        <f>Q103</f>
        <v>23.7625</v>
      </c>
      <c r="R102" s="147">
        <f>R103</f>
        <v>14.25112</v>
      </c>
      <c r="S102" s="465">
        <f>R102/Q102*100</f>
        <v>59.97315097317202</v>
      </c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</row>
    <row r="103" spans="1:90" s="451" customFormat="1" ht="25.5" customHeight="1">
      <c r="A103" s="495" t="s">
        <v>236</v>
      </c>
      <c r="B103" s="124">
        <v>930</v>
      </c>
      <c r="C103" s="125" t="s">
        <v>98</v>
      </c>
      <c r="D103" s="126" t="s">
        <v>79</v>
      </c>
      <c r="E103" s="126"/>
      <c r="F103" s="125" t="s">
        <v>213</v>
      </c>
      <c r="G103" s="125" t="s">
        <v>351</v>
      </c>
      <c r="H103" s="125"/>
      <c r="I103" s="147">
        <f>I104</f>
        <v>23.7625</v>
      </c>
      <c r="J103" s="543"/>
      <c r="K103" s="147"/>
      <c r="L103" s="147">
        <f>L104</f>
        <v>14.25112</v>
      </c>
      <c r="M103" s="501">
        <f>L103/I103*100</f>
        <v>59.97315097317202</v>
      </c>
      <c r="N103" s="443"/>
      <c r="O103" s="443"/>
      <c r="P103" s="443"/>
      <c r="Q103" s="578">
        <f>Q104</f>
        <v>23.7625</v>
      </c>
      <c r="R103" s="147">
        <f>R104</f>
        <v>14.25112</v>
      </c>
      <c r="S103" s="465">
        <f>R103/Q103*100</f>
        <v>59.97315097317202</v>
      </c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</row>
    <row r="104" spans="1:90" s="451" customFormat="1" ht="21" customHeight="1">
      <c r="A104" s="523" t="s">
        <v>135</v>
      </c>
      <c r="B104" s="124">
        <v>930</v>
      </c>
      <c r="C104" s="125" t="s">
        <v>98</v>
      </c>
      <c r="D104" s="126" t="s">
        <v>79</v>
      </c>
      <c r="E104" s="126"/>
      <c r="F104" s="125" t="s">
        <v>213</v>
      </c>
      <c r="G104" s="125" t="s">
        <v>351</v>
      </c>
      <c r="H104" s="125" t="s">
        <v>136</v>
      </c>
      <c r="I104" s="147">
        <v>23.7625</v>
      </c>
      <c r="J104" s="543"/>
      <c r="K104" s="147"/>
      <c r="L104" s="230">
        <v>14.25112</v>
      </c>
      <c r="M104" s="501">
        <f>L104/I104*100</f>
        <v>59.97315097317202</v>
      </c>
      <c r="N104" s="443"/>
      <c r="O104" s="443"/>
      <c r="P104" s="443"/>
      <c r="Q104" s="650">
        <f>'пр 4'!Q104</f>
        <v>23.7625</v>
      </c>
      <c r="R104" s="230">
        <v>14.25112</v>
      </c>
      <c r="S104" s="465">
        <f>R104/Q104*100</f>
        <v>59.97315097317202</v>
      </c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</row>
    <row r="105" spans="1:90" s="456" customFormat="1" ht="25.5" customHeight="1">
      <c r="A105" s="494" t="s">
        <v>102</v>
      </c>
      <c r="B105" s="104">
        <v>930</v>
      </c>
      <c r="C105" s="135" t="s">
        <v>98</v>
      </c>
      <c r="D105" s="161" t="s">
        <v>81</v>
      </c>
      <c r="E105" s="161"/>
      <c r="F105" s="135"/>
      <c r="G105" s="135"/>
      <c r="H105" s="135"/>
      <c r="I105" s="145">
        <f>I117+I106</f>
        <v>1383.4</v>
      </c>
      <c r="J105" s="538"/>
      <c r="K105" s="145"/>
      <c r="L105" s="145">
        <f>L117+L106</f>
        <v>234.49710000000002</v>
      </c>
      <c r="M105" s="499">
        <f>L105/I105*100</f>
        <v>16.950780685268178</v>
      </c>
      <c r="N105" s="455"/>
      <c r="O105" s="455"/>
      <c r="P105" s="455"/>
      <c r="Q105" s="467">
        <f>Q122</f>
        <v>482.8</v>
      </c>
      <c r="R105" s="468">
        <f>R122</f>
        <v>205.97631</v>
      </c>
      <c r="S105" s="486">
        <f>R105/Q105*100</f>
        <v>42.66286454018227</v>
      </c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BH105" s="234"/>
      <c r="BI105" s="234"/>
      <c r="BJ105" s="234"/>
      <c r="BK105" s="234"/>
      <c r="BL105" s="234"/>
      <c r="BM105" s="234"/>
      <c r="BN105" s="234"/>
      <c r="BO105" s="234"/>
      <c r="BP105" s="234"/>
      <c r="BQ105" s="234"/>
      <c r="BR105" s="234"/>
      <c r="BS105" s="234"/>
      <c r="BT105" s="234"/>
      <c r="BU105" s="234"/>
      <c r="BV105" s="234"/>
      <c r="BW105" s="234"/>
      <c r="BX105" s="234"/>
      <c r="BY105" s="234"/>
      <c r="BZ105" s="234"/>
      <c r="CA105" s="234"/>
      <c r="CB105" s="234"/>
      <c r="CC105" s="234"/>
      <c r="CD105" s="234"/>
      <c r="CE105" s="234"/>
      <c r="CF105" s="234"/>
      <c r="CG105" s="234"/>
      <c r="CH105" s="234"/>
      <c r="CI105" s="234"/>
      <c r="CJ105" s="234"/>
      <c r="CK105" s="234"/>
      <c r="CL105" s="234"/>
    </row>
    <row r="106" spans="1:90" s="456" customFormat="1" ht="67.5" customHeight="1">
      <c r="A106" s="495" t="s">
        <v>314</v>
      </c>
      <c r="B106" s="124">
        <v>930</v>
      </c>
      <c r="C106" s="125" t="s">
        <v>98</v>
      </c>
      <c r="D106" s="126" t="s">
        <v>81</v>
      </c>
      <c r="E106" s="126" t="s">
        <v>77</v>
      </c>
      <c r="F106" s="167" t="s">
        <v>239</v>
      </c>
      <c r="G106" s="167"/>
      <c r="H106" s="135"/>
      <c r="I106" s="120">
        <f>I107</f>
        <v>420</v>
      </c>
      <c r="J106" s="535"/>
      <c r="K106" s="120"/>
      <c r="L106" s="120"/>
      <c r="M106" s="501"/>
      <c r="N106" s="455"/>
      <c r="O106" s="455"/>
      <c r="P106" s="455"/>
      <c r="Q106" s="455"/>
      <c r="R106" s="455"/>
      <c r="S106" s="455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234"/>
      <c r="BJ106" s="234"/>
      <c r="BK106" s="234"/>
      <c r="BL106" s="234"/>
      <c r="BM106" s="234"/>
      <c r="BN106" s="234"/>
      <c r="BO106" s="234"/>
      <c r="BP106" s="234"/>
      <c r="BQ106" s="234"/>
      <c r="BR106" s="234"/>
      <c r="BS106" s="234"/>
      <c r="BT106" s="234"/>
      <c r="BU106" s="234"/>
      <c r="BV106" s="234"/>
      <c r="BW106" s="234"/>
      <c r="BX106" s="234"/>
      <c r="BY106" s="234"/>
      <c r="BZ106" s="234"/>
      <c r="CA106" s="234"/>
      <c r="CB106" s="234"/>
      <c r="CC106" s="234"/>
      <c r="CD106" s="234"/>
      <c r="CE106" s="234"/>
      <c r="CF106" s="234"/>
      <c r="CG106" s="234"/>
      <c r="CH106" s="234"/>
      <c r="CI106" s="234"/>
      <c r="CJ106" s="234"/>
      <c r="CK106" s="234"/>
      <c r="CL106" s="234"/>
    </row>
    <row r="107" spans="1:90" s="456" customFormat="1" ht="32.25" customHeight="1">
      <c r="A107" s="495" t="s">
        <v>316</v>
      </c>
      <c r="B107" s="124">
        <v>930</v>
      </c>
      <c r="C107" s="125" t="s">
        <v>98</v>
      </c>
      <c r="D107" s="126" t="s">
        <v>81</v>
      </c>
      <c r="E107" s="126" t="s">
        <v>77</v>
      </c>
      <c r="F107" s="167" t="s">
        <v>240</v>
      </c>
      <c r="G107" s="167"/>
      <c r="H107" s="135"/>
      <c r="I107" s="120">
        <f>I108+I114+I111</f>
        <v>420</v>
      </c>
      <c r="J107" s="535"/>
      <c r="K107" s="120"/>
      <c r="L107" s="120"/>
      <c r="M107" s="501"/>
      <c r="N107" s="455"/>
      <c r="O107" s="455"/>
      <c r="P107" s="455"/>
      <c r="Q107" s="455"/>
      <c r="R107" s="455"/>
      <c r="S107" s="455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BH107" s="234"/>
      <c r="BI107" s="234"/>
      <c r="BJ107" s="234"/>
      <c r="BK107" s="234"/>
      <c r="BL107" s="234"/>
      <c r="BM107" s="234"/>
      <c r="BN107" s="234"/>
      <c r="BO107" s="234"/>
      <c r="BP107" s="234"/>
      <c r="BQ107" s="234"/>
      <c r="BR107" s="234"/>
      <c r="BS107" s="234"/>
      <c r="BT107" s="234"/>
      <c r="BU107" s="234"/>
      <c r="BV107" s="234"/>
      <c r="BW107" s="234"/>
      <c r="BX107" s="234"/>
      <c r="BY107" s="234"/>
      <c r="BZ107" s="234"/>
      <c r="CA107" s="234"/>
      <c r="CB107" s="234"/>
      <c r="CC107" s="234"/>
      <c r="CD107" s="234"/>
      <c r="CE107" s="234"/>
      <c r="CF107" s="234"/>
      <c r="CG107" s="234"/>
      <c r="CH107" s="234"/>
      <c r="CI107" s="234"/>
      <c r="CJ107" s="234"/>
      <c r="CK107" s="234"/>
      <c r="CL107" s="234"/>
    </row>
    <row r="108" spans="1:90" s="456" customFormat="1" ht="60.75" customHeight="1" hidden="1">
      <c r="A108" s="495" t="s">
        <v>317</v>
      </c>
      <c r="B108" s="124">
        <v>930</v>
      </c>
      <c r="C108" s="125" t="s">
        <v>98</v>
      </c>
      <c r="D108" s="126" t="s">
        <v>81</v>
      </c>
      <c r="E108" s="126" t="s">
        <v>77</v>
      </c>
      <c r="F108" s="167" t="s">
        <v>248</v>
      </c>
      <c r="G108" s="167"/>
      <c r="H108" s="135"/>
      <c r="I108" s="120">
        <f>I109</f>
        <v>0</v>
      </c>
      <c r="J108" s="535"/>
      <c r="K108" s="120"/>
      <c r="L108" s="468"/>
      <c r="M108" s="501"/>
      <c r="N108" s="455"/>
      <c r="O108" s="455"/>
      <c r="P108" s="455"/>
      <c r="Q108" s="455"/>
      <c r="R108" s="455"/>
      <c r="S108" s="455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4"/>
      <c r="AN108" s="234"/>
      <c r="AO108" s="234"/>
      <c r="AP108" s="234"/>
      <c r="AQ108" s="234"/>
      <c r="AR108" s="234"/>
      <c r="AS108" s="234"/>
      <c r="AT108" s="234"/>
      <c r="AU108" s="234"/>
      <c r="AV108" s="234"/>
      <c r="AW108" s="234"/>
      <c r="AX108" s="234"/>
      <c r="AY108" s="234"/>
      <c r="AZ108" s="234"/>
      <c r="BA108" s="234"/>
      <c r="BB108" s="234"/>
      <c r="BC108" s="234"/>
      <c r="BD108" s="234"/>
      <c r="BE108" s="234"/>
      <c r="BF108" s="234"/>
      <c r="BG108" s="234"/>
      <c r="BH108" s="234"/>
      <c r="BI108" s="234"/>
      <c r="BJ108" s="234"/>
      <c r="BK108" s="234"/>
      <c r="BL108" s="234"/>
      <c r="BM108" s="234"/>
      <c r="BN108" s="234"/>
      <c r="BO108" s="234"/>
      <c r="BP108" s="234"/>
      <c r="BQ108" s="234"/>
      <c r="BR108" s="234"/>
      <c r="BS108" s="234"/>
      <c r="BT108" s="234"/>
      <c r="BU108" s="234"/>
      <c r="BV108" s="234"/>
      <c r="BW108" s="234"/>
      <c r="BX108" s="234"/>
      <c r="BY108" s="234"/>
      <c r="BZ108" s="234"/>
      <c r="CA108" s="234"/>
      <c r="CB108" s="234"/>
      <c r="CC108" s="234"/>
      <c r="CD108" s="234"/>
      <c r="CE108" s="234"/>
      <c r="CF108" s="234"/>
      <c r="CG108" s="234"/>
      <c r="CH108" s="234"/>
      <c r="CI108" s="234"/>
      <c r="CJ108" s="234"/>
      <c r="CK108" s="234"/>
      <c r="CL108" s="234"/>
    </row>
    <row r="109" spans="1:90" s="456" customFormat="1" ht="24.75" customHeight="1" hidden="1">
      <c r="A109" s="495" t="s">
        <v>250</v>
      </c>
      <c r="B109" s="124">
        <v>930</v>
      </c>
      <c r="C109" s="125" t="s">
        <v>98</v>
      </c>
      <c r="D109" s="126" t="s">
        <v>81</v>
      </c>
      <c r="E109" s="126" t="s">
        <v>77</v>
      </c>
      <c r="F109" s="167" t="s">
        <v>258</v>
      </c>
      <c r="G109" s="167"/>
      <c r="H109" s="135"/>
      <c r="I109" s="120">
        <f>I110</f>
        <v>0</v>
      </c>
      <c r="J109" s="535"/>
      <c r="K109" s="120"/>
      <c r="L109" s="468"/>
      <c r="M109" s="501"/>
      <c r="N109" s="455"/>
      <c r="O109" s="455"/>
      <c r="P109" s="455"/>
      <c r="Q109" s="455"/>
      <c r="R109" s="455"/>
      <c r="S109" s="455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  <c r="AU109" s="234"/>
      <c r="AV109" s="234"/>
      <c r="AW109" s="234"/>
      <c r="AX109" s="234"/>
      <c r="AY109" s="234"/>
      <c r="AZ109" s="234"/>
      <c r="BA109" s="234"/>
      <c r="BB109" s="234"/>
      <c r="BC109" s="234"/>
      <c r="BD109" s="234"/>
      <c r="BE109" s="234"/>
      <c r="BF109" s="234"/>
      <c r="BG109" s="234"/>
      <c r="BH109" s="234"/>
      <c r="BI109" s="234"/>
      <c r="BJ109" s="234"/>
      <c r="BK109" s="234"/>
      <c r="BL109" s="234"/>
      <c r="BM109" s="234"/>
      <c r="BN109" s="234"/>
      <c r="BO109" s="234"/>
      <c r="BP109" s="234"/>
      <c r="BQ109" s="234"/>
      <c r="BR109" s="234"/>
      <c r="BS109" s="234"/>
      <c r="BT109" s="234"/>
      <c r="BU109" s="234"/>
      <c r="BV109" s="234"/>
      <c r="BW109" s="234"/>
      <c r="BX109" s="234"/>
      <c r="BY109" s="234"/>
      <c r="BZ109" s="234"/>
      <c r="CA109" s="234"/>
      <c r="CB109" s="234"/>
      <c r="CC109" s="234"/>
      <c r="CD109" s="234"/>
      <c r="CE109" s="234"/>
      <c r="CF109" s="234"/>
      <c r="CG109" s="234"/>
      <c r="CH109" s="234"/>
      <c r="CI109" s="234"/>
      <c r="CJ109" s="234"/>
      <c r="CK109" s="234"/>
      <c r="CL109" s="234"/>
    </row>
    <row r="110" spans="1:90" s="456" customFormat="1" ht="22.5" customHeight="1" hidden="1">
      <c r="A110" s="523" t="s">
        <v>154</v>
      </c>
      <c r="B110" s="124">
        <v>930</v>
      </c>
      <c r="C110" s="125" t="s">
        <v>98</v>
      </c>
      <c r="D110" s="126" t="s">
        <v>81</v>
      </c>
      <c r="E110" s="126" t="s">
        <v>77</v>
      </c>
      <c r="F110" s="167" t="s">
        <v>258</v>
      </c>
      <c r="G110" s="167"/>
      <c r="H110" s="125" t="s">
        <v>136</v>
      </c>
      <c r="I110" s="120">
        <v>0</v>
      </c>
      <c r="J110" s="535"/>
      <c r="K110" s="120" t="s">
        <v>322</v>
      </c>
      <c r="L110" s="468"/>
      <c r="M110" s="501"/>
      <c r="N110" s="455"/>
      <c r="O110" s="455"/>
      <c r="P110" s="455"/>
      <c r="Q110" s="455"/>
      <c r="R110" s="455"/>
      <c r="S110" s="455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4"/>
      <c r="BH110" s="234"/>
      <c r="BI110" s="234"/>
      <c r="BJ110" s="234"/>
      <c r="BK110" s="234"/>
      <c r="BL110" s="234"/>
      <c r="BM110" s="234"/>
      <c r="BN110" s="234"/>
      <c r="BO110" s="234"/>
      <c r="BP110" s="234"/>
      <c r="BQ110" s="234"/>
      <c r="BR110" s="234"/>
      <c r="BS110" s="234"/>
      <c r="BT110" s="234"/>
      <c r="BU110" s="234"/>
      <c r="BV110" s="234"/>
      <c r="BW110" s="234"/>
      <c r="BX110" s="234"/>
      <c r="BY110" s="234"/>
      <c r="BZ110" s="234"/>
      <c r="CA110" s="234"/>
      <c r="CB110" s="234"/>
      <c r="CC110" s="234"/>
      <c r="CD110" s="234"/>
      <c r="CE110" s="234"/>
      <c r="CF110" s="234"/>
      <c r="CG110" s="234"/>
      <c r="CH110" s="234"/>
      <c r="CI110" s="234"/>
      <c r="CJ110" s="234"/>
      <c r="CK110" s="234"/>
      <c r="CL110" s="234"/>
    </row>
    <row r="111" spans="1:90" s="456" customFormat="1" ht="35.25" customHeight="1">
      <c r="A111" s="495" t="s">
        <v>405</v>
      </c>
      <c r="B111" s="124">
        <v>930</v>
      </c>
      <c r="C111" s="125" t="s">
        <v>98</v>
      </c>
      <c r="D111" s="126" t="s">
        <v>81</v>
      </c>
      <c r="E111" s="126" t="s">
        <v>77</v>
      </c>
      <c r="F111" s="167" t="s">
        <v>247</v>
      </c>
      <c r="G111" s="167"/>
      <c r="H111" s="135"/>
      <c r="I111" s="120">
        <f>I112</f>
        <v>320</v>
      </c>
      <c r="J111" s="535"/>
      <c r="K111" s="120"/>
      <c r="L111" s="120"/>
      <c r="M111" s="501"/>
      <c r="N111" s="455"/>
      <c r="O111" s="455"/>
      <c r="P111" s="455"/>
      <c r="Q111" s="455"/>
      <c r="R111" s="455"/>
      <c r="S111" s="455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4"/>
      <c r="AH111" s="234"/>
      <c r="AI111" s="234"/>
      <c r="AJ111" s="234"/>
      <c r="AK111" s="234"/>
      <c r="AL111" s="234"/>
      <c r="AM111" s="234"/>
      <c r="AN111" s="234"/>
      <c r="AO111" s="234"/>
      <c r="AP111" s="234"/>
      <c r="AQ111" s="234"/>
      <c r="AR111" s="234"/>
      <c r="AS111" s="234"/>
      <c r="AT111" s="234"/>
      <c r="AU111" s="234"/>
      <c r="AV111" s="234"/>
      <c r="AW111" s="234"/>
      <c r="AX111" s="234"/>
      <c r="AY111" s="234"/>
      <c r="AZ111" s="234"/>
      <c r="BA111" s="234"/>
      <c r="BB111" s="234"/>
      <c r="BC111" s="234"/>
      <c r="BD111" s="234"/>
      <c r="BE111" s="234"/>
      <c r="BF111" s="234"/>
      <c r="BG111" s="234"/>
      <c r="BH111" s="234"/>
      <c r="BI111" s="234"/>
      <c r="BJ111" s="234"/>
      <c r="BK111" s="234"/>
      <c r="BL111" s="234"/>
      <c r="BM111" s="234"/>
      <c r="BN111" s="234"/>
      <c r="BO111" s="234"/>
      <c r="BP111" s="234"/>
      <c r="BQ111" s="234"/>
      <c r="BR111" s="234"/>
      <c r="BS111" s="234"/>
      <c r="BT111" s="234"/>
      <c r="BU111" s="234"/>
      <c r="BV111" s="234"/>
      <c r="BW111" s="234"/>
      <c r="BX111" s="234"/>
      <c r="BY111" s="234"/>
      <c r="BZ111" s="234"/>
      <c r="CA111" s="234"/>
      <c r="CB111" s="234"/>
      <c r="CC111" s="234"/>
      <c r="CD111" s="234"/>
      <c r="CE111" s="234"/>
      <c r="CF111" s="234"/>
      <c r="CG111" s="234"/>
      <c r="CH111" s="234"/>
      <c r="CI111" s="234"/>
      <c r="CJ111" s="234"/>
      <c r="CK111" s="234"/>
      <c r="CL111" s="234"/>
    </row>
    <row r="112" spans="1:90" s="456" customFormat="1" ht="25.5" customHeight="1">
      <c r="A112" s="495" t="s">
        <v>249</v>
      </c>
      <c r="B112" s="124">
        <v>930</v>
      </c>
      <c r="C112" s="125" t="s">
        <v>98</v>
      </c>
      <c r="D112" s="126" t="s">
        <v>81</v>
      </c>
      <c r="E112" s="126" t="s">
        <v>77</v>
      </c>
      <c r="F112" s="167" t="s">
        <v>257</v>
      </c>
      <c r="G112" s="167">
        <v>10202</v>
      </c>
      <c r="H112" s="135"/>
      <c r="I112" s="120">
        <f>I113</f>
        <v>320</v>
      </c>
      <c r="J112" s="535"/>
      <c r="K112" s="120"/>
      <c r="L112" s="120"/>
      <c r="M112" s="501"/>
      <c r="N112" s="455"/>
      <c r="O112" s="455"/>
      <c r="P112" s="455"/>
      <c r="Q112" s="455"/>
      <c r="R112" s="455"/>
      <c r="S112" s="455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  <c r="AT112" s="234"/>
      <c r="AU112" s="234"/>
      <c r="AV112" s="234"/>
      <c r="AW112" s="234"/>
      <c r="AX112" s="234"/>
      <c r="AY112" s="234"/>
      <c r="AZ112" s="234"/>
      <c r="BA112" s="234"/>
      <c r="BB112" s="234"/>
      <c r="BC112" s="234"/>
      <c r="BD112" s="234"/>
      <c r="BE112" s="234"/>
      <c r="BF112" s="234"/>
      <c r="BG112" s="234"/>
      <c r="BH112" s="234"/>
      <c r="BI112" s="234"/>
      <c r="BJ112" s="234"/>
      <c r="BK112" s="234"/>
      <c r="BL112" s="234"/>
      <c r="BM112" s="234"/>
      <c r="BN112" s="234"/>
      <c r="BO112" s="234"/>
      <c r="BP112" s="234"/>
      <c r="BQ112" s="234"/>
      <c r="BR112" s="234"/>
      <c r="BS112" s="234"/>
      <c r="BT112" s="234"/>
      <c r="BU112" s="234"/>
      <c r="BV112" s="234"/>
      <c r="BW112" s="234"/>
      <c r="BX112" s="234"/>
      <c r="BY112" s="234"/>
      <c r="BZ112" s="234"/>
      <c r="CA112" s="234"/>
      <c r="CB112" s="234"/>
      <c r="CC112" s="234"/>
      <c r="CD112" s="234"/>
      <c r="CE112" s="234"/>
      <c r="CF112" s="234"/>
      <c r="CG112" s="234"/>
      <c r="CH112" s="234"/>
      <c r="CI112" s="234"/>
      <c r="CJ112" s="234"/>
      <c r="CK112" s="234"/>
      <c r="CL112" s="234"/>
    </row>
    <row r="113" spans="1:90" s="456" customFormat="1" ht="22.5" customHeight="1">
      <c r="A113" s="523" t="s">
        <v>284</v>
      </c>
      <c r="B113" s="124">
        <v>930</v>
      </c>
      <c r="C113" s="125" t="s">
        <v>98</v>
      </c>
      <c r="D113" s="126" t="s">
        <v>81</v>
      </c>
      <c r="E113" s="126" t="s">
        <v>77</v>
      </c>
      <c r="F113" s="167" t="s">
        <v>257</v>
      </c>
      <c r="G113" s="167">
        <v>10202</v>
      </c>
      <c r="H113" s="125" t="s">
        <v>136</v>
      </c>
      <c r="I113" s="120">
        <v>320</v>
      </c>
      <c r="J113" s="535"/>
      <c r="K113" s="120"/>
      <c r="L113" s="464"/>
      <c r="M113" s="501"/>
      <c r="N113" s="455"/>
      <c r="O113" s="455"/>
      <c r="P113" s="455"/>
      <c r="Q113" s="455"/>
      <c r="R113" s="455"/>
      <c r="S113" s="455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BH113" s="234"/>
      <c r="BI113" s="234"/>
      <c r="BJ113" s="234"/>
      <c r="BK113" s="234"/>
      <c r="BL113" s="234"/>
      <c r="BM113" s="234"/>
      <c r="BN113" s="234"/>
      <c r="BO113" s="234"/>
      <c r="BP113" s="234"/>
      <c r="BQ113" s="234"/>
      <c r="BR113" s="234"/>
      <c r="BS113" s="234"/>
      <c r="BT113" s="234"/>
      <c r="BU113" s="234"/>
      <c r="BV113" s="234"/>
      <c r="BW113" s="234"/>
      <c r="BX113" s="234"/>
      <c r="BY113" s="234"/>
      <c r="BZ113" s="234"/>
      <c r="CA113" s="234"/>
      <c r="CB113" s="234"/>
      <c r="CC113" s="234"/>
      <c r="CD113" s="234"/>
      <c r="CE113" s="234"/>
      <c r="CF113" s="234"/>
      <c r="CG113" s="234"/>
      <c r="CH113" s="234"/>
      <c r="CI113" s="234"/>
      <c r="CJ113" s="234"/>
      <c r="CK113" s="234"/>
      <c r="CL113" s="234"/>
    </row>
    <row r="114" spans="1:90" s="456" customFormat="1" ht="36.75" customHeight="1">
      <c r="A114" s="520" t="s">
        <v>318</v>
      </c>
      <c r="B114" s="124">
        <v>930</v>
      </c>
      <c r="C114" s="125" t="s">
        <v>98</v>
      </c>
      <c r="D114" s="126" t="s">
        <v>81</v>
      </c>
      <c r="E114" s="126" t="s">
        <v>77</v>
      </c>
      <c r="F114" s="167" t="s">
        <v>251</v>
      </c>
      <c r="G114" s="167"/>
      <c r="H114" s="125"/>
      <c r="I114" s="120">
        <f>I115</f>
        <v>100</v>
      </c>
      <c r="J114" s="535"/>
      <c r="K114" s="120"/>
      <c r="L114" s="120"/>
      <c r="M114" s="501"/>
      <c r="N114" s="455"/>
      <c r="O114" s="455"/>
      <c r="P114" s="455"/>
      <c r="Q114" s="455"/>
      <c r="R114" s="455"/>
      <c r="S114" s="455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I114" s="234"/>
      <c r="BJ114" s="234"/>
      <c r="BK114" s="234"/>
      <c r="BL114" s="234"/>
      <c r="BM114" s="234"/>
      <c r="BN114" s="234"/>
      <c r="BO114" s="234"/>
      <c r="BP114" s="234"/>
      <c r="BQ114" s="234"/>
      <c r="BR114" s="234"/>
      <c r="BS114" s="234"/>
      <c r="BT114" s="234"/>
      <c r="BU114" s="234"/>
      <c r="BV114" s="234"/>
      <c r="BW114" s="234"/>
      <c r="BX114" s="234"/>
      <c r="BY114" s="234"/>
      <c r="BZ114" s="234"/>
      <c r="CA114" s="234"/>
      <c r="CB114" s="234"/>
      <c r="CC114" s="234"/>
      <c r="CD114" s="234"/>
      <c r="CE114" s="234"/>
      <c r="CF114" s="234"/>
      <c r="CG114" s="234"/>
      <c r="CH114" s="234"/>
      <c r="CI114" s="234"/>
      <c r="CJ114" s="234"/>
      <c r="CK114" s="234"/>
      <c r="CL114" s="234"/>
    </row>
    <row r="115" spans="1:90" s="456" customFormat="1" ht="21" customHeight="1">
      <c r="A115" s="520" t="s">
        <v>252</v>
      </c>
      <c r="B115" s="124">
        <v>930</v>
      </c>
      <c r="C115" s="125" t="s">
        <v>98</v>
      </c>
      <c r="D115" s="126" t="s">
        <v>81</v>
      </c>
      <c r="E115" s="126" t="s">
        <v>77</v>
      </c>
      <c r="F115" s="167" t="s">
        <v>259</v>
      </c>
      <c r="G115" s="167">
        <v>10204</v>
      </c>
      <c r="H115" s="125"/>
      <c r="I115" s="120">
        <f>I116</f>
        <v>100</v>
      </c>
      <c r="J115" s="535"/>
      <c r="K115" s="120"/>
      <c r="L115" s="120"/>
      <c r="M115" s="501"/>
      <c r="N115" s="455"/>
      <c r="O115" s="455"/>
      <c r="P115" s="455"/>
      <c r="Q115" s="455"/>
      <c r="R115" s="455"/>
      <c r="S115" s="455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I115" s="234"/>
      <c r="BJ115" s="234"/>
      <c r="BK115" s="234"/>
      <c r="BL115" s="234"/>
      <c r="BM115" s="234"/>
      <c r="BN115" s="234"/>
      <c r="BO115" s="234"/>
      <c r="BP115" s="234"/>
      <c r="BQ115" s="234"/>
      <c r="BR115" s="234"/>
      <c r="BS115" s="234"/>
      <c r="BT115" s="234"/>
      <c r="BU115" s="234"/>
      <c r="BV115" s="234"/>
      <c r="BW115" s="234"/>
      <c r="BX115" s="234"/>
      <c r="BY115" s="234"/>
      <c r="BZ115" s="234"/>
      <c r="CA115" s="234"/>
      <c r="CB115" s="234"/>
      <c r="CC115" s="234"/>
      <c r="CD115" s="234"/>
      <c r="CE115" s="234"/>
      <c r="CF115" s="234"/>
      <c r="CG115" s="234"/>
      <c r="CH115" s="234"/>
      <c r="CI115" s="234"/>
      <c r="CJ115" s="234"/>
      <c r="CK115" s="234"/>
      <c r="CL115" s="234"/>
    </row>
    <row r="116" spans="1:90" s="456" customFormat="1" ht="23.25" customHeight="1">
      <c r="A116" s="523" t="s">
        <v>154</v>
      </c>
      <c r="B116" s="124">
        <v>930</v>
      </c>
      <c r="C116" s="125" t="s">
        <v>98</v>
      </c>
      <c r="D116" s="126" t="s">
        <v>81</v>
      </c>
      <c r="E116" s="126" t="s">
        <v>77</v>
      </c>
      <c r="F116" s="167" t="s">
        <v>259</v>
      </c>
      <c r="G116" s="167">
        <v>10204</v>
      </c>
      <c r="H116" s="125" t="s">
        <v>136</v>
      </c>
      <c r="I116" s="120">
        <f>'пр 6'!G57</f>
        <v>100</v>
      </c>
      <c r="J116" s="535"/>
      <c r="K116" s="120"/>
      <c r="L116" s="468"/>
      <c r="M116" s="501"/>
      <c r="N116" s="455"/>
      <c r="O116" s="455"/>
      <c r="P116" s="455"/>
      <c r="Q116" s="455"/>
      <c r="R116" s="455"/>
      <c r="S116" s="455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4"/>
      <c r="AY116" s="234"/>
      <c r="AZ116" s="234"/>
      <c r="BA116" s="234"/>
      <c r="BB116" s="234"/>
      <c r="BC116" s="234"/>
      <c r="BD116" s="234"/>
      <c r="BE116" s="234"/>
      <c r="BF116" s="234"/>
      <c r="BG116" s="234"/>
      <c r="BH116" s="234"/>
      <c r="BI116" s="234"/>
      <c r="BJ116" s="234"/>
      <c r="BK116" s="234"/>
      <c r="BL116" s="234"/>
      <c r="BM116" s="234"/>
      <c r="BN116" s="234"/>
      <c r="BO116" s="234"/>
      <c r="BP116" s="234"/>
      <c r="BQ116" s="234"/>
      <c r="BR116" s="234"/>
      <c r="BS116" s="234"/>
      <c r="BT116" s="234"/>
      <c r="BU116" s="234"/>
      <c r="BV116" s="234"/>
      <c r="BW116" s="234"/>
      <c r="BX116" s="234"/>
      <c r="BY116" s="234"/>
      <c r="BZ116" s="234"/>
      <c r="CA116" s="234"/>
      <c r="CB116" s="234"/>
      <c r="CC116" s="234"/>
      <c r="CD116" s="234"/>
      <c r="CE116" s="234"/>
      <c r="CF116" s="234"/>
      <c r="CG116" s="234"/>
      <c r="CH116" s="234"/>
      <c r="CI116" s="234"/>
      <c r="CJ116" s="234"/>
      <c r="CK116" s="234"/>
      <c r="CL116" s="234"/>
    </row>
    <row r="117" spans="1:90" s="451" customFormat="1" ht="25.5" customHeight="1">
      <c r="A117" s="524" t="s">
        <v>133</v>
      </c>
      <c r="B117" s="124">
        <v>930</v>
      </c>
      <c r="C117" s="125" t="s">
        <v>98</v>
      </c>
      <c r="D117" s="126" t="s">
        <v>81</v>
      </c>
      <c r="E117" s="126"/>
      <c r="F117" s="125" t="s">
        <v>195</v>
      </c>
      <c r="G117" s="125"/>
      <c r="H117" s="125"/>
      <c r="I117" s="120">
        <f>I118+I120+I122</f>
        <v>963.4000000000001</v>
      </c>
      <c r="J117" s="535"/>
      <c r="K117" s="120"/>
      <c r="L117" s="120">
        <f>L118+L120+L122</f>
        <v>234.49710000000002</v>
      </c>
      <c r="M117" s="501">
        <f aca="true" t="shared" si="6" ref="M117:M123">L117/I117*100</f>
        <v>24.34057504670957</v>
      </c>
      <c r="N117" s="443"/>
      <c r="O117" s="443"/>
      <c r="P117" s="443"/>
      <c r="Q117" s="443"/>
      <c r="R117" s="443"/>
      <c r="S117" s="443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</row>
    <row r="118" spans="1:90" s="451" customFormat="1" ht="25.5" customHeight="1">
      <c r="A118" s="520" t="s">
        <v>209</v>
      </c>
      <c r="B118" s="124">
        <v>930</v>
      </c>
      <c r="C118" s="125" t="s">
        <v>98</v>
      </c>
      <c r="D118" s="126" t="s">
        <v>81</v>
      </c>
      <c r="E118" s="126"/>
      <c r="F118" s="125" t="s">
        <v>212</v>
      </c>
      <c r="G118" s="125" t="s">
        <v>352</v>
      </c>
      <c r="H118" s="125"/>
      <c r="I118" s="120">
        <f>I119</f>
        <v>153.9</v>
      </c>
      <c r="J118" s="535"/>
      <c r="K118" s="120"/>
      <c r="L118" s="120"/>
      <c r="M118" s="501"/>
      <c r="N118" s="443"/>
      <c r="O118" s="443"/>
      <c r="P118" s="443"/>
      <c r="Q118" s="443"/>
      <c r="R118" s="443"/>
      <c r="S118" s="443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</row>
    <row r="119" spans="1:90" s="451" customFormat="1" ht="25.5" customHeight="1">
      <c r="A119" s="523" t="s">
        <v>154</v>
      </c>
      <c r="B119" s="124">
        <v>930</v>
      </c>
      <c r="C119" s="125" t="s">
        <v>98</v>
      </c>
      <c r="D119" s="126" t="s">
        <v>81</v>
      </c>
      <c r="E119" s="126"/>
      <c r="F119" s="125" t="s">
        <v>212</v>
      </c>
      <c r="G119" s="125" t="s">
        <v>352</v>
      </c>
      <c r="H119" s="125" t="s">
        <v>136</v>
      </c>
      <c r="I119" s="120">
        <v>153.9</v>
      </c>
      <c r="J119" s="535"/>
      <c r="K119" s="120"/>
      <c r="L119" s="464"/>
      <c r="M119" s="501"/>
      <c r="N119" s="443"/>
      <c r="O119" s="443"/>
      <c r="P119" s="443"/>
      <c r="Q119" s="443"/>
      <c r="R119" s="443"/>
      <c r="S119" s="443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</row>
    <row r="120" spans="1:90" s="451" customFormat="1" ht="25.5" customHeight="1">
      <c r="A120" s="520" t="s">
        <v>153</v>
      </c>
      <c r="B120" s="124">
        <v>930</v>
      </c>
      <c r="C120" s="125" t="s">
        <v>98</v>
      </c>
      <c r="D120" s="126" t="s">
        <v>81</v>
      </c>
      <c r="E120" s="126"/>
      <c r="F120" s="125" t="s">
        <v>211</v>
      </c>
      <c r="G120" s="125" t="s">
        <v>353</v>
      </c>
      <c r="H120" s="125"/>
      <c r="I120" s="120">
        <f>I121</f>
        <v>326.7</v>
      </c>
      <c r="J120" s="535"/>
      <c r="K120" s="120"/>
      <c r="L120" s="120">
        <f>L121</f>
        <v>28.52079</v>
      </c>
      <c r="M120" s="501">
        <f t="shared" si="6"/>
        <v>8.72996326905418</v>
      </c>
      <c r="N120" s="443"/>
      <c r="O120" s="443"/>
      <c r="P120" s="443"/>
      <c r="Q120" s="443"/>
      <c r="R120" s="443"/>
      <c r="S120" s="443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</row>
    <row r="121" spans="1:90" s="451" customFormat="1" ht="25.5" customHeight="1">
      <c r="A121" s="523" t="s">
        <v>154</v>
      </c>
      <c r="B121" s="124">
        <v>930</v>
      </c>
      <c r="C121" s="125" t="s">
        <v>98</v>
      </c>
      <c r="D121" s="126" t="s">
        <v>81</v>
      </c>
      <c r="E121" s="126"/>
      <c r="F121" s="125" t="s">
        <v>211</v>
      </c>
      <c r="G121" s="125" t="s">
        <v>353</v>
      </c>
      <c r="H121" s="125" t="s">
        <v>136</v>
      </c>
      <c r="I121" s="120">
        <v>326.7</v>
      </c>
      <c r="J121" s="535"/>
      <c r="K121" s="120"/>
      <c r="L121" s="230">
        <v>28.52079</v>
      </c>
      <c r="M121" s="501">
        <f t="shared" si="6"/>
        <v>8.72996326905418</v>
      </c>
      <c r="N121" s="443"/>
      <c r="O121" s="443"/>
      <c r="P121" s="443"/>
      <c r="Q121" s="443"/>
      <c r="R121" s="443"/>
      <c r="S121" s="443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</row>
    <row r="122" spans="1:90" s="451" customFormat="1" ht="21.75" customHeight="1">
      <c r="A122" s="495" t="s">
        <v>155</v>
      </c>
      <c r="B122" s="124">
        <v>930</v>
      </c>
      <c r="C122" s="125" t="s">
        <v>98</v>
      </c>
      <c r="D122" s="126" t="s">
        <v>81</v>
      </c>
      <c r="E122" s="126"/>
      <c r="F122" s="125" t="s">
        <v>210</v>
      </c>
      <c r="G122" s="125" t="s">
        <v>354</v>
      </c>
      <c r="H122" s="125"/>
      <c r="I122" s="120">
        <f>I123</f>
        <v>482.8</v>
      </c>
      <c r="J122" s="535"/>
      <c r="K122" s="120"/>
      <c r="L122" s="120">
        <f>L123</f>
        <v>205.97631</v>
      </c>
      <c r="M122" s="501">
        <f t="shared" si="6"/>
        <v>42.66286454018227</v>
      </c>
      <c r="N122" s="443"/>
      <c r="O122" s="443"/>
      <c r="P122" s="443"/>
      <c r="Q122" s="650">
        <f>Q123</f>
        <v>482.8</v>
      </c>
      <c r="R122" s="230">
        <f>R123</f>
        <v>205.97631</v>
      </c>
      <c r="S122" s="465">
        <f>R122/Q122*100</f>
        <v>42.66286454018227</v>
      </c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</row>
    <row r="123" spans="1:19" s="146" customFormat="1" ht="20.25" customHeight="1">
      <c r="A123" s="523" t="s">
        <v>135</v>
      </c>
      <c r="B123" s="124">
        <v>930</v>
      </c>
      <c r="C123" s="125" t="s">
        <v>98</v>
      </c>
      <c r="D123" s="126" t="s">
        <v>81</v>
      </c>
      <c r="E123" s="126"/>
      <c r="F123" s="125" t="s">
        <v>210</v>
      </c>
      <c r="G123" s="125" t="s">
        <v>354</v>
      </c>
      <c r="H123" s="125" t="s">
        <v>136</v>
      </c>
      <c r="I123" s="120">
        <v>482.8</v>
      </c>
      <c r="J123" s="535"/>
      <c r="K123" s="120"/>
      <c r="L123" s="466">
        <v>205.97631</v>
      </c>
      <c r="M123" s="501">
        <f t="shared" si="6"/>
        <v>42.66286454018227</v>
      </c>
      <c r="N123" s="131"/>
      <c r="O123" s="131"/>
      <c r="P123" s="131"/>
      <c r="Q123" s="650">
        <f>'пр 4'!Q123</f>
        <v>482.8</v>
      </c>
      <c r="R123" s="466">
        <v>205.97631</v>
      </c>
      <c r="S123" s="465">
        <f>R123/Q123*100</f>
        <v>42.66286454018227</v>
      </c>
    </row>
    <row r="124" spans="1:19" s="234" customFormat="1" ht="25.5" customHeight="1">
      <c r="A124" s="494" t="s">
        <v>285</v>
      </c>
      <c r="B124" s="104">
        <v>930</v>
      </c>
      <c r="C124" s="135" t="s">
        <v>98</v>
      </c>
      <c r="D124" s="161" t="s">
        <v>98</v>
      </c>
      <c r="E124" s="161"/>
      <c r="F124" s="135"/>
      <c r="G124" s="135"/>
      <c r="H124" s="135"/>
      <c r="I124" s="569">
        <f>I125+I147+I141</f>
        <v>2704.70562</v>
      </c>
      <c r="J124" s="570"/>
      <c r="K124" s="569"/>
      <c r="L124" s="643"/>
      <c r="M124" s="501"/>
      <c r="N124" s="136"/>
      <c r="O124" s="136"/>
      <c r="P124" s="136"/>
      <c r="Q124" s="136"/>
      <c r="R124" s="136"/>
      <c r="S124" s="136"/>
    </row>
    <row r="125" spans="1:19" s="234" customFormat="1" ht="73.5" customHeight="1">
      <c r="A125" s="495" t="s">
        <v>314</v>
      </c>
      <c r="B125" s="104">
        <v>930</v>
      </c>
      <c r="C125" s="135" t="s">
        <v>98</v>
      </c>
      <c r="D125" s="161" t="s">
        <v>98</v>
      </c>
      <c r="E125" s="161"/>
      <c r="F125" s="135" t="s">
        <v>239</v>
      </c>
      <c r="G125" s="135"/>
      <c r="H125" s="135"/>
      <c r="I125" s="569">
        <f>I126</f>
        <v>2211.74762</v>
      </c>
      <c r="J125" s="570"/>
      <c r="K125" s="569"/>
      <c r="L125" s="643"/>
      <c r="M125" s="501"/>
      <c r="N125" s="136"/>
      <c r="O125" s="136"/>
      <c r="P125" s="136"/>
      <c r="Q125" s="136"/>
      <c r="R125" s="136"/>
      <c r="S125" s="136"/>
    </row>
    <row r="126" spans="1:90" s="451" customFormat="1" ht="31.5" customHeight="1">
      <c r="A126" s="495" t="s">
        <v>319</v>
      </c>
      <c r="B126" s="124">
        <v>930</v>
      </c>
      <c r="C126" s="125" t="s">
        <v>98</v>
      </c>
      <c r="D126" s="126" t="s">
        <v>98</v>
      </c>
      <c r="E126" s="126"/>
      <c r="F126" s="125" t="s">
        <v>278</v>
      </c>
      <c r="G126" s="125"/>
      <c r="H126" s="125"/>
      <c r="I126" s="578">
        <f>I127+I137+I132</f>
        <v>2211.74762</v>
      </c>
      <c r="J126" s="543"/>
      <c r="K126" s="147"/>
      <c r="L126" s="230"/>
      <c r="M126" s="501"/>
      <c r="N126" s="443"/>
      <c r="O126" s="443"/>
      <c r="P126" s="443"/>
      <c r="Q126" s="443"/>
      <c r="R126" s="443"/>
      <c r="S126" s="443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</row>
    <row r="127" spans="1:90" s="451" customFormat="1" ht="34.5" customHeight="1">
      <c r="A127" s="495" t="s">
        <v>266</v>
      </c>
      <c r="B127" s="124">
        <v>930</v>
      </c>
      <c r="C127" s="125" t="s">
        <v>98</v>
      </c>
      <c r="D127" s="126" t="s">
        <v>98</v>
      </c>
      <c r="E127" s="126"/>
      <c r="F127" s="125" t="s">
        <v>267</v>
      </c>
      <c r="G127" s="125"/>
      <c r="H127" s="125"/>
      <c r="I127" s="147">
        <f>I128+I130</f>
        <v>1511.74762</v>
      </c>
      <c r="J127" s="543"/>
      <c r="K127" s="147"/>
      <c r="L127" s="230"/>
      <c r="M127" s="501"/>
      <c r="N127" s="443"/>
      <c r="O127" s="443"/>
      <c r="P127" s="443"/>
      <c r="Q127" s="443"/>
      <c r="R127" s="443"/>
      <c r="S127" s="443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6"/>
    </row>
    <row r="128" spans="1:90" s="451" customFormat="1" ht="33.75" customHeight="1">
      <c r="A128" s="594" t="s">
        <v>391</v>
      </c>
      <c r="B128" s="124">
        <v>930</v>
      </c>
      <c r="C128" s="125" t="s">
        <v>98</v>
      </c>
      <c r="D128" s="126" t="s">
        <v>98</v>
      </c>
      <c r="E128" s="126"/>
      <c r="F128" s="125" t="s">
        <v>385</v>
      </c>
      <c r="G128" s="125"/>
      <c r="H128" s="125"/>
      <c r="I128" s="147">
        <f>I129</f>
        <v>1472.66</v>
      </c>
      <c r="J128" s="543"/>
      <c r="K128" s="147"/>
      <c r="L128" s="230"/>
      <c r="M128" s="501"/>
      <c r="N128" s="443"/>
      <c r="O128" s="443"/>
      <c r="P128" s="443"/>
      <c r="Q128" s="443"/>
      <c r="R128" s="443"/>
      <c r="S128" s="443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6"/>
      <c r="BW128" s="146"/>
      <c r="BX128" s="146"/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6"/>
    </row>
    <row r="129" spans="1:90" s="451" customFormat="1" ht="21.75" customHeight="1">
      <c r="A129" s="523" t="s">
        <v>135</v>
      </c>
      <c r="B129" s="124">
        <v>930</v>
      </c>
      <c r="C129" s="125" t="s">
        <v>98</v>
      </c>
      <c r="D129" s="126" t="s">
        <v>98</v>
      </c>
      <c r="E129" s="126"/>
      <c r="F129" s="125" t="s">
        <v>385</v>
      </c>
      <c r="G129" s="125"/>
      <c r="H129" s="125" t="s">
        <v>136</v>
      </c>
      <c r="I129" s="147">
        <v>1472.66</v>
      </c>
      <c r="J129" s="543"/>
      <c r="K129" s="147"/>
      <c r="L129" s="230"/>
      <c r="M129" s="501"/>
      <c r="N129" s="443"/>
      <c r="O129" s="443"/>
      <c r="P129" s="443"/>
      <c r="Q129" s="443"/>
      <c r="R129" s="443"/>
      <c r="S129" s="443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  <c r="BV129" s="146"/>
      <c r="BW129" s="146"/>
      <c r="BX129" s="146"/>
      <c r="BY129" s="146"/>
      <c r="BZ129" s="146"/>
      <c r="CA129" s="146"/>
      <c r="CB129" s="146"/>
      <c r="CC129" s="146"/>
      <c r="CD129" s="146"/>
      <c r="CE129" s="146"/>
      <c r="CF129" s="146"/>
      <c r="CG129" s="146"/>
      <c r="CH129" s="146"/>
      <c r="CI129" s="146"/>
      <c r="CJ129" s="146"/>
      <c r="CK129" s="146"/>
      <c r="CL129" s="146"/>
    </row>
    <row r="130" spans="1:90" s="451" customFormat="1" ht="48.75" customHeight="1">
      <c r="A130" s="594" t="s">
        <v>392</v>
      </c>
      <c r="B130" s="124">
        <v>930</v>
      </c>
      <c r="C130" s="125" t="s">
        <v>98</v>
      </c>
      <c r="D130" s="126" t="s">
        <v>98</v>
      </c>
      <c r="E130" s="126"/>
      <c r="F130" s="125" t="s">
        <v>386</v>
      </c>
      <c r="G130" s="125"/>
      <c r="H130" s="125"/>
      <c r="I130" s="147">
        <f>I131</f>
        <v>39.08762</v>
      </c>
      <c r="J130" s="543"/>
      <c r="K130" s="147"/>
      <c r="L130" s="230"/>
      <c r="M130" s="501"/>
      <c r="N130" s="443"/>
      <c r="O130" s="443"/>
      <c r="P130" s="443"/>
      <c r="Q130" s="443"/>
      <c r="R130" s="443"/>
      <c r="S130" s="443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  <c r="BZ130" s="146"/>
      <c r="CA130" s="146"/>
      <c r="CB130" s="146"/>
      <c r="CC130" s="146"/>
      <c r="CD130" s="146"/>
      <c r="CE130" s="146"/>
      <c r="CF130" s="146"/>
      <c r="CG130" s="146"/>
      <c r="CH130" s="146"/>
      <c r="CI130" s="146"/>
      <c r="CJ130" s="146"/>
      <c r="CK130" s="146"/>
      <c r="CL130" s="146"/>
    </row>
    <row r="131" spans="1:90" s="451" customFormat="1" ht="27" customHeight="1">
      <c r="A131" s="600" t="s">
        <v>135</v>
      </c>
      <c r="B131" s="124">
        <v>930</v>
      </c>
      <c r="C131" s="125" t="s">
        <v>98</v>
      </c>
      <c r="D131" s="126" t="s">
        <v>98</v>
      </c>
      <c r="E131" s="126"/>
      <c r="F131" s="125" t="s">
        <v>386</v>
      </c>
      <c r="G131" s="125"/>
      <c r="H131" s="125" t="s">
        <v>136</v>
      </c>
      <c r="I131" s="147">
        <v>39.08762</v>
      </c>
      <c r="J131" s="543"/>
      <c r="K131" s="147">
        <v>30.05</v>
      </c>
      <c r="L131" s="230"/>
      <c r="M131" s="501"/>
      <c r="N131" s="443"/>
      <c r="O131" s="443"/>
      <c r="P131" s="443"/>
      <c r="Q131" s="443"/>
      <c r="R131" s="443"/>
      <c r="S131" s="443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  <c r="BU131" s="146"/>
      <c r="BV131" s="146"/>
      <c r="BW131" s="146"/>
      <c r="BX131" s="146"/>
      <c r="BY131" s="146"/>
      <c r="BZ131" s="146"/>
      <c r="CA131" s="146"/>
      <c r="CB131" s="146"/>
      <c r="CC131" s="146"/>
      <c r="CD131" s="146"/>
      <c r="CE131" s="146"/>
      <c r="CF131" s="146"/>
      <c r="CG131" s="146"/>
      <c r="CH131" s="146"/>
      <c r="CI131" s="146"/>
      <c r="CJ131" s="146"/>
      <c r="CK131" s="146"/>
      <c r="CL131" s="146"/>
    </row>
    <row r="132" spans="1:90" s="451" customFormat="1" ht="54.75" customHeight="1">
      <c r="A132" s="594" t="s">
        <v>356</v>
      </c>
      <c r="B132" s="107">
        <v>930</v>
      </c>
      <c r="C132" s="125" t="s">
        <v>98</v>
      </c>
      <c r="D132" s="126" t="s">
        <v>98</v>
      </c>
      <c r="E132" s="126"/>
      <c r="F132" s="125" t="s">
        <v>332</v>
      </c>
      <c r="G132" s="125"/>
      <c r="H132" s="108"/>
      <c r="I132" s="147">
        <f>I133+I135</f>
        <v>500</v>
      </c>
      <c r="J132" s="543"/>
      <c r="K132" s="147"/>
      <c r="L132" s="230"/>
      <c r="M132" s="501"/>
      <c r="N132" s="443"/>
      <c r="O132" s="443"/>
      <c r="P132" s="443"/>
      <c r="Q132" s="443"/>
      <c r="R132" s="443"/>
      <c r="S132" s="443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  <c r="BU132" s="146"/>
      <c r="BV132" s="146"/>
      <c r="BW132" s="146"/>
      <c r="BX132" s="146"/>
      <c r="BY132" s="146"/>
      <c r="BZ132" s="146"/>
      <c r="CA132" s="146"/>
      <c r="CB132" s="146"/>
      <c r="CC132" s="146"/>
      <c r="CD132" s="146"/>
      <c r="CE132" s="146"/>
      <c r="CF132" s="146"/>
      <c r="CG132" s="146"/>
      <c r="CH132" s="146"/>
      <c r="CI132" s="146"/>
      <c r="CJ132" s="146"/>
      <c r="CK132" s="146"/>
      <c r="CL132" s="146"/>
    </row>
    <row r="133" spans="1:90" s="451" customFormat="1" ht="34.5" customHeight="1">
      <c r="A133" s="594" t="s">
        <v>391</v>
      </c>
      <c r="B133" s="124">
        <v>930</v>
      </c>
      <c r="C133" s="125" t="s">
        <v>98</v>
      </c>
      <c r="D133" s="126" t="s">
        <v>98</v>
      </c>
      <c r="E133" s="126"/>
      <c r="F133" s="125" t="s">
        <v>387</v>
      </c>
      <c r="G133" s="125"/>
      <c r="H133" s="108"/>
      <c r="I133" s="147">
        <f>I134</f>
        <v>400</v>
      </c>
      <c r="J133" s="543"/>
      <c r="K133" s="147"/>
      <c r="L133" s="230"/>
      <c r="M133" s="501"/>
      <c r="N133" s="443"/>
      <c r="O133" s="443"/>
      <c r="P133" s="443"/>
      <c r="Q133" s="443"/>
      <c r="R133" s="443"/>
      <c r="S133" s="443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  <c r="BU133" s="146"/>
      <c r="BV133" s="146"/>
      <c r="BW133" s="146"/>
      <c r="BX133" s="146"/>
      <c r="BY133" s="146"/>
      <c r="BZ133" s="146"/>
      <c r="CA133" s="146"/>
      <c r="CB133" s="146"/>
      <c r="CC133" s="146"/>
      <c r="CD133" s="146"/>
      <c r="CE133" s="146"/>
      <c r="CF133" s="146"/>
      <c r="CG133" s="146"/>
      <c r="CH133" s="146"/>
      <c r="CI133" s="146"/>
      <c r="CJ133" s="146"/>
      <c r="CK133" s="146"/>
      <c r="CL133" s="146"/>
    </row>
    <row r="134" spans="1:90" s="451" customFormat="1" ht="23.25" customHeight="1">
      <c r="A134" s="600" t="s">
        <v>135</v>
      </c>
      <c r="B134" s="107">
        <v>930</v>
      </c>
      <c r="C134" s="125" t="s">
        <v>98</v>
      </c>
      <c r="D134" s="126" t="s">
        <v>98</v>
      </c>
      <c r="E134" s="126"/>
      <c r="F134" s="125" t="s">
        <v>387</v>
      </c>
      <c r="G134" s="125"/>
      <c r="H134" s="108" t="s">
        <v>136</v>
      </c>
      <c r="I134" s="147">
        <v>400</v>
      </c>
      <c r="J134" s="543"/>
      <c r="K134" s="147"/>
      <c r="L134" s="230"/>
      <c r="M134" s="501"/>
      <c r="N134" s="443"/>
      <c r="O134" s="443"/>
      <c r="P134" s="443"/>
      <c r="Q134" s="443"/>
      <c r="R134" s="443"/>
      <c r="S134" s="443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  <c r="BU134" s="146"/>
      <c r="BV134" s="146"/>
      <c r="BW134" s="146"/>
      <c r="BX134" s="146"/>
      <c r="BY134" s="146"/>
      <c r="BZ134" s="146"/>
      <c r="CA134" s="146"/>
      <c r="CB134" s="146"/>
      <c r="CC134" s="146"/>
      <c r="CD134" s="146"/>
      <c r="CE134" s="146"/>
      <c r="CF134" s="146"/>
      <c r="CG134" s="146"/>
      <c r="CH134" s="146"/>
      <c r="CI134" s="146"/>
      <c r="CJ134" s="146"/>
      <c r="CK134" s="146"/>
      <c r="CL134" s="146"/>
    </row>
    <row r="135" spans="1:90" s="451" customFormat="1" ht="49.5" customHeight="1">
      <c r="A135" s="594" t="s">
        <v>392</v>
      </c>
      <c r="B135" s="124">
        <v>930</v>
      </c>
      <c r="C135" s="125" t="s">
        <v>98</v>
      </c>
      <c r="D135" s="126" t="s">
        <v>98</v>
      </c>
      <c r="E135" s="126"/>
      <c r="F135" s="125" t="s">
        <v>388</v>
      </c>
      <c r="G135" s="125"/>
      <c r="H135" s="108"/>
      <c r="I135" s="147">
        <f>I136</f>
        <v>100</v>
      </c>
      <c r="J135" s="543"/>
      <c r="K135" s="147"/>
      <c r="L135" s="230"/>
      <c r="M135" s="501"/>
      <c r="N135" s="443"/>
      <c r="O135" s="443"/>
      <c r="P135" s="443"/>
      <c r="Q135" s="443"/>
      <c r="R135" s="443"/>
      <c r="S135" s="443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146"/>
    </row>
    <row r="136" spans="1:90" s="451" customFormat="1" ht="21.75" customHeight="1">
      <c r="A136" s="523" t="s">
        <v>135</v>
      </c>
      <c r="B136" s="107">
        <v>930</v>
      </c>
      <c r="C136" s="125" t="s">
        <v>98</v>
      </c>
      <c r="D136" s="126" t="s">
        <v>98</v>
      </c>
      <c r="E136" s="126"/>
      <c r="F136" s="125" t="s">
        <v>388</v>
      </c>
      <c r="G136" s="125"/>
      <c r="H136" s="108" t="s">
        <v>136</v>
      </c>
      <c r="I136" s="147">
        <v>100</v>
      </c>
      <c r="J136" s="543"/>
      <c r="K136" s="147">
        <v>4.04</v>
      </c>
      <c r="L136" s="230"/>
      <c r="M136" s="501"/>
      <c r="N136" s="443"/>
      <c r="O136" s="443"/>
      <c r="P136" s="443"/>
      <c r="Q136" s="443"/>
      <c r="R136" s="443"/>
      <c r="S136" s="443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6"/>
    </row>
    <row r="137" spans="1:90" s="461" customFormat="1" ht="82.5" customHeight="1">
      <c r="A137" s="495" t="s">
        <v>274</v>
      </c>
      <c r="B137" s="124">
        <v>930</v>
      </c>
      <c r="C137" s="125" t="s">
        <v>98</v>
      </c>
      <c r="D137" s="126" t="s">
        <v>98</v>
      </c>
      <c r="E137" s="125" t="s">
        <v>275</v>
      </c>
      <c r="F137" s="125" t="s">
        <v>275</v>
      </c>
      <c r="G137" s="125"/>
      <c r="H137" s="125"/>
      <c r="I137" s="120">
        <f>I138</f>
        <v>200</v>
      </c>
      <c r="J137" s="535"/>
      <c r="K137" s="120"/>
      <c r="L137" s="120"/>
      <c r="M137" s="501"/>
      <c r="N137" s="143"/>
      <c r="O137" s="143"/>
      <c r="P137" s="143"/>
      <c r="Q137" s="143"/>
      <c r="R137" s="143"/>
      <c r="S137" s="143"/>
      <c r="T137" s="510"/>
      <c r="U137" s="510"/>
      <c r="V137" s="510"/>
      <c r="W137" s="510"/>
      <c r="X137" s="510"/>
      <c r="Y137" s="510"/>
      <c r="Z137" s="510"/>
      <c r="AA137" s="510"/>
      <c r="AB137" s="510"/>
      <c r="AC137" s="510"/>
      <c r="AD137" s="510"/>
      <c r="AE137" s="510"/>
      <c r="AF137" s="510"/>
      <c r="AG137" s="510"/>
      <c r="AH137" s="510"/>
      <c r="AI137" s="510"/>
      <c r="AJ137" s="510"/>
      <c r="AK137" s="510"/>
      <c r="AL137" s="510"/>
      <c r="AM137" s="510"/>
      <c r="AN137" s="510"/>
      <c r="AO137" s="510"/>
      <c r="AP137" s="510"/>
      <c r="AQ137" s="510"/>
      <c r="AR137" s="510"/>
      <c r="AS137" s="510"/>
      <c r="AT137" s="510"/>
      <c r="AU137" s="510"/>
      <c r="AV137" s="510"/>
      <c r="AW137" s="510"/>
      <c r="AX137" s="510"/>
      <c r="AY137" s="510"/>
      <c r="AZ137" s="510"/>
      <c r="BA137" s="510"/>
      <c r="BB137" s="510"/>
      <c r="BC137" s="510"/>
      <c r="BD137" s="510"/>
      <c r="BE137" s="510"/>
      <c r="BF137" s="510"/>
      <c r="BG137" s="510"/>
      <c r="BH137" s="510"/>
      <c r="BI137" s="510"/>
      <c r="BJ137" s="510"/>
      <c r="BK137" s="510"/>
      <c r="BL137" s="510"/>
      <c r="BM137" s="510"/>
      <c r="BN137" s="510"/>
      <c r="BO137" s="510"/>
      <c r="BP137" s="510"/>
      <c r="BQ137" s="510"/>
      <c r="BR137" s="510"/>
      <c r="BS137" s="510"/>
      <c r="BT137" s="510"/>
      <c r="BU137" s="510"/>
      <c r="BV137" s="510"/>
      <c r="BW137" s="510"/>
      <c r="BX137" s="510"/>
      <c r="BY137" s="510"/>
      <c r="BZ137" s="510"/>
      <c r="CA137" s="510"/>
      <c r="CB137" s="510"/>
      <c r="CC137" s="510"/>
      <c r="CD137" s="510"/>
      <c r="CE137" s="510"/>
      <c r="CF137" s="510"/>
      <c r="CG137" s="510"/>
      <c r="CH137" s="510"/>
      <c r="CI137" s="510"/>
      <c r="CJ137" s="510"/>
      <c r="CK137" s="510"/>
      <c r="CL137" s="510"/>
    </row>
    <row r="138" spans="1:90" s="461" customFormat="1" ht="37.5" customHeight="1">
      <c r="A138" s="495" t="s">
        <v>277</v>
      </c>
      <c r="B138" s="124">
        <v>930</v>
      </c>
      <c r="C138" s="125" t="s">
        <v>98</v>
      </c>
      <c r="D138" s="126" t="s">
        <v>98</v>
      </c>
      <c r="E138" s="125" t="s">
        <v>276</v>
      </c>
      <c r="F138" s="125" t="s">
        <v>276</v>
      </c>
      <c r="G138" s="125" t="s">
        <v>358</v>
      </c>
      <c r="H138" s="125"/>
      <c r="I138" s="120">
        <f>I139</f>
        <v>200</v>
      </c>
      <c r="J138" s="535"/>
      <c r="K138" s="120"/>
      <c r="L138" s="120"/>
      <c r="M138" s="501"/>
      <c r="N138" s="143"/>
      <c r="O138" s="143"/>
      <c r="P138" s="143"/>
      <c r="Q138" s="143"/>
      <c r="R138" s="143"/>
      <c r="S138" s="143"/>
      <c r="T138" s="510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510"/>
      <c r="AE138" s="510"/>
      <c r="AF138" s="510"/>
      <c r="AG138" s="510"/>
      <c r="AH138" s="510"/>
      <c r="AI138" s="510"/>
      <c r="AJ138" s="510"/>
      <c r="AK138" s="510"/>
      <c r="AL138" s="510"/>
      <c r="AM138" s="510"/>
      <c r="AN138" s="510"/>
      <c r="AO138" s="510"/>
      <c r="AP138" s="510"/>
      <c r="AQ138" s="510"/>
      <c r="AR138" s="510"/>
      <c r="AS138" s="510"/>
      <c r="AT138" s="510"/>
      <c r="AU138" s="510"/>
      <c r="AV138" s="510"/>
      <c r="AW138" s="510"/>
      <c r="AX138" s="510"/>
      <c r="AY138" s="510"/>
      <c r="AZ138" s="510"/>
      <c r="BA138" s="510"/>
      <c r="BB138" s="510"/>
      <c r="BC138" s="510"/>
      <c r="BD138" s="510"/>
      <c r="BE138" s="510"/>
      <c r="BF138" s="510"/>
      <c r="BG138" s="510"/>
      <c r="BH138" s="510"/>
      <c r="BI138" s="510"/>
      <c r="BJ138" s="510"/>
      <c r="BK138" s="510"/>
      <c r="BL138" s="510"/>
      <c r="BM138" s="510"/>
      <c r="BN138" s="510"/>
      <c r="BO138" s="510"/>
      <c r="BP138" s="510"/>
      <c r="BQ138" s="510"/>
      <c r="BR138" s="510"/>
      <c r="BS138" s="510"/>
      <c r="BT138" s="510"/>
      <c r="BU138" s="510"/>
      <c r="BV138" s="510"/>
      <c r="BW138" s="510"/>
      <c r="BX138" s="510"/>
      <c r="BY138" s="510"/>
      <c r="BZ138" s="510"/>
      <c r="CA138" s="510"/>
      <c r="CB138" s="510"/>
      <c r="CC138" s="510"/>
      <c r="CD138" s="510"/>
      <c r="CE138" s="510"/>
      <c r="CF138" s="510"/>
      <c r="CG138" s="510"/>
      <c r="CH138" s="510"/>
      <c r="CI138" s="510"/>
      <c r="CJ138" s="510"/>
      <c r="CK138" s="510"/>
      <c r="CL138" s="510"/>
    </row>
    <row r="139" spans="1:90" s="461" customFormat="1" ht="27.75" customHeight="1">
      <c r="A139" s="523" t="s">
        <v>283</v>
      </c>
      <c r="B139" s="124">
        <v>930</v>
      </c>
      <c r="C139" s="125" t="s">
        <v>98</v>
      </c>
      <c r="D139" s="126" t="s">
        <v>98</v>
      </c>
      <c r="E139" s="125" t="s">
        <v>276</v>
      </c>
      <c r="F139" s="125" t="s">
        <v>276</v>
      </c>
      <c r="G139" s="125" t="s">
        <v>358</v>
      </c>
      <c r="H139" s="125" t="s">
        <v>136</v>
      </c>
      <c r="I139" s="120">
        <f>'пр 6'!G38</f>
        <v>200</v>
      </c>
      <c r="J139" s="535"/>
      <c r="K139" s="120"/>
      <c r="L139" s="120"/>
      <c r="M139" s="501"/>
      <c r="N139" s="143"/>
      <c r="O139" s="143"/>
      <c r="P139" s="143"/>
      <c r="Q139" s="143"/>
      <c r="R139" s="143"/>
      <c r="S139" s="143"/>
      <c r="T139" s="510"/>
      <c r="U139" s="510"/>
      <c r="V139" s="510"/>
      <c r="W139" s="510"/>
      <c r="X139" s="510"/>
      <c r="Y139" s="510"/>
      <c r="Z139" s="510"/>
      <c r="AA139" s="510"/>
      <c r="AB139" s="510"/>
      <c r="AC139" s="510"/>
      <c r="AD139" s="510"/>
      <c r="AE139" s="510"/>
      <c r="AF139" s="510"/>
      <c r="AG139" s="510"/>
      <c r="AH139" s="510"/>
      <c r="AI139" s="510"/>
      <c r="AJ139" s="510"/>
      <c r="AK139" s="510"/>
      <c r="AL139" s="510"/>
      <c r="AM139" s="510"/>
      <c r="AN139" s="510"/>
      <c r="AO139" s="510"/>
      <c r="AP139" s="510"/>
      <c r="AQ139" s="510"/>
      <c r="AR139" s="510"/>
      <c r="AS139" s="510"/>
      <c r="AT139" s="510"/>
      <c r="AU139" s="510"/>
      <c r="AV139" s="510"/>
      <c r="AW139" s="510"/>
      <c r="AX139" s="510"/>
      <c r="AY139" s="510"/>
      <c r="AZ139" s="510"/>
      <c r="BA139" s="510"/>
      <c r="BB139" s="510"/>
      <c r="BC139" s="510"/>
      <c r="BD139" s="510"/>
      <c r="BE139" s="510"/>
      <c r="BF139" s="510"/>
      <c r="BG139" s="510"/>
      <c r="BH139" s="510"/>
      <c r="BI139" s="510"/>
      <c r="BJ139" s="510"/>
      <c r="BK139" s="510"/>
      <c r="BL139" s="510"/>
      <c r="BM139" s="510"/>
      <c r="BN139" s="510"/>
      <c r="BO139" s="510"/>
      <c r="BP139" s="510"/>
      <c r="BQ139" s="510"/>
      <c r="BR139" s="510"/>
      <c r="BS139" s="510"/>
      <c r="BT139" s="510"/>
      <c r="BU139" s="510"/>
      <c r="BV139" s="510"/>
      <c r="BW139" s="510"/>
      <c r="BX139" s="510"/>
      <c r="BY139" s="510"/>
      <c r="BZ139" s="510"/>
      <c r="CA139" s="510"/>
      <c r="CB139" s="510"/>
      <c r="CC139" s="510"/>
      <c r="CD139" s="510"/>
      <c r="CE139" s="510"/>
      <c r="CF139" s="510"/>
      <c r="CG139" s="510"/>
      <c r="CH139" s="510"/>
      <c r="CI139" s="510"/>
      <c r="CJ139" s="510"/>
      <c r="CK139" s="510"/>
      <c r="CL139" s="510"/>
    </row>
    <row r="140" spans="1:90" s="461" customFormat="1" ht="27.75" customHeight="1">
      <c r="A140" s="527" t="s">
        <v>282</v>
      </c>
      <c r="B140" s="124"/>
      <c r="C140" s="125"/>
      <c r="D140" s="126"/>
      <c r="E140" s="125"/>
      <c r="F140" s="125"/>
      <c r="G140" s="125"/>
      <c r="H140" s="125"/>
      <c r="I140" s="120" t="e">
        <f>'пр 6'!#REF!</f>
        <v>#REF!</v>
      </c>
      <c r="J140" s="535"/>
      <c r="K140" s="120"/>
      <c r="L140" s="120"/>
      <c r="M140" s="501"/>
      <c r="N140" s="143"/>
      <c r="O140" s="143"/>
      <c r="P140" s="143"/>
      <c r="Q140" s="143"/>
      <c r="R140" s="143"/>
      <c r="S140" s="143"/>
      <c r="T140" s="510"/>
      <c r="U140" s="510"/>
      <c r="V140" s="510"/>
      <c r="W140" s="510"/>
      <c r="X140" s="510"/>
      <c r="Y140" s="510"/>
      <c r="Z140" s="510"/>
      <c r="AA140" s="510"/>
      <c r="AB140" s="510"/>
      <c r="AC140" s="510"/>
      <c r="AD140" s="510"/>
      <c r="AE140" s="510"/>
      <c r="AF140" s="510"/>
      <c r="AG140" s="510"/>
      <c r="AH140" s="510"/>
      <c r="AI140" s="510"/>
      <c r="AJ140" s="510"/>
      <c r="AK140" s="510"/>
      <c r="AL140" s="510"/>
      <c r="AM140" s="510"/>
      <c r="AN140" s="510"/>
      <c r="AO140" s="510"/>
      <c r="AP140" s="510"/>
      <c r="AQ140" s="510"/>
      <c r="AR140" s="510"/>
      <c r="AS140" s="510"/>
      <c r="AT140" s="510"/>
      <c r="AU140" s="510"/>
      <c r="AV140" s="510"/>
      <c r="AW140" s="510"/>
      <c r="AX140" s="510"/>
      <c r="AY140" s="510"/>
      <c r="AZ140" s="510"/>
      <c r="BA140" s="510"/>
      <c r="BB140" s="510"/>
      <c r="BC140" s="510"/>
      <c r="BD140" s="510"/>
      <c r="BE140" s="510"/>
      <c r="BF140" s="510"/>
      <c r="BG140" s="510"/>
      <c r="BH140" s="510"/>
      <c r="BI140" s="510"/>
      <c r="BJ140" s="510"/>
      <c r="BK140" s="510"/>
      <c r="BL140" s="510"/>
      <c r="BM140" s="510"/>
      <c r="BN140" s="510"/>
      <c r="BO140" s="510"/>
      <c r="BP140" s="510"/>
      <c r="BQ140" s="510"/>
      <c r="BR140" s="510"/>
      <c r="BS140" s="510"/>
      <c r="BT140" s="510"/>
      <c r="BU140" s="510"/>
      <c r="BV140" s="510"/>
      <c r="BW140" s="510"/>
      <c r="BX140" s="510"/>
      <c r="BY140" s="510"/>
      <c r="BZ140" s="510"/>
      <c r="CA140" s="510"/>
      <c r="CB140" s="510"/>
      <c r="CC140" s="510"/>
      <c r="CD140" s="510"/>
      <c r="CE140" s="510"/>
      <c r="CF140" s="510"/>
      <c r="CG140" s="510"/>
      <c r="CH140" s="510"/>
      <c r="CI140" s="510"/>
      <c r="CJ140" s="510"/>
      <c r="CK140" s="510"/>
      <c r="CL140" s="510"/>
    </row>
    <row r="141" spans="1:90" s="461" customFormat="1" ht="27" customHeight="1">
      <c r="A141" s="494" t="s">
        <v>270</v>
      </c>
      <c r="B141" s="124">
        <v>930</v>
      </c>
      <c r="C141" s="125" t="s">
        <v>98</v>
      </c>
      <c r="D141" s="126" t="s">
        <v>98</v>
      </c>
      <c r="E141" s="125" t="s">
        <v>279</v>
      </c>
      <c r="F141" s="125" t="s">
        <v>279</v>
      </c>
      <c r="G141" s="125"/>
      <c r="H141" s="125"/>
      <c r="I141" s="120">
        <f>I142</f>
        <v>464.658</v>
      </c>
      <c r="J141" s="535"/>
      <c r="K141" s="120"/>
      <c r="L141" s="120"/>
      <c r="M141" s="501"/>
      <c r="N141" s="143"/>
      <c r="O141" s="143"/>
      <c r="P141" s="143"/>
      <c r="Q141" s="143"/>
      <c r="R141" s="143"/>
      <c r="S141" s="143"/>
      <c r="T141" s="510"/>
      <c r="U141" s="510"/>
      <c r="V141" s="510"/>
      <c r="W141" s="510"/>
      <c r="X141" s="510"/>
      <c r="Y141" s="510"/>
      <c r="Z141" s="510"/>
      <c r="AA141" s="510"/>
      <c r="AB141" s="510"/>
      <c r="AC141" s="510"/>
      <c r="AD141" s="510"/>
      <c r="AE141" s="510"/>
      <c r="AF141" s="510"/>
      <c r="AG141" s="510"/>
      <c r="AH141" s="510"/>
      <c r="AI141" s="510"/>
      <c r="AJ141" s="510"/>
      <c r="AK141" s="510"/>
      <c r="AL141" s="510"/>
      <c r="AM141" s="510"/>
      <c r="AN141" s="510"/>
      <c r="AO141" s="510"/>
      <c r="AP141" s="510"/>
      <c r="AQ141" s="510"/>
      <c r="AR141" s="510"/>
      <c r="AS141" s="510"/>
      <c r="AT141" s="510"/>
      <c r="AU141" s="510"/>
      <c r="AV141" s="510"/>
      <c r="AW141" s="510"/>
      <c r="AX141" s="510"/>
      <c r="AY141" s="510"/>
      <c r="AZ141" s="510"/>
      <c r="BA141" s="510"/>
      <c r="BB141" s="510"/>
      <c r="BC141" s="510"/>
      <c r="BD141" s="510"/>
      <c r="BE141" s="510"/>
      <c r="BF141" s="510"/>
      <c r="BG141" s="510"/>
      <c r="BH141" s="510"/>
      <c r="BI141" s="510"/>
      <c r="BJ141" s="510"/>
      <c r="BK141" s="510"/>
      <c r="BL141" s="510"/>
      <c r="BM141" s="510"/>
      <c r="BN141" s="510"/>
      <c r="BO141" s="510"/>
      <c r="BP141" s="510"/>
      <c r="BQ141" s="510"/>
      <c r="BR141" s="510"/>
      <c r="BS141" s="510"/>
      <c r="BT141" s="510"/>
      <c r="BU141" s="510"/>
      <c r="BV141" s="510"/>
      <c r="BW141" s="510"/>
      <c r="BX141" s="510"/>
      <c r="BY141" s="510"/>
      <c r="BZ141" s="510"/>
      <c r="CA141" s="510"/>
      <c r="CB141" s="510"/>
      <c r="CC141" s="510"/>
      <c r="CD141" s="510"/>
      <c r="CE141" s="510"/>
      <c r="CF141" s="510"/>
      <c r="CG141" s="510"/>
      <c r="CH141" s="510"/>
      <c r="CI141" s="510"/>
      <c r="CJ141" s="510"/>
      <c r="CK141" s="510"/>
      <c r="CL141" s="510"/>
    </row>
    <row r="142" spans="1:90" s="461" customFormat="1" ht="34.5" customHeight="1">
      <c r="A142" s="592" t="s">
        <v>1</v>
      </c>
      <c r="B142" s="601">
        <v>930</v>
      </c>
      <c r="C142" s="580" t="s">
        <v>98</v>
      </c>
      <c r="D142" s="593" t="s">
        <v>98</v>
      </c>
      <c r="E142" s="580"/>
      <c r="F142" s="580" t="s">
        <v>331</v>
      </c>
      <c r="G142" s="580"/>
      <c r="H142" s="580"/>
      <c r="I142" s="591">
        <f>I143+I145</f>
        <v>464.658</v>
      </c>
      <c r="J142" s="535"/>
      <c r="K142" s="120"/>
      <c r="L142" s="120"/>
      <c r="M142" s="501"/>
      <c r="N142" s="143"/>
      <c r="O142" s="143"/>
      <c r="P142" s="143"/>
      <c r="Q142" s="143"/>
      <c r="R142" s="143"/>
      <c r="S142" s="143"/>
      <c r="T142" s="510"/>
      <c r="U142" s="510"/>
      <c r="V142" s="510"/>
      <c r="W142" s="510"/>
      <c r="X142" s="510"/>
      <c r="Y142" s="510"/>
      <c r="Z142" s="510"/>
      <c r="AA142" s="510"/>
      <c r="AB142" s="510"/>
      <c r="AC142" s="510"/>
      <c r="AD142" s="510"/>
      <c r="AE142" s="510"/>
      <c r="AF142" s="510"/>
      <c r="AG142" s="510"/>
      <c r="AH142" s="510"/>
      <c r="AI142" s="510"/>
      <c r="AJ142" s="510"/>
      <c r="AK142" s="510"/>
      <c r="AL142" s="510"/>
      <c r="AM142" s="510"/>
      <c r="AN142" s="510"/>
      <c r="AO142" s="510"/>
      <c r="AP142" s="510"/>
      <c r="AQ142" s="510"/>
      <c r="AR142" s="510"/>
      <c r="AS142" s="510"/>
      <c r="AT142" s="510"/>
      <c r="AU142" s="510"/>
      <c r="AV142" s="510"/>
      <c r="AW142" s="510"/>
      <c r="AX142" s="510"/>
      <c r="AY142" s="510"/>
      <c r="AZ142" s="510"/>
      <c r="BA142" s="510"/>
      <c r="BB142" s="510"/>
      <c r="BC142" s="510"/>
      <c r="BD142" s="510"/>
      <c r="BE142" s="510"/>
      <c r="BF142" s="510"/>
      <c r="BG142" s="510"/>
      <c r="BH142" s="510"/>
      <c r="BI142" s="510"/>
      <c r="BJ142" s="510"/>
      <c r="BK142" s="510"/>
      <c r="BL142" s="510"/>
      <c r="BM142" s="510"/>
      <c r="BN142" s="510"/>
      <c r="BO142" s="510"/>
      <c r="BP142" s="510"/>
      <c r="BQ142" s="510"/>
      <c r="BR142" s="510"/>
      <c r="BS142" s="510"/>
      <c r="BT142" s="510"/>
      <c r="BU142" s="510"/>
      <c r="BV142" s="510"/>
      <c r="BW142" s="510"/>
      <c r="BX142" s="510"/>
      <c r="BY142" s="510"/>
      <c r="BZ142" s="510"/>
      <c r="CA142" s="510"/>
      <c r="CB142" s="510"/>
      <c r="CC142" s="510"/>
      <c r="CD142" s="510"/>
      <c r="CE142" s="510"/>
      <c r="CF142" s="510"/>
      <c r="CG142" s="510"/>
      <c r="CH142" s="510"/>
      <c r="CI142" s="510"/>
      <c r="CJ142" s="510"/>
      <c r="CK142" s="510"/>
      <c r="CL142" s="510"/>
    </row>
    <row r="143" spans="1:19" s="599" customFormat="1" ht="33.75" customHeight="1">
      <c r="A143" s="594" t="s">
        <v>393</v>
      </c>
      <c r="B143" s="124">
        <v>930</v>
      </c>
      <c r="C143" s="576" t="s">
        <v>98</v>
      </c>
      <c r="D143" s="577" t="s">
        <v>98</v>
      </c>
      <c r="E143" s="576"/>
      <c r="F143" s="576" t="s">
        <v>389</v>
      </c>
      <c r="G143" s="576"/>
      <c r="H143" s="576"/>
      <c r="I143" s="578">
        <f>I144</f>
        <v>232</v>
      </c>
      <c r="J143" s="596"/>
      <c r="K143" s="578"/>
      <c r="L143" s="578"/>
      <c r="M143" s="597"/>
      <c r="N143" s="598"/>
      <c r="O143" s="598"/>
      <c r="P143" s="598"/>
      <c r="Q143" s="598"/>
      <c r="R143" s="598"/>
      <c r="S143" s="598"/>
    </row>
    <row r="144" spans="1:19" s="599" customFormat="1" ht="26.25" customHeight="1">
      <c r="A144" s="600" t="s">
        <v>135</v>
      </c>
      <c r="B144" s="124">
        <v>930</v>
      </c>
      <c r="C144" s="576" t="s">
        <v>98</v>
      </c>
      <c r="D144" s="577" t="s">
        <v>98</v>
      </c>
      <c r="E144" s="576"/>
      <c r="F144" s="576" t="s">
        <v>389</v>
      </c>
      <c r="G144" s="576"/>
      <c r="H144" s="576" t="s">
        <v>136</v>
      </c>
      <c r="I144" s="578">
        <v>232</v>
      </c>
      <c r="J144" s="596"/>
      <c r="K144" s="578">
        <v>232</v>
      </c>
      <c r="L144" s="578"/>
      <c r="M144" s="597"/>
      <c r="N144" s="598"/>
      <c r="O144" s="598"/>
      <c r="P144" s="598"/>
      <c r="Q144" s="598"/>
      <c r="R144" s="598"/>
      <c r="S144" s="598"/>
    </row>
    <row r="145" spans="1:19" s="599" customFormat="1" ht="49.5" customHeight="1">
      <c r="A145" s="594" t="s">
        <v>392</v>
      </c>
      <c r="B145" s="124">
        <v>930</v>
      </c>
      <c r="C145" s="576" t="s">
        <v>98</v>
      </c>
      <c r="D145" s="577" t="s">
        <v>98</v>
      </c>
      <c r="E145" s="576"/>
      <c r="F145" s="576" t="s">
        <v>390</v>
      </c>
      <c r="G145" s="576"/>
      <c r="H145" s="576"/>
      <c r="I145" s="578">
        <v>232.658</v>
      </c>
      <c r="J145" s="596"/>
      <c r="K145" s="578"/>
      <c r="L145" s="578"/>
      <c r="M145" s="597"/>
      <c r="N145" s="598"/>
      <c r="O145" s="598"/>
      <c r="P145" s="598"/>
      <c r="Q145" s="598"/>
      <c r="R145" s="598"/>
      <c r="S145" s="598"/>
    </row>
    <row r="146" spans="1:90" s="461" customFormat="1" ht="22.5" customHeight="1">
      <c r="A146" s="523" t="s">
        <v>135</v>
      </c>
      <c r="B146" s="124">
        <v>930</v>
      </c>
      <c r="C146" s="125" t="s">
        <v>98</v>
      </c>
      <c r="D146" s="126" t="s">
        <v>98</v>
      </c>
      <c r="E146" s="125"/>
      <c r="F146" s="125" t="s">
        <v>390</v>
      </c>
      <c r="G146" s="125"/>
      <c r="H146" s="125" t="s">
        <v>136</v>
      </c>
      <c r="I146" s="120">
        <v>232</v>
      </c>
      <c r="J146" s="535"/>
      <c r="K146" s="120"/>
      <c r="L146" s="120"/>
      <c r="M146" s="501"/>
      <c r="N146" s="143"/>
      <c r="O146" s="143"/>
      <c r="P146" s="143"/>
      <c r="Q146" s="143"/>
      <c r="R146" s="143"/>
      <c r="S146" s="143"/>
      <c r="T146" s="510"/>
      <c r="U146" s="510"/>
      <c r="V146" s="510"/>
      <c r="W146" s="510"/>
      <c r="X146" s="510"/>
      <c r="Y146" s="510"/>
      <c r="Z146" s="510"/>
      <c r="AA146" s="510"/>
      <c r="AB146" s="510"/>
      <c r="AC146" s="510"/>
      <c r="AD146" s="510"/>
      <c r="AE146" s="510"/>
      <c r="AF146" s="510"/>
      <c r="AG146" s="510"/>
      <c r="AH146" s="510"/>
      <c r="AI146" s="510"/>
      <c r="AJ146" s="510"/>
      <c r="AK146" s="510"/>
      <c r="AL146" s="510"/>
      <c r="AM146" s="510"/>
      <c r="AN146" s="510"/>
      <c r="AO146" s="510"/>
      <c r="AP146" s="510"/>
      <c r="AQ146" s="510"/>
      <c r="AR146" s="510"/>
      <c r="AS146" s="510"/>
      <c r="AT146" s="510"/>
      <c r="AU146" s="510"/>
      <c r="AV146" s="510"/>
      <c r="AW146" s="510"/>
      <c r="AX146" s="510"/>
      <c r="AY146" s="510"/>
      <c r="AZ146" s="510"/>
      <c r="BA146" s="510"/>
      <c r="BB146" s="510"/>
      <c r="BC146" s="510"/>
      <c r="BD146" s="510"/>
      <c r="BE146" s="510"/>
      <c r="BF146" s="510"/>
      <c r="BG146" s="510"/>
      <c r="BH146" s="510"/>
      <c r="BI146" s="510"/>
      <c r="BJ146" s="510"/>
      <c r="BK146" s="510"/>
      <c r="BL146" s="510"/>
      <c r="BM146" s="510"/>
      <c r="BN146" s="510"/>
      <c r="BO146" s="510"/>
      <c r="BP146" s="510"/>
      <c r="BQ146" s="510"/>
      <c r="BR146" s="510"/>
      <c r="BS146" s="510"/>
      <c r="BT146" s="510"/>
      <c r="BU146" s="510"/>
      <c r="BV146" s="510"/>
      <c r="BW146" s="510"/>
      <c r="BX146" s="510"/>
      <c r="BY146" s="510"/>
      <c r="BZ146" s="510"/>
      <c r="CA146" s="510"/>
      <c r="CB146" s="510"/>
      <c r="CC146" s="510"/>
      <c r="CD146" s="510"/>
      <c r="CE146" s="510"/>
      <c r="CF146" s="510"/>
      <c r="CG146" s="510"/>
      <c r="CH146" s="510"/>
      <c r="CI146" s="510"/>
      <c r="CJ146" s="510"/>
      <c r="CK146" s="510"/>
      <c r="CL146" s="510"/>
    </row>
    <row r="147" spans="1:19" s="461" customFormat="1" ht="23.25" customHeight="1">
      <c r="A147" s="524" t="s">
        <v>133</v>
      </c>
      <c r="B147" s="107">
        <v>930</v>
      </c>
      <c r="C147" s="108" t="s">
        <v>98</v>
      </c>
      <c r="D147" s="174" t="s">
        <v>98</v>
      </c>
      <c r="E147" s="174"/>
      <c r="F147" s="108"/>
      <c r="G147" s="108"/>
      <c r="H147" s="553"/>
      <c r="I147" s="147">
        <f>I148</f>
        <v>28.3</v>
      </c>
      <c r="J147" s="543"/>
      <c r="K147" s="147"/>
      <c r="L147" s="147"/>
      <c r="M147" s="501"/>
      <c r="N147" s="554"/>
      <c r="O147" s="554"/>
      <c r="P147" s="554"/>
      <c r="Q147" s="554"/>
      <c r="R147" s="554"/>
      <c r="S147" s="554"/>
    </row>
    <row r="148" spans="1:90" s="461" customFormat="1" ht="30.75" customHeight="1">
      <c r="A148" s="493" t="s">
        <v>325</v>
      </c>
      <c r="B148" s="124">
        <v>930</v>
      </c>
      <c r="C148" s="125" t="s">
        <v>98</v>
      </c>
      <c r="D148" s="126" t="s">
        <v>98</v>
      </c>
      <c r="E148" s="126"/>
      <c r="F148" s="125" t="s">
        <v>326</v>
      </c>
      <c r="G148" s="125" t="s">
        <v>359</v>
      </c>
      <c r="H148" s="462"/>
      <c r="I148" s="120">
        <f>I149</f>
        <v>28.3</v>
      </c>
      <c r="J148" s="535"/>
      <c r="K148" s="120"/>
      <c r="L148" s="120"/>
      <c r="M148" s="501"/>
      <c r="N148" s="143"/>
      <c r="O148" s="143"/>
      <c r="P148" s="143"/>
      <c r="Q148" s="143"/>
      <c r="R148" s="143"/>
      <c r="S148" s="143"/>
      <c r="T148" s="510"/>
      <c r="U148" s="510"/>
      <c r="V148" s="510"/>
      <c r="W148" s="510"/>
      <c r="X148" s="510"/>
      <c r="Y148" s="510"/>
      <c r="Z148" s="510"/>
      <c r="AA148" s="510"/>
      <c r="AB148" s="510"/>
      <c r="AC148" s="510"/>
      <c r="AD148" s="510"/>
      <c r="AE148" s="510"/>
      <c r="AF148" s="510"/>
      <c r="AG148" s="510"/>
      <c r="AH148" s="510"/>
      <c r="AI148" s="510"/>
      <c r="AJ148" s="510"/>
      <c r="AK148" s="510"/>
      <c r="AL148" s="510"/>
      <c r="AM148" s="510"/>
      <c r="AN148" s="510"/>
      <c r="AO148" s="510"/>
      <c r="AP148" s="510"/>
      <c r="AQ148" s="510"/>
      <c r="AR148" s="510"/>
      <c r="AS148" s="510"/>
      <c r="AT148" s="510"/>
      <c r="AU148" s="510"/>
      <c r="AV148" s="510"/>
      <c r="AW148" s="510"/>
      <c r="AX148" s="510"/>
      <c r="AY148" s="510"/>
      <c r="AZ148" s="510"/>
      <c r="BA148" s="510"/>
      <c r="BB148" s="510"/>
      <c r="BC148" s="510"/>
      <c r="BD148" s="510"/>
      <c r="BE148" s="510"/>
      <c r="BF148" s="510"/>
      <c r="BG148" s="510"/>
      <c r="BH148" s="510"/>
      <c r="BI148" s="510"/>
      <c r="BJ148" s="510"/>
      <c r="BK148" s="510"/>
      <c r="BL148" s="510"/>
      <c r="BM148" s="510"/>
      <c r="BN148" s="510"/>
      <c r="BO148" s="510"/>
      <c r="BP148" s="510"/>
      <c r="BQ148" s="510"/>
      <c r="BR148" s="510"/>
      <c r="BS148" s="510"/>
      <c r="BT148" s="510"/>
      <c r="BU148" s="510"/>
      <c r="BV148" s="510"/>
      <c r="BW148" s="510"/>
      <c r="BX148" s="510"/>
      <c r="BY148" s="510"/>
      <c r="BZ148" s="510"/>
      <c r="CA148" s="510"/>
      <c r="CB148" s="510"/>
      <c r="CC148" s="510"/>
      <c r="CD148" s="510"/>
      <c r="CE148" s="510"/>
      <c r="CF148" s="510"/>
      <c r="CG148" s="510"/>
      <c r="CH148" s="510"/>
      <c r="CI148" s="510"/>
      <c r="CJ148" s="510"/>
      <c r="CK148" s="510"/>
      <c r="CL148" s="510"/>
    </row>
    <row r="149" spans="1:90" s="461" customFormat="1" ht="24" customHeight="1">
      <c r="A149" s="523" t="s">
        <v>135</v>
      </c>
      <c r="B149" s="124">
        <v>930</v>
      </c>
      <c r="C149" s="125" t="s">
        <v>98</v>
      </c>
      <c r="D149" s="126" t="s">
        <v>98</v>
      </c>
      <c r="E149" s="126"/>
      <c r="F149" s="125" t="s">
        <v>326</v>
      </c>
      <c r="G149" s="125" t="s">
        <v>359</v>
      </c>
      <c r="H149" s="548">
        <v>200</v>
      </c>
      <c r="I149" s="120">
        <f>I150</f>
        <v>28.3</v>
      </c>
      <c r="J149" s="535"/>
      <c r="K149" s="120"/>
      <c r="L149" s="120"/>
      <c r="M149" s="501"/>
      <c r="N149" s="143"/>
      <c r="O149" s="143"/>
      <c r="P149" s="143"/>
      <c r="Q149" s="143"/>
      <c r="R149" s="143"/>
      <c r="S149" s="143"/>
      <c r="T149" s="510"/>
      <c r="U149" s="510"/>
      <c r="V149" s="510"/>
      <c r="W149" s="510"/>
      <c r="X149" s="510"/>
      <c r="Y149" s="510"/>
      <c r="Z149" s="510"/>
      <c r="AA149" s="510"/>
      <c r="AB149" s="510"/>
      <c r="AC149" s="510"/>
      <c r="AD149" s="510"/>
      <c r="AE149" s="510"/>
      <c r="AF149" s="510"/>
      <c r="AG149" s="510"/>
      <c r="AH149" s="510"/>
      <c r="AI149" s="510"/>
      <c r="AJ149" s="510"/>
      <c r="AK149" s="510"/>
      <c r="AL149" s="510"/>
      <c r="AM149" s="510"/>
      <c r="AN149" s="510"/>
      <c r="AO149" s="510"/>
      <c r="AP149" s="510"/>
      <c r="AQ149" s="510"/>
      <c r="AR149" s="510"/>
      <c r="AS149" s="510"/>
      <c r="AT149" s="510"/>
      <c r="AU149" s="510"/>
      <c r="AV149" s="510"/>
      <c r="AW149" s="510"/>
      <c r="AX149" s="510"/>
      <c r="AY149" s="510"/>
      <c r="AZ149" s="510"/>
      <c r="BA149" s="510"/>
      <c r="BB149" s="510"/>
      <c r="BC149" s="510"/>
      <c r="BD149" s="510"/>
      <c r="BE149" s="510"/>
      <c r="BF149" s="510"/>
      <c r="BG149" s="510"/>
      <c r="BH149" s="510"/>
      <c r="BI149" s="510"/>
      <c r="BJ149" s="510"/>
      <c r="BK149" s="510"/>
      <c r="BL149" s="510"/>
      <c r="BM149" s="510"/>
      <c r="BN149" s="510"/>
      <c r="BO149" s="510"/>
      <c r="BP149" s="510"/>
      <c r="BQ149" s="510"/>
      <c r="BR149" s="510"/>
      <c r="BS149" s="510"/>
      <c r="BT149" s="510"/>
      <c r="BU149" s="510"/>
      <c r="BV149" s="510"/>
      <c r="BW149" s="510"/>
      <c r="BX149" s="510"/>
      <c r="BY149" s="510"/>
      <c r="BZ149" s="510"/>
      <c r="CA149" s="510"/>
      <c r="CB149" s="510"/>
      <c r="CC149" s="510"/>
      <c r="CD149" s="510"/>
      <c r="CE149" s="510"/>
      <c r="CF149" s="510"/>
      <c r="CG149" s="510"/>
      <c r="CH149" s="510"/>
      <c r="CI149" s="510"/>
      <c r="CJ149" s="510"/>
      <c r="CK149" s="510"/>
      <c r="CL149" s="510"/>
    </row>
    <row r="150" spans="1:90" s="461" customFormat="1" ht="31.5" customHeight="1">
      <c r="A150" s="562" t="s">
        <v>143</v>
      </c>
      <c r="B150" s="124"/>
      <c r="C150" s="125"/>
      <c r="D150" s="126"/>
      <c r="E150" s="126"/>
      <c r="F150" s="125"/>
      <c r="G150" s="125"/>
      <c r="H150" s="462"/>
      <c r="I150" s="120">
        <v>28.3</v>
      </c>
      <c r="J150" s="535"/>
      <c r="K150" s="120"/>
      <c r="L150" s="120"/>
      <c r="M150" s="501"/>
      <c r="N150" s="143"/>
      <c r="O150" s="143"/>
      <c r="P150" s="143"/>
      <c r="Q150" s="143"/>
      <c r="R150" s="143"/>
      <c r="S150" s="143"/>
      <c r="T150" s="510"/>
      <c r="U150" s="510"/>
      <c r="V150" s="510"/>
      <c r="W150" s="510"/>
      <c r="X150" s="510"/>
      <c r="Y150" s="510"/>
      <c r="Z150" s="510"/>
      <c r="AA150" s="510"/>
      <c r="AB150" s="510"/>
      <c r="AC150" s="510"/>
      <c r="AD150" s="510"/>
      <c r="AE150" s="510"/>
      <c r="AF150" s="510"/>
      <c r="AG150" s="510"/>
      <c r="AH150" s="510"/>
      <c r="AI150" s="510"/>
      <c r="AJ150" s="510"/>
      <c r="AK150" s="510"/>
      <c r="AL150" s="510"/>
      <c r="AM150" s="510"/>
      <c r="AN150" s="510"/>
      <c r="AO150" s="510"/>
      <c r="AP150" s="510"/>
      <c r="AQ150" s="510"/>
      <c r="AR150" s="510"/>
      <c r="AS150" s="510"/>
      <c r="AT150" s="510"/>
      <c r="AU150" s="510"/>
      <c r="AV150" s="510"/>
      <c r="AW150" s="510"/>
      <c r="AX150" s="510"/>
      <c r="AY150" s="510"/>
      <c r="AZ150" s="510"/>
      <c r="BA150" s="510"/>
      <c r="BB150" s="510"/>
      <c r="BC150" s="510"/>
      <c r="BD150" s="510"/>
      <c r="BE150" s="510"/>
      <c r="BF150" s="510"/>
      <c r="BG150" s="510"/>
      <c r="BH150" s="510"/>
      <c r="BI150" s="510"/>
      <c r="BJ150" s="510"/>
      <c r="BK150" s="510"/>
      <c r="BL150" s="510"/>
      <c r="BM150" s="510"/>
      <c r="BN150" s="510"/>
      <c r="BO150" s="510"/>
      <c r="BP150" s="510"/>
      <c r="BQ150" s="510"/>
      <c r="BR150" s="510"/>
      <c r="BS150" s="510"/>
      <c r="BT150" s="510"/>
      <c r="BU150" s="510"/>
      <c r="BV150" s="510"/>
      <c r="BW150" s="510"/>
      <c r="BX150" s="510"/>
      <c r="BY150" s="510"/>
      <c r="BZ150" s="510"/>
      <c r="CA150" s="510"/>
      <c r="CB150" s="510"/>
      <c r="CC150" s="510"/>
      <c r="CD150" s="510"/>
      <c r="CE150" s="510"/>
      <c r="CF150" s="510"/>
      <c r="CG150" s="510"/>
      <c r="CH150" s="510"/>
      <c r="CI150" s="510"/>
      <c r="CJ150" s="510"/>
      <c r="CK150" s="510"/>
      <c r="CL150" s="510"/>
    </row>
    <row r="151" spans="1:90" s="454" customFormat="1" ht="25.5" customHeight="1">
      <c r="A151" s="528" t="s">
        <v>104</v>
      </c>
      <c r="B151" s="111">
        <v>930</v>
      </c>
      <c r="C151" s="134" t="s">
        <v>103</v>
      </c>
      <c r="D151" s="175"/>
      <c r="E151" s="175"/>
      <c r="F151" s="134"/>
      <c r="G151" s="134"/>
      <c r="H151" s="134"/>
      <c r="I151" s="114">
        <f>I152</f>
        <v>14317.089130000002</v>
      </c>
      <c r="J151" s="541"/>
      <c r="K151" s="114"/>
      <c r="L151" s="114">
        <f>L152</f>
        <v>3703.51209</v>
      </c>
      <c r="M151" s="502">
        <f aca="true" t="shared" si="7" ref="M151:M180">L151/I151*100</f>
        <v>25.867772815911778</v>
      </c>
      <c r="N151" s="114">
        <f>N152</f>
        <v>8500.47716</v>
      </c>
      <c r="O151" s="114">
        <f>O152</f>
        <v>2303.56894</v>
      </c>
      <c r="P151" s="505">
        <f>O151/N151*100</f>
        <v>27.09928980033869</v>
      </c>
      <c r="Q151" s="114">
        <f>Q152</f>
        <v>1560.71275</v>
      </c>
      <c r="R151" s="114">
        <f>R152</f>
        <v>570.01317</v>
      </c>
      <c r="S151" s="505">
        <f>R151/Q151*100</f>
        <v>36.522618912416775</v>
      </c>
      <c r="T151" s="234"/>
      <c r="U151" s="234"/>
      <c r="V151" s="234"/>
      <c r="W151" s="234"/>
      <c r="X151" s="234"/>
      <c r="Y151" s="234"/>
      <c r="Z151" s="234"/>
      <c r="AA151" s="234"/>
      <c r="AB151" s="234"/>
      <c r="AC151" s="234"/>
      <c r="AD151" s="234"/>
      <c r="AE151" s="234"/>
      <c r="AF151" s="234"/>
      <c r="AG151" s="234"/>
      <c r="AH151" s="234"/>
      <c r="AI151" s="234"/>
      <c r="AJ151" s="234"/>
      <c r="AK151" s="234"/>
      <c r="AL151" s="234"/>
      <c r="AM151" s="234"/>
      <c r="AN151" s="234"/>
      <c r="AO151" s="234"/>
      <c r="AP151" s="234"/>
      <c r="AQ151" s="234"/>
      <c r="AR151" s="234"/>
      <c r="AS151" s="234"/>
      <c r="AT151" s="234"/>
      <c r="AU151" s="234"/>
      <c r="AV151" s="234"/>
      <c r="AW151" s="234"/>
      <c r="AX151" s="234"/>
      <c r="AY151" s="234"/>
      <c r="AZ151" s="234"/>
      <c r="BA151" s="234"/>
      <c r="BB151" s="234"/>
      <c r="BC151" s="234"/>
      <c r="BD151" s="234"/>
      <c r="BE151" s="234"/>
      <c r="BF151" s="234"/>
      <c r="BG151" s="234"/>
      <c r="BH151" s="234"/>
      <c r="BI151" s="234"/>
      <c r="BJ151" s="234"/>
      <c r="BK151" s="234"/>
      <c r="BL151" s="234"/>
      <c r="BM151" s="234"/>
      <c r="BN151" s="234"/>
      <c r="BO151" s="234"/>
      <c r="BP151" s="234"/>
      <c r="BQ151" s="234"/>
      <c r="BR151" s="234"/>
      <c r="BS151" s="234"/>
      <c r="BT151" s="234"/>
      <c r="BU151" s="234"/>
      <c r="BV151" s="234"/>
      <c r="BW151" s="234"/>
      <c r="BX151" s="234"/>
      <c r="BY151" s="234"/>
      <c r="BZ151" s="234"/>
      <c r="CA151" s="234"/>
      <c r="CB151" s="234"/>
      <c r="CC151" s="234"/>
      <c r="CD151" s="234"/>
      <c r="CE151" s="234"/>
      <c r="CF151" s="234"/>
      <c r="CG151" s="234"/>
      <c r="CH151" s="234"/>
      <c r="CI151" s="234"/>
      <c r="CJ151" s="234"/>
      <c r="CK151" s="234"/>
      <c r="CL151" s="234"/>
    </row>
    <row r="152" spans="1:90" s="456" customFormat="1" ht="25.5" customHeight="1">
      <c r="A152" s="494" t="s">
        <v>105</v>
      </c>
      <c r="B152" s="104">
        <v>930</v>
      </c>
      <c r="C152" s="135" t="s">
        <v>103</v>
      </c>
      <c r="D152" s="161" t="s">
        <v>77</v>
      </c>
      <c r="E152" s="161"/>
      <c r="F152" s="135"/>
      <c r="G152" s="135"/>
      <c r="H152" s="135"/>
      <c r="I152" s="145">
        <f>I160+I153</f>
        <v>14317.089130000002</v>
      </c>
      <c r="J152" s="538"/>
      <c r="K152" s="145"/>
      <c r="L152" s="145">
        <f>L160+L153</f>
        <v>3703.51209</v>
      </c>
      <c r="M152" s="499">
        <f t="shared" si="7"/>
        <v>25.867772815911778</v>
      </c>
      <c r="N152" s="145">
        <f>N160+N153</f>
        <v>8500.47716</v>
      </c>
      <c r="O152" s="145">
        <f>O160+O153</f>
        <v>2303.56894</v>
      </c>
      <c r="P152" s="486">
        <f>O152/N152*100</f>
        <v>27.09928980033869</v>
      </c>
      <c r="Q152" s="145">
        <f>Q160+Q153</f>
        <v>1560.71275</v>
      </c>
      <c r="R152" s="145">
        <f>R160+R153</f>
        <v>570.01317</v>
      </c>
      <c r="S152" s="486">
        <f>R152/Q152*100</f>
        <v>36.522618912416775</v>
      </c>
      <c r="T152" s="234"/>
      <c r="U152" s="234"/>
      <c r="V152" s="234"/>
      <c r="W152" s="234"/>
      <c r="X152" s="234"/>
      <c r="Y152" s="234"/>
      <c r="Z152" s="234"/>
      <c r="AA152" s="234"/>
      <c r="AB152" s="234"/>
      <c r="AC152" s="234"/>
      <c r="AD152" s="234"/>
      <c r="AE152" s="234"/>
      <c r="AF152" s="234"/>
      <c r="AG152" s="234"/>
      <c r="AH152" s="234"/>
      <c r="AI152" s="234"/>
      <c r="AJ152" s="234"/>
      <c r="AK152" s="234"/>
      <c r="AL152" s="234"/>
      <c r="AM152" s="234"/>
      <c r="AN152" s="234"/>
      <c r="AO152" s="234"/>
      <c r="AP152" s="234"/>
      <c r="AQ152" s="234"/>
      <c r="AR152" s="234"/>
      <c r="AS152" s="234"/>
      <c r="AT152" s="234"/>
      <c r="AU152" s="234"/>
      <c r="AV152" s="234"/>
      <c r="AW152" s="234"/>
      <c r="AX152" s="234"/>
      <c r="AY152" s="234"/>
      <c r="AZ152" s="234"/>
      <c r="BA152" s="234"/>
      <c r="BB152" s="234"/>
      <c r="BC152" s="234"/>
      <c r="BD152" s="234"/>
      <c r="BE152" s="234"/>
      <c r="BF152" s="234"/>
      <c r="BG152" s="234"/>
      <c r="BH152" s="234"/>
      <c r="BI152" s="234"/>
      <c r="BJ152" s="234"/>
      <c r="BK152" s="234"/>
      <c r="BL152" s="234"/>
      <c r="BM152" s="234"/>
      <c r="BN152" s="234"/>
      <c r="BO152" s="234"/>
      <c r="BP152" s="234"/>
      <c r="BQ152" s="234"/>
      <c r="BR152" s="234"/>
      <c r="BS152" s="234"/>
      <c r="BT152" s="234"/>
      <c r="BU152" s="234"/>
      <c r="BV152" s="234"/>
      <c r="BW152" s="234"/>
      <c r="BX152" s="234"/>
      <c r="BY152" s="234"/>
      <c r="BZ152" s="234"/>
      <c r="CA152" s="234"/>
      <c r="CB152" s="234"/>
      <c r="CC152" s="234"/>
      <c r="CD152" s="234"/>
      <c r="CE152" s="234"/>
      <c r="CF152" s="234"/>
      <c r="CG152" s="234"/>
      <c r="CH152" s="234"/>
      <c r="CI152" s="234"/>
      <c r="CJ152" s="234"/>
      <c r="CK152" s="234"/>
      <c r="CL152" s="234"/>
    </row>
    <row r="153" spans="1:90" s="456" customFormat="1" ht="65.25" customHeight="1">
      <c r="A153" s="494" t="s">
        <v>297</v>
      </c>
      <c r="B153" s="104">
        <v>930</v>
      </c>
      <c r="C153" s="125" t="s">
        <v>103</v>
      </c>
      <c r="D153" s="126" t="s">
        <v>77</v>
      </c>
      <c r="E153" s="161"/>
      <c r="F153" s="108" t="s">
        <v>293</v>
      </c>
      <c r="G153" s="108"/>
      <c r="H153" s="135"/>
      <c r="I153" s="120">
        <f>I154</f>
        <v>118.1833</v>
      </c>
      <c r="J153" s="535"/>
      <c r="K153" s="120"/>
      <c r="L153" s="120"/>
      <c r="M153" s="501"/>
      <c r="N153" s="455"/>
      <c r="O153" s="455"/>
      <c r="P153" s="455"/>
      <c r="Q153" s="455"/>
      <c r="R153" s="455"/>
      <c r="S153" s="455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34"/>
      <c r="AD153" s="234"/>
      <c r="AE153" s="234"/>
      <c r="AF153" s="234"/>
      <c r="AG153" s="234"/>
      <c r="AH153" s="234"/>
      <c r="AI153" s="234"/>
      <c r="AJ153" s="234"/>
      <c r="AK153" s="234"/>
      <c r="AL153" s="234"/>
      <c r="AM153" s="234"/>
      <c r="AN153" s="234"/>
      <c r="AO153" s="234"/>
      <c r="AP153" s="234"/>
      <c r="AQ153" s="234"/>
      <c r="AR153" s="234"/>
      <c r="AS153" s="234"/>
      <c r="AT153" s="234"/>
      <c r="AU153" s="234"/>
      <c r="AV153" s="234"/>
      <c r="AW153" s="234"/>
      <c r="AX153" s="234"/>
      <c r="AY153" s="234"/>
      <c r="AZ153" s="234"/>
      <c r="BA153" s="234"/>
      <c r="BB153" s="234"/>
      <c r="BC153" s="234"/>
      <c r="BD153" s="234"/>
      <c r="BE153" s="234"/>
      <c r="BF153" s="234"/>
      <c r="BG153" s="234"/>
      <c r="BH153" s="234"/>
      <c r="BI153" s="234"/>
      <c r="BJ153" s="234"/>
      <c r="BK153" s="234"/>
      <c r="BL153" s="234"/>
      <c r="BM153" s="234"/>
      <c r="BN153" s="234"/>
      <c r="BO153" s="234"/>
      <c r="BP153" s="234"/>
      <c r="BQ153" s="234"/>
      <c r="BR153" s="234"/>
      <c r="BS153" s="234"/>
      <c r="BT153" s="234"/>
      <c r="BU153" s="234"/>
      <c r="BV153" s="234"/>
      <c r="BW153" s="234"/>
      <c r="BX153" s="234"/>
      <c r="BY153" s="234"/>
      <c r="BZ153" s="234"/>
      <c r="CA153" s="234"/>
      <c r="CB153" s="234"/>
      <c r="CC153" s="234"/>
      <c r="CD153" s="234"/>
      <c r="CE153" s="234"/>
      <c r="CF153" s="234"/>
      <c r="CG153" s="234"/>
      <c r="CH153" s="234"/>
      <c r="CI153" s="234"/>
      <c r="CJ153" s="234"/>
      <c r="CK153" s="234"/>
      <c r="CL153" s="234"/>
    </row>
    <row r="154" spans="1:90" s="456" customFormat="1" ht="40.5" customHeight="1">
      <c r="A154" s="524" t="s">
        <v>291</v>
      </c>
      <c r="B154" s="104">
        <v>930</v>
      </c>
      <c r="C154" s="125" t="s">
        <v>103</v>
      </c>
      <c r="D154" s="126" t="s">
        <v>77</v>
      </c>
      <c r="E154" s="161"/>
      <c r="F154" s="108" t="s">
        <v>294</v>
      </c>
      <c r="G154" s="108"/>
      <c r="H154" s="135"/>
      <c r="I154" s="120">
        <f>I155</f>
        <v>118.1833</v>
      </c>
      <c r="J154" s="535"/>
      <c r="K154" s="120"/>
      <c r="L154" s="120"/>
      <c r="M154" s="501"/>
      <c r="N154" s="455"/>
      <c r="O154" s="455"/>
      <c r="P154" s="455"/>
      <c r="Q154" s="455"/>
      <c r="R154" s="455"/>
      <c r="S154" s="455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234"/>
      <c r="AO154" s="234"/>
      <c r="AP154" s="234"/>
      <c r="AQ154" s="234"/>
      <c r="AR154" s="234"/>
      <c r="AS154" s="234"/>
      <c r="AT154" s="234"/>
      <c r="AU154" s="234"/>
      <c r="AV154" s="234"/>
      <c r="AW154" s="234"/>
      <c r="AX154" s="234"/>
      <c r="AY154" s="234"/>
      <c r="AZ154" s="234"/>
      <c r="BA154" s="234"/>
      <c r="BB154" s="234"/>
      <c r="BC154" s="234"/>
      <c r="BD154" s="234"/>
      <c r="BE154" s="234"/>
      <c r="BF154" s="234"/>
      <c r="BG154" s="234"/>
      <c r="BH154" s="234"/>
      <c r="BI154" s="234"/>
      <c r="BJ154" s="234"/>
      <c r="BK154" s="234"/>
      <c r="BL154" s="234"/>
      <c r="BM154" s="234"/>
      <c r="BN154" s="234"/>
      <c r="BO154" s="234"/>
      <c r="BP154" s="234"/>
      <c r="BQ154" s="234"/>
      <c r="BR154" s="234"/>
      <c r="BS154" s="234"/>
      <c r="BT154" s="234"/>
      <c r="BU154" s="234"/>
      <c r="BV154" s="234"/>
      <c r="BW154" s="234"/>
      <c r="BX154" s="234"/>
      <c r="BY154" s="234"/>
      <c r="BZ154" s="234"/>
      <c r="CA154" s="234"/>
      <c r="CB154" s="234"/>
      <c r="CC154" s="234"/>
      <c r="CD154" s="234"/>
      <c r="CE154" s="234"/>
      <c r="CF154" s="234"/>
      <c r="CG154" s="234"/>
      <c r="CH154" s="234"/>
      <c r="CI154" s="234"/>
      <c r="CJ154" s="234"/>
      <c r="CK154" s="234"/>
      <c r="CL154" s="234"/>
    </row>
    <row r="155" spans="1:90" s="456" customFormat="1" ht="48" customHeight="1">
      <c r="A155" s="525" t="s">
        <v>333</v>
      </c>
      <c r="B155" s="124">
        <v>930</v>
      </c>
      <c r="C155" s="125" t="s">
        <v>103</v>
      </c>
      <c r="D155" s="126" t="s">
        <v>77</v>
      </c>
      <c r="E155" s="161"/>
      <c r="F155" s="108" t="s">
        <v>295</v>
      </c>
      <c r="G155" s="108"/>
      <c r="H155" s="135"/>
      <c r="I155" s="120">
        <f>I156</f>
        <v>118.1833</v>
      </c>
      <c r="J155" s="535"/>
      <c r="K155" s="120"/>
      <c r="L155" s="120"/>
      <c r="M155" s="501"/>
      <c r="N155" s="455"/>
      <c r="O155" s="455"/>
      <c r="P155" s="455"/>
      <c r="Q155" s="455"/>
      <c r="R155" s="455"/>
      <c r="S155" s="455"/>
      <c r="T155" s="234"/>
      <c r="U155" s="234"/>
      <c r="V155" s="234"/>
      <c r="W155" s="234"/>
      <c r="X155" s="234"/>
      <c r="Y155" s="234"/>
      <c r="Z155" s="234"/>
      <c r="AA155" s="234"/>
      <c r="AB155" s="234"/>
      <c r="AC155" s="234"/>
      <c r="AD155" s="234"/>
      <c r="AE155" s="234"/>
      <c r="AF155" s="234"/>
      <c r="AG155" s="234"/>
      <c r="AH155" s="234"/>
      <c r="AI155" s="234"/>
      <c r="AJ155" s="234"/>
      <c r="AK155" s="234"/>
      <c r="AL155" s="234"/>
      <c r="AM155" s="234"/>
      <c r="AN155" s="234"/>
      <c r="AO155" s="234"/>
      <c r="AP155" s="234"/>
      <c r="AQ155" s="234"/>
      <c r="AR155" s="234"/>
      <c r="AS155" s="234"/>
      <c r="AT155" s="234"/>
      <c r="AU155" s="234"/>
      <c r="AV155" s="234"/>
      <c r="AW155" s="234"/>
      <c r="AX155" s="234"/>
      <c r="AY155" s="234"/>
      <c r="AZ155" s="234"/>
      <c r="BA155" s="234"/>
      <c r="BB155" s="234"/>
      <c r="BC155" s="234"/>
      <c r="BD155" s="234"/>
      <c r="BE155" s="234"/>
      <c r="BF155" s="234"/>
      <c r="BG155" s="234"/>
      <c r="BH155" s="234"/>
      <c r="BI155" s="234"/>
      <c r="BJ155" s="234"/>
      <c r="BK155" s="234"/>
      <c r="BL155" s="234"/>
      <c r="BM155" s="234"/>
      <c r="BN155" s="234"/>
      <c r="BO155" s="234"/>
      <c r="BP155" s="234"/>
      <c r="BQ155" s="234"/>
      <c r="BR155" s="234"/>
      <c r="BS155" s="234"/>
      <c r="BT155" s="234"/>
      <c r="BU155" s="234"/>
      <c r="BV155" s="234"/>
      <c r="BW155" s="234"/>
      <c r="BX155" s="234"/>
      <c r="BY155" s="234"/>
      <c r="BZ155" s="234"/>
      <c r="CA155" s="234"/>
      <c r="CB155" s="234"/>
      <c r="CC155" s="234"/>
      <c r="CD155" s="234"/>
      <c r="CE155" s="234"/>
      <c r="CF155" s="234"/>
      <c r="CG155" s="234"/>
      <c r="CH155" s="234"/>
      <c r="CI155" s="234"/>
      <c r="CJ155" s="234"/>
      <c r="CK155" s="234"/>
      <c r="CL155" s="234"/>
    </row>
    <row r="156" spans="1:90" s="456" customFormat="1" ht="31.5" customHeight="1">
      <c r="A156" s="525" t="s">
        <v>334</v>
      </c>
      <c r="B156" s="124">
        <v>930</v>
      </c>
      <c r="C156" s="125" t="s">
        <v>103</v>
      </c>
      <c r="D156" s="126" t="s">
        <v>77</v>
      </c>
      <c r="E156" s="161"/>
      <c r="F156" s="108" t="s">
        <v>4</v>
      </c>
      <c r="G156" s="108" t="s">
        <v>3</v>
      </c>
      <c r="H156" s="135"/>
      <c r="I156" s="120">
        <f>I157</f>
        <v>118.1833</v>
      </c>
      <c r="J156" s="535"/>
      <c r="K156" s="120"/>
      <c r="L156" s="120"/>
      <c r="M156" s="501"/>
      <c r="N156" s="455"/>
      <c r="O156" s="455"/>
      <c r="P156" s="455"/>
      <c r="Q156" s="455"/>
      <c r="R156" s="455"/>
      <c r="S156" s="455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234"/>
      <c r="AD156" s="234"/>
      <c r="AE156" s="234"/>
      <c r="AF156" s="234"/>
      <c r="AG156" s="234"/>
      <c r="AH156" s="234"/>
      <c r="AI156" s="234"/>
      <c r="AJ156" s="234"/>
      <c r="AK156" s="234"/>
      <c r="AL156" s="234"/>
      <c r="AM156" s="234"/>
      <c r="AN156" s="234"/>
      <c r="AO156" s="234"/>
      <c r="AP156" s="234"/>
      <c r="AQ156" s="234"/>
      <c r="AR156" s="234"/>
      <c r="AS156" s="234"/>
      <c r="AT156" s="234"/>
      <c r="AU156" s="234"/>
      <c r="AV156" s="234"/>
      <c r="AW156" s="234"/>
      <c r="AX156" s="234"/>
      <c r="AY156" s="234"/>
      <c r="AZ156" s="234"/>
      <c r="BA156" s="234"/>
      <c r="BB156" s="234"/>
      <c r="BC156" s="234"/>
      <c r="BD156" s="234"/>
      <c r="BE156" s="234"/>
      <c r="BF156" s="234"/>
      <c r="BG156" s="234"/>
      <c r="BH156" s="234"/>
      <c r="BI156" s="234"/>
      <c r="BJ156" s="234"/>
      <c r="BK156" s="234"/>
      <c r="BL156" s="234"/>
      <c r="BM156" s="234"/>
      <c r="BN156" s="234"/>
      <c r="BO156" s="234"/>
      <c r="BP156" s="234"/>
      <c r="BQ156" s="234"/>
      <c r="BR156" s="234"/>
      <c r="BS156" s="234"/>
      <c r="BT156" s="234"/>
      <c r="BU156" s="234"/>
      <c r="BV156" s="234"/>
      <c r="BW156" s="234"/>
      <c r="BX156" s="234"/>
      <c r="BY156" s="234"/>
      <c r="BZ156" s="234"/>
      <c r="CA156" s="234"/>
      <c r="CB156" s="234"/>
      <c r="CC156" s="234"/>
      <c r="CD156" s="234"/>
      <c r="CE156" s="234"/>
      <c r="CF156" s="234"/>
      <c r="CG156" s="234"/>
      <c r="CH156" s="234"/>
      <c r="CI156" s="234"/>
      <c r="CJ156" s="234"/>
      <c r="CK156" s="234"/>
      <c r="CL156" s="234"/>
    </row>
    <row r="157" spans="1:90" s="456" customFormat="1" ht="25.5" customHeight="1">
      <c r="A157" s="532" t="s">
        <v>139</v>
      </c>
      <c r="B157" s="124">
        <v>930</v>
      </c>
      <c r="C157" s="125" t="s">
        <v>103</v>
      </c>
      <c r="D157" s="126" t="s">
        <v>77</v>
      </c>
      <c r="E157" s="161"/>
      <c r="F157" s="108" t="s">
        <v>4</v>
      </c>
      <c r="G157" s="108" t="s">
        <v>3</v>
      </c>
      <c r="H157" s="125" t="s">
        <v>136</v>
      </c>
      <c r="I157" s="120">
        <f>'пр 6'!G69</f>
        <v>118.1833</v>
      </c>
      <c r="J157" s="535"/>
      <c r="K157" s="120"/>
      <c r="L157" s="464"/>
      <c r="M157" s="501"/>
      <c r="N157" s="455"/>
      <c r="O157" s="455"/>
      <c r="P157" s="455"/>
      <c r="Q157" s="455"/>
      <c r="R157" s="455"/>
      <c r="S157" s="455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234"/>
      <c r="AF157" s="234"/>
      <c r="AG157" s="234"/>
      <c r="AH157" s="234"/>
      <c r="AI157" s="234"/>
      <c r="AJ157" s="234"/>
      <c r="AK157" s="234"/>
      <c r="AL157" s="234"/>
      <c r="AM157" s="234"/>
      <c r="AN157" s="234"/>
      <c r="AO157" s="234"/>
      <c r="AP157" s="234"/>
      <c r="AQ157" s="234"/>
      <c r="AR157" s="234"/>
      <c r="AS157" s="234"/>
      <c r="AT157" s="234"/>
      <c r="AU157" s="234"/>
      <c r="AV157" s="234"/>
      <c r="AW157" s="234"/>
      <c r="AX157" s="234"/>
      <c r="AY157" s="234"/>
      <c r="AZ157" s="234"/>
      <c r="BA157" s="234"/>
      <c r="BB157" s="234"/>
      <c r="BC157" s="234"/>
      <c r="BD157" s="234"/>
      <c r="BE157" s="234"/>
      <c r="BF157" s="234"/>
      <c r="BG157" s="234"/>
      <c r="BH157" s="234"/>
      <c r="BI157" s="234"/>
      <c r="BJ157" s="234"/>
      <c r="BK157" s="234"/>
      <c r="BL157" s="234"/>
      <c r="BM157" s="234"/>
      <c r="BN157" s="234"/>
      <c r="BO157" s="234"/>
      <c r="BP157" s="234"/>
      <c r="BQ157" s="234"/>
      <c r="BR157" s="234"/>
      <c r="BS157" s="234"/>
      <c r="BT157" s="234"/>
      <c r="BU157" s="234"/>
      <c r="BV157" s="234"/>
      <c r="BW157" s="234"/>
      <c r="BX157" s="234"/>
      <c r="BY157" s="234"/>
      <c r="BZ157" s="234"/>
      <c r="CA157" s="234"/>
      <c r="CB157" s="234"/>
      <c r="CC157" s="234"/>
      <c r="CD157" s="234"/>
      <c r="CE157" s="234"/>
      <c r="CF157" s="234"/>
      <c r="CG157" s="234"/>
      <c r="CH157" s="234"/>
      <c r="CI157" s="234"/>
      <c r="CJ157" s="234"/>
      <c r="CK157" s="234"/>
      <c r="CL157" s="234"/>
    </row>
    <row r="158" spans="1:90" s="456" customFormat="1" ht="23.25" customHeight="1">
      <c r="A158" s="531" t="s">
        <v>282</v>
      </c>
      <c r="B158" s="124"/>
      <c r="C158" s="125"/>
      <c r="D158" s="126"/>
      <c r="E158" s="161"/>
      <c r="F158" s="108"/>
      <c r="G158" s="108"/>
      <c r="H158" s="125"/>
      <c r="I158" s="120">
        <v>0</v>
      </c>
      <c r="J158" s="535"/>
      <c r="K158" s="120"/>
      <c r="L158" s="464"/>
      <c r="M158" s="501"/>
      <c r="N158" s="455"/>
      <c r="O158" s="455"/>
      <c r="P158" s="455"/>
      <c r="Q158" s="455"/>
      <c r="R158" s="455"/>
      <c r="S158" s="455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4"/>
      <c r="AG158" s="234"/>
      <c r="AH158" s="234"/>
      <c r="AI158" s="234"/>
      <c r="AJ158" s="234"/>
      <c r="AK158" s="234"/>
      <c r="AL158" s="234"/>
      <c r="AM158" s="234"/>
      <c r="AN158" s="234"/>
      <c r="AO158" s="234"/>
      <c r="AP158" s="234"/>
      <c r="AQ158" s="234"/>
      <c r="AR158" s="234"/>
      <c r="AS158" s="234"/>
      <c r="AT158" s="234"/>
      <c r="AU158" s="234"/>
      <c r="AV158" s="234"/>
      <c r="AW158" s="234"/>
      <c r="AX158" s="234"/>
      <c r="AY158" s="234"/>
      <c r="AZ158" s="234"/>
      <c r="BA158" s="234"/>
      <c r="BB158" s="234"/>
      <c r="BC158" s="234"/>
      <c r="BD158" s="234"/>
      <c r="BE158" s="234"/>
      <c r="BF158" s="234"/>
      <c r="BG158" s="234"/>
      <c r="BH158" s="234"/>
      <c r="BI158" s="234"/>
      <c r="BJ158" s="234"/>
      <c r="BK158" s="234"/>
      <c r="BL158" s="234"/>
      <c r="BM158" s="234"/>
      <c r="BN158" s="234"/>
      <c r="BO158" s="234"/>
      <c r="BP158" s="234"/>
      <c r="BQ158" s="234"/>
      <c r="BR158" s="234"/>
      <c r="BS158" s="234"/>
      <c r="BT158" s="234"/>
      <c r="BU158" s="234"/>
      <c r="BV158" s="234"/>
      <c r="BW158" s="234"/>
      <c r="BX158" s="234"/>
      <c r="BY158" s="234"/>
      <c r="BZ158" s="234"/>
      <c r="CA158" s="234"/>
      <c r="CB158" s="234"/>
      <c r="CC158" s="234"/>
      <c r="CD158" s="234"/>
      <c r="CE158" s="234"/>
      <c r="CF158" s="234"/>
      <c r="CG158" s="234"/>
      <c r="CH158" s="234"/>
      <c r="CI158" s="234"/>
      <c r="CJ158" s="234"/>
      <c r="CK158" s="234"/>
      <c r="CL158" s="234"/>
    </row>
    <row r="159" spans="1:90" s="451" customFormat="1" ht="25.5" customHeight="1">
      <c r="A159" s="494" t="s">
        <v>133</v>
      </c>
      <c r="B159" s="124">
        <v>930</v>
      </c>
      <c r="C159" s="125" t="str">
        <f>C152</f>
        <v>08</v>
      </c>
      <c r="D159" s="126" t="s">
        <v>77</v>
      </c>
      <c r="E159" s="126"/>
      <c r="F159" s="108" t="s">
        <v>195</v>
      </c>
      <c r="G159" s="108"/>
      <c r="H159" s="125"/>
      <c r="I159" s="120">
        <f>I160</f>
        <v>14198.905830000002</v>
      </c>
      <c r="J159" s="535"/>
      <c r="K159" s="120"/>
      <c r="L159" s="120">
        <f>L160</f>
        <v>3703.51209</v>
      </c>
      <c r="M159" s="501">
        <f t="shared" si="7"/>
        <v>26.083080867929105</v>
      </c>
      <c r="N159" s="120">
        <f>N160</f>
        <v>8500.47716</v>
      </c>
      <c r="O159" s="120">
        <f>O160</f>
        <v>2303.56894</v>
      </c>
      <c r="P159" s="465">
        <f>O159/N159*100</f>
        <v>27.09928980033869</v>
      </c>
      <c r="Q159" s="120">
        <f>Q160</f>
        <v>1560.71275</v>
      </c>
      <c r="R159" s="120">
        <f>R160</f>
        <v>570.01317</v>
      </c>
      <c r="S159" s="465">
        <f>R159/Q159*100</f>
        <v>36.522618912416775</v>
      </c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</row>
    <row r="160" spans="1:90" s="451" customFormat="1" ht="74.25" customHeight="1">
      <c r="A160" s="495" t="s">
        <v>253</v>
      </c>
      <c r="B160" s="124">
        <v>930</v>
      </c>
      <c r="C160" s="125" t="str">
        <f>C159</f>
        <v>08</v>
      </c>
      <c r="D160" s="126" t="s">
        <v>77</v>
      </c>
      <c r="E160" s="126"/>
      <c r="F160" s="125" t="s">
        <v>281</v>
      </c>
      <c r="G160" s="125" t="s">
        <v>360</v>
      </c>
      <c r="H160" s="125"/>
      <c r="I160" s="120">
        <f>I161+I162+I163</f>
        <v>14198.905830000002</v>
      </c>
      <c r="J160" s="535"/>
      <c r="K160" s="120"/>
      <c r="L160" s="120">
        <f>L161+L162+L163</f>
        <v>3703.51209</v>
      </c>
      <c r="M160" s="501">
        <f t="shared" si="7"/>
        <v>26.083080867929105</v>
      </c>
      <c r="N160" s="120">
        <f>N161+N162+N163</f>
        <v>8500.47716</v>
      </c>
      <c r="O160" s="120">
        <f>O161+O162+O163</f>
        <v>2303.56894</v>
      </c>
      <c r="P160" s="465">
        <f>O160/N160*100</f>
        <v>27.09928980033869</v>
      </c>
      <c r="Q160" s="120">
        <f>Q161+Q162+Q163</f>
        <v>1560.71275</v>
      </c>
      <c r="R160" s="120">
        <f>R161+R162+R163</f>
        <v>570.01317</v>
      </c>
      <c r="S160" s="465">
        <f>R160/Q160*100</f>
        <v>36.522618912416775</v>
      </c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</row>
    <row r="161" spans="1:90" s="451" customFormat="1" ht="51.75" customHeight="1">
      <c r="A161" s="521" t="s">
        <v>131</v>
      </c>
      <c r="B161" s="124">
        <v>930</v>
      </c>
      <c r="C161" s="125" t="str">
        <f>C160</f>
        <v>08</v>
      </c>
      <c r="D161" s="126" t="s">
        <v>77</v>
      </c>
      <c r="E161" s="126"/>
      <c r="F161" s="125" t="s">
        <v>281</v>
      </c>
      <c r="G161" s="125" t="s">
        <v>360</v>
      </c>
      <c r="H161" s="125" t="s">
        <v>132</v>
      </c>
      <c r="I161" s="120">
        <f>11008.11792+309.6</f>
        <v>11317.717920000001</v>
      </c>
      <c r="J161" s="535"/>
      <c r="K161" s="120"/>
      <c r="L161" s="230">
        <v>2767.10804</v>
      </c>
      <c r="M161" s="501">
        <f t="shared" si="7"/>
        <v>24.44934623357356</v>
      </c>
      <c r="N161" s="230">
        <v>8500.47716</v>
      </c>
      <c r="O161" s="230">
        <v>2303.56894</v>
      </c>
      <c r="P161" s="465">
        <f>O161/N161*100</f>
        <v>27.09928980033869</v>
      </c>
      <c r="Q161" s="443"/>
      <c r="R161" s="443"/>
      <c r="S161" s="443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</row>
    <row r="162" spans="1:90" s="451" customFormat="1" ht="25.5" customHeight="1">
      <c r="A162" s="523" t="s">
        <v>135</v>
      </c>
      <c r="B162" s="124">
        <v>930</v>
      </c>
      <c r="C162" s="125" t="str">
        <f>C160</f>
        <v>08</v>
      </c>
      <c r="D162" s="126" t="s">
        <v>77</v>
      </c>
      <c r="E162" s="126"/>
      <c r="F162" s="125" t="s">
        <v>281</v>
      </c>
      <c r="G162" s="125" t="s">
        <v>360</v>
      </c>
      <c r="H162" s="125" t="s">
        <v>136</v>
      </c>
      <c r="I162" s="120">
        <v>2601.18791</v>
      </c>
      <c r="J162" s="535"/>
      <c r="K162" s="534"/>
      <c r="L162" s="230">
        <v>891.69724</v>
      </c>
      <c r="M162" s="501">
        <f t="shared" si="7"/>
        <v>34.28038537977058</v>
      </c>
      <c r="N162" s="443"/>
      <c r="O162" s="443"/>
      <c r="P162" s="443"/>
      <c r="Q162" s="615">
        <f>'пр 4'!Q162</f>
        <v>1560.71275</v>
      </c>
      <c r="R162" s="443">
        <v>570.01317</v>
      </c>
      <c r="S162" s="465">
        <f>R162/Q162*100</f>
        <v>36.522618912416775</v>
      </c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6"/>
      <c r="CI162" s="146"/>
      <c r="CJ162" s="146"/>
      <c r="CK162" s="146"/>
      <c r="CL162" s="146"/>
    </row>
    <row r="163" spans="1:90" s="451" customFormat="1" ht="25.5" customHeight="1">
      <c r="A163" s="521" t="s">
        <v>137</v>
      </c>
      <c r="B163" s="124">
        <v>930</v>
      </c>
      <c r="C163" s="125" t="str">
        <f>C159</f>
        <v>08</v>
      </c>
      <c r="D163" s="126" t="s">
        <v>77</v>
      </c>
      <c r="E163" s="126"/>
      <c r="F163" s="125" t="s">
        <v>281</v>
      </c>
      <c r="G163" s="125" t="s">
        <v>360</v>
      </c>
      <c r="H163" s="125" t="s">
        <v>138</v>
      </c>
      <c r="I163" s="120">
        <f>25+730-230-272+22+5</f>
        <v>280</v>
      </c>
      <c r="J163" s="535"/>
      <c r="K163" s="120"/>
      <c r="L163" s="230">
        <v>44.70681</v>
      </c>
      <c r="M163" s="501">
        <f t="shared" si="7"/>
        <v>15.966717857142857</v>
      </c>
      <c r="N163" s="443"/>
      <c r="O163" s="443"/>
      <c r="P163" s="443"/>
      <c r="Q163" s="443"/>
      <c r="R163" s="443"/>
      <c r="S163" s="443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  <c r="BU163" s="146"/>
      <c r="BV163" s="146"/>
      <c r="BW163" s="146"/>
      <c r="BX163" s="146"/>
      <c r="BY163" s="146"/>
      <c r="BZ163" s="146"/>
      <c r="CA163" s="146"/>
      <c r="CB163" s="146"/>
      <c r="CC163" s="146"/>
      <c r="CD163" s="146"/>
      <c r="CE163" s="146"/>
      <c r="CF163" s="146"/>
      <c r="CG163" s="146"/>
      <c r="CH163" s="146"/>
      <c r="CI163" s="146"/>
      <c r="CJ163" s="146"/>
      <c r="CK163" s="146"/>
      <c r="CL163" s="146"/>
    </row>
    <row r="164" spans="1:90" s="454" customFormat="1" ht="25.5" customHeight="1">
      <c r="A164" s="528" t="s">
        <v>106</v>
      </c>
      <c r="B164" s="111">
        <v>930</v>
      </c>
      <c r="C164" s="111">
        <v>10</v>
      </c>
      <c r="D164" s="175"/>
      <c r="E164" s="175"/>
      <c r="F164" s="134"/>
      <c r="G164" s="134"/>
      <c r="H164" s="134"/>
      <c r="I164" s="114">
        <f>I169+I165</f>
        <v>2401.43112</v>
      </c>
      <c r="J164" s="541"/>
      <c r="K164" s="114"/>
      <c r="L164" s="114">
        <f>L169+L165</f>
        <v>399.64731</v>
      </c>
      <c r="M164" s="502">
        <f t="shared" si="7"/>
        <v>16.642047597017896</v>
      </c>
      <c r="N164" s="453"/>
      <c r="O164" s="453"/>
      <c r="P164" s="453"/>
      <c r="Q164" s="453"/>
      <c r="R164" s="453"/>
      <c r="S164" s="453"/>
      <c r="T164" s="234"/>
      <c r="U164" s="234"/>
      <c r="V164" s="234"/>
      <c r="W164" s="234"/>
      <c r="X164" s="234"/>
      <c r="Y164" s="234"/>
      <c r="Z164" s="234"/>
      <c r="AA164" s="234"/>
      <c r="AB164" s="234"/>
      <c r="AC164" s="234"/>
      <c r="AD164" s="234"/>
      <c r="AE164" s="234"/>
      <c r="AF164" s="234"/>
      <c r="AG164" s="234"/>
      <c r="AH164" s="234"/>
      <c r="AI164" s="234"/>
      <c r="AJ164" s="234"/>
      <c r="AK164" s="234"/>
      <c r="AL164" s="234"/>
      <c r="AM164" s="234"/>
      <c r="AN164" s="234"/>
      <c r="AO164" s="234"/>
      <c r="AP164" s="234"/>
      <c r="AQ164" s="234"/>
      <c r="AR164" s="234"/>
      <c r="AS164" s="234"/>
      <c r="AT164" s="234"/>
      <c r="AU164" s="234"/>
      <c r="AV164" s="234"/>
      <c r="AW164" s="234"/>
      <c r="AX164" s="234"/>
      <c r="AY164" s="234"/>
      <c r="AZ164" s="234"/>
      <c r="BA164" s="234"/>
      <c r="BB164" s="234"/>
      <c r="BC164" s="234"/>
      <c r="BD164" s="234"/>
      <c r="BE164" s="234"/>
      <c r="BF164" s="234"/>
      <c r="BG164" s="234"/>
      <c r="BH164" s="234"/>
      <c r="BI164" s="234"/>
      <c r="BJ164" s="234"/>
      <c r="BK164" s="234"/>
      <c r="BL164" s="234"/>
      <c r="BM164" s="234"/>
      <c r="BN164" s="234"/>
      <c r="BO164" s="234"/>
      <c r="BP164" s="234"/>
      <c r="BQ164" s="234"/>
      <c r="BR164" s="234"/>
      <c r="BS164" s="234"/>
      <c r="BT164" s="234"/>
      <c r="BU164" s="234"/>
      <c r="BV164" s="234"/>
      <c r="BW164" s="234"/>
      <c r="BX164" s="234"/>
      <c r="BY164" s="234"/>
      <c r="BZ164" s="234"/>
      <c r="CA164" s="234"/>
      <c r="CB164" s="234"/>
      <c r="CC164" s="234"/>
      <c r="CD164" s="234"/>
      <c r="CE164" s="234"/>
      <c r="CF164" s="234"/>
      <c r="CG164" s="234"/>
      <c r="CH164" s="234"/>
      <c r="CI164" s="234"/>
      <c r="CJ164" s="234"/>
      <c r="CK164" s="234"/>
      <c r="CL164" s="234"/>
    </row>
    <row r="165" spans="1:90" s="456" customFormat="1" ht="25.5" customHeight="1">
      <c r="A165" s="524" t="s">
        <v>158</v>
      </c>
      <c r="B165" s="106">
        <v>930</v>
      </c>
      <c r="C165" s="104">
        <v>10</v>
      </c>
      <c r="D165" s="161" t="s">
        <v>77</v>
      </c>
      <c r="E165" s="161"/>
      <c r="F165" s="455"/>
      <c r="G165" s="455"/>
      <c r="H165" s="148"/>
      <c r="I165" s="110">
        <f>I167</f>
        <v>136.43112000000002</v>
      </c>
      <c r="J165" s="540"/>
      <c r="K165" s="110"/>
      <c r="L165" s="110">
        <f>L167</f>
        <v>39.28215</v>
      </c>
      <c r="M165" s="501">
        <f t="shared" si="7"/>
        <v>28.792661087880827</v>
      </c>
      <c r="N165" s="455"/>
      <c r="O165" s="455"/>
      <c r="P165" s="455"/>
      <c r="Q165" s="455"/>
      <c r="R165" s="455"/>
      <c r="S165" s="455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4"/>
      <c r="AK165" s="234"/>
      <c r="AL165" s="234"/>
      <c r="AM165" s="234"/>
      <c r="AN165" s="234"/>
      <c r="AO165" s="234"/>
      <c r="AP165" s="234"/>
      <c r="AQ165" s="234"/>
      <c r="AR165" s="234"/>
      <c r="AS165" s="234"/>
      <c r="AT165" s="234"/>
      <c r="AU165" s="234"/>
      <c r="AV165" s="234"/>
      <c r="AW165" s="234"/>
      <c r="AX165" s="234"/>
      <c r="AY165" s="234"/>
      <c r="AZ165" s="234"/>
      <c r="BA165" s="234"/>
      <c r="BB165" s="234"/>
      <c r="BC165" s="234"/>
      <c r="BD165" s="234"/>
      <c r="BE165" s="234"/>
      <c r="BF165" s="234"/>
      <c r="BG165" s="234"/>
      <c r="BH165" s="234"/>
      <c r="BI165" s="234"/>
      <c r="BJ165" s="234"/>
      <c r="BK165" s="234"/>
      <c r="BL165" s="234"/>
      <c r="BM165" s="234"/>
      <c r="BN165" s="234"/>
      <c r="BO165" s="234"/>
      <c r="BP165" s="234"/>
      <c r="BQ165" s="234"/>
      <c r="BR165" s="234"/>
      <c r="BS165" s="234"/>
      <c r="BT165" s="234"/>
      <c r="BU165" s="234"/>
      <c r="BV165" s="234"/>
      <c r="BW165" s="234"/>
      <c r="BX165" s="234"/>
      <c r="BY165" s="234"/>
      <c r="BZ165" s="234"/>
      <c r="CA165" s="234"/>
      <c r="CB165" s="234"/>
      <c r="CC165" s="234"/>
      <c r="CD165" s="234"/>
      <c r="CE165" s="234"/>
      <c r="CF165" s="234"/>
      <c r="CG165" s="234"/>
      <c r="CH165" s="234"/>
      <c r="CI165" s="234"/>
      <c r="CJ165" s="234"/>
      <c r="CK165" s="234"/>
      <c r="CL165" s="234"/>
    </row>
    <row r="166" spans="1:90" s="451" customFormat="1" ht="25.5" customHeight="1">
      <c r="A166" s="524" t="s">
        <v>133</v>
      </c>
      <c r="B166" s="107">
        <v>930</v>
      </c>
      <c r="C166" s="124">
        <v>10</v>
      </c>
      <c r="D166" s="126" t="s">
        <v>77</v>
      </c>
      <c r="E166" s="126"/>
      <c r="F166" s="108" t="s">
        <v>195</v>
      </c>
      <c r="G166" s="108"/>
      <c r="H166" s="108"/>
      <c r="I166" s="147">
        <f>I168</f>
        <v>136.43112000000002</v>
      </c>
      <c r="J166" s="543"/>
      <c r="K166" s="147"/>
      <c r="L166" s="147">
        <f>L168</f>
        <v>39.28215</v>
      </c>
      <c r="M166" s="501">
        <f t="shared" si="7"/>
        <v>28.792661087880827</v>
      </c>
      <c r="N166" s="443"/>
      <c r="O166" s="443"/>
      <c r="P166" s="443"/>
      <c r="Q166" s="443"/>
      <c r="R166" s="443"/>
      <c r="S166" s="443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  <c r="BU166" s="146"/>
      <c r="BV166" s="146"/>
      <c r="BW166" s="146"/>
      <c r="BX166" s="146"/>
      <c r="BY166" s="146"/>
      <c r="BZ166" s="146"/>
      <c r="CA166" s="146"/>
      <c r="CB166" s="146"/>
      <c r="CC166" s="146"/>
      <c r="CD166" s="146"/>
      <c r="CE166" s="146"/>
      <c r="CF166" s="146"/>
      <c r="CG166" s="146"/>
      <c r="CH166" s="146"/>
      <c r="CI166" s="146"/>
      <c r="CJ166" s="146"/>
      <c r="CK166" s="146"/>
      <c r="CL166" s="146"/>
    </row>
    <row r="167" spans="1:90" s="451" customFormat="1" ht="35.25" customHeight="1">
      <c r="A167" s="496" t="s">
        <v>159</v>
      </c>
      <c r="B167" s="107">
        <v>930</v>
      </c>
      <c r="C167" s="124">
        <v>10</v>
      </c>
      <c r="D167" s="126" t="s">
        <v>77</v>
      </c>
      <c r="E167" s="126"/>
      <c r="F167" s="108" t="s">
        <v>207</v>
      </c>
      <c r="G167" s="108" t="s">
        <v>361</v>
      </c>
      <c r="H167" s="108"/>
      <c r="I167" s="147">
        <f>I168</f>
        <v>136.43112000000002</v>
      </c>
      <c r="J167" s="543"/>
      <c r="K167" s="147"/>
      <c r="L167" s="147">
        <f>L168</f>
        <v>39.28215</v>
      </c>
      <c r="M167" s="501">
        <f t="shared" si="7"/>
        <v>28.792661087880827</v>
      </c>
      <c r="N167" s="443"/>
      <c r="O167" s="443"/>
      <c r="P167" s="443"/>
      <c r="Q167" s="443"/>
      <c r="R167" s="443"/>
      <c r="S167" s="443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  <c r="BU167" s="146"/>
      <c r="BV167" s="146"/>
      <c r="BW167" s="146"/>
      <c r="BX167" s="146"/>
      <c r="BY167" s="146"/>
      <c r="BZ167" s="146"/>
      <c r="CA167" s="146"/>
      <c r="CB167" s="146"/>
      <c r="CC167" s="146"/>
      <c r="CD167" s="146"/>
      <c r="CE167" s="146"/>
      <c r="CF167" s="146"/>
      <c r="CG167" s="146"/>
      <c r="CH167" s="146"/>
      <c r="CI167" s="146"/>
      <c r="CJ167" s="146"/>
      <c r="CK167" s="146"/>
      <c r="CL167" s="146"/>
    </row>
    <row r="168" spans="1:90" s="451" customFormat="1" ht="25.5" customHeight="1">
      <c r="A168" s="525" t="s">
        <v>156</v>
      </c>
      <c r="B168" s="107">
        <v>930</v>
      </c>
      <c r="C168" s="124">
        <v>10</v>
      </c>
      <c r="D168" s="126" t="s">
        <v>77</v>
      </c>
      <c r="E168" s="126"/>
      <c r="F168" s="108" t="s">
        <v>207</v>
      </c>
      <c r="G168" s="108" t="s">
        <v>361</v>
      </c>
      <c r="H168" s="108" t="s">
        <v>157</v>
      </c>
      <c r="I168" s="147">
        <f>11.36926*12</f>
        <v>136.43112000000002</v>
      </c>
      <c r="J168" s="543"/>
      <c r="K168" s="147"/>
      <c r="L168" s="230">
        <v>39.28215</v>
      </c>
      <c r="M168" s="501">
        <f t="shared" si="7"/>
        <v>28.792661087880827</v>
      </c>
      <c r="N168" s="443"/>
      <c r="O168" s="443"/>
      <c r="P168" s="443"/>
      <c r="Q168" s="443"/>
      <c r="R168" s="443"/>
      <c r="S168" s="443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  <c r="BU168" s="146"/>
      <c r="BV168" s="146"/>
      <c r="BW168" s="146"/>
      <c r="BX168" s="146"/>
      <c r="BY168" s="146"/>
      <c r="BZ168" s="146"/>
      <c r="CA168" s="146"/>
      <c r="CB168" s="146"/>
      <c r="CC168" s="146"/>
      <c r="CD168" s="146"/>
      <c r="CE168" s="146"/>
      <c r="CF168" s="146"/>
      <c r="CG168" s="146"/>
      <c r="CH168" s="146"/>
      <c r="CI168" s="146"/>
      <c r="CJ168" s="146"/>
      <c r="CK168" s="146"/>
      <c r="CL168" s="146"/>
    </row>
    <row r="169" spans="1:90" s="456" customFormat="1" ht="25.5" customHeight="1">
      <c r="A169" s="494" t="s">
        <v>108</v>
      </c>
      <c r="B169" s="106">
        <v>930</v>
      </c>
      <c r="C169" s="104">
        <v>10</v>
      </c>
      <c r="D169" s="161" t="s">
        <v>81</v>
      </c>
      <c r="E169" s="161"/>
      <c r="F169" s="135"/>
      <c r="G169" s="135"/>
      <c r="H169" s="135"/>
      <c r="I169" s="145">
        <f>I170</f>
        <v>2265</v>
      </c>
      <c r="J169" s="538"/>
      <c r="K169" s="145"/>
      <c r="L169" s="145">
        <f>L170</f>
        <v>360.36516</v>
      </c>
      <c r="M169" s="501">
        <f t="shared" si="7"/>
        <v>15.910161589403973</v>
      </c>
      <c r="N169" s="455"/>
      <c r="O169" s="455"/>
      <c r="P169" s="455"/>
      <c r="Q169" s="455"/>
      <c r="R169" s="455"/>
      <c r="S169" s="455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4"/>
      <c r="AW169" s="234"/>
      <c r="AX169" s="234"/>
      <c r="AY169" s="234"/>
      <c r="AZ169" s="234"/>
      <c r="BA169" s="234"/>
      <c r="BB169" s="234"/>
      <c r="BC169" s="234"/>
      <c r="BD169" s="234"/>
      <c r="BE169" s="234"/>
      <c r="BF169" s="234"/>
      <c r="BG169" s="234"/>
      <c r="BH169" s="234"/>
      <c r="BI169" s="234"/>
      <c r="BJ169" s="234"/>
      <c r="BK169" s="234"/>
      <c r="BL169" s="234"/>
      <c r="BM169" s="234"/>
      <c r="BN169" s="234"/>
      <c r="BO169" s="234"/>
      <c r="BP169" s="234"/>
      <c r="BQ169" s="234"/>
      <c r="BR169" s="234"/>
      <c r="BS169" s="234"/>
      <c r="BT169" s="234"/>
      <c r="BU169" s="234"/>
      <c r="BV169" s="234"/>
      <c r="BW169" s="234"/>
      <c r="BX169" s="234"/>
      <c r="BY169" s="234"/>
      <c r="BZ169" s="234"/>
      <c r="CA169" s="234"/>
      <c r="CB169" s="234"/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</row>
    <row r="170" spans="1:90" s="451" customFormat="1" ht="25.5" customHeight="1">
      <c r="A170" s="524" t="s">
        <v>133</v>
      </c>
      <c r="B170" s="107">
        <v>930</v>
      </c>
      <c r="C170" s="107">
        <v>10</v>
      </c>
      <c r="D170" s="174" t="s">
        <v>81</v>
      </c>
      <c r="E170" s="174"/>
      <c r="F170" s="108" t="s">
        <v>198</v>
      </c>
      <c r="G170" s="108"/>
      <c r="H170" s="108"/>
      <c r="I170" s="147">
        <f>I171</f>
        <v>2265</v>
      </c>
      <c r="J170" s="543"/>
      <c r="K170" s="147"/>
      <c r="L170" s="147">
        <f>L171</f>
        <v>360.36516</v>
      </c>
      <c r="M170" s="501">
        <f t="shared" si="7"/>
        <v>15.910161589403973</v>
      </c>
      <c r="N170" s="443"/>
      <c r="O170" s="443"/>
      <c r="P170" s="443"/>
      <c r="Q170" s="443"/>
      <c r="R170" s="443"/>
      <c r="S170" s="443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  <c r="BU170" s="146"/>
      <c r="BV170" s="146"/>
      <c r="BW170" s="146"/>
      <c r="BX170" s="146"/>
      <c r="BY170" s="146"/>
      <c r="BZ170" s="146"/>
      <c r="CA170" s="146"/>
      <c r="CB170" s="146"/>
      <c r="CC170" s="146"/>
      <c r="CD170" s="146"/>
      <c r="CE170" s="146"/>
      <c r="CF170" s="146"/>
      <c r="CG170" s="146"/>
      <c r="CH170" s="146"/>
      <c r="CI170" s="146"/>
      <c r="CJ170" s="146"/>
      <c r="CK170" s="146"/>
      <c r="CL170" s="146"/>
    </row>
    <row r="171" spans="1:90" s="451" customFormat="1" ht="35.25" customHeight="1">
      <c r="A171" s="497" t="s">
        <v>232</v>
      </c>
      <c r="B171" s="107">
        <v>930</v>
      </c>
      <c r="C171" s="107">
        <v>10</v>
      </c>
      <c r="D171" s="174" t="s">
        <v>81</v>
      </c>
      <c r="E171" s="174"/>
      <c r="F171" s="108" t="s">
        <v>206</v>
      </c>
      <c r="G171" s="108" t="s">
        <v>362</v>
      </c>
      <c r="H171" s="108"/>
      <c r="I171" s="147">
        <f>I172+I173</f>
        <v>2265</v>
      </c>
      <c r="J171" s="543"/>
      <c r="K171" s="147"/>
      <c r="L171" s="147">
        <f>L172+L173</f>
        <v>360.36516</v>
      </c>
      <c r="M171" s="501">
        <f t="shared" si="7"/>
        <v>15.910161589403973</v>
      </c>
      <c r="N171" s="443"/>
      <c r="O171" s="443"/>
      <c r="P171" s="443"/>
      <c r="Q171" s="443"/>
      <c r="R171" s="443"/>
      <c r="S171" s="443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  <c r="BU171" s="146"/>
      <c r="BV171" s="146"/>
      <c r="BW171" s="146"/>
      <c r="BX171" s="146"/>
      <c r="BY171" s="146"/>
      <c r="BZ171" s="146"/>
      <c r="CA171" s="146"/>
      <c r="CB171" s="146"/>
      <c r="CC171" s="146"/>
      <c r="CD171" s="146"/>
      <c r="CE171" s="146"/>
      <c r="CF171" s="146"/>
      <c r="CG171" s="146"/>
      <c r="CH171" s="146"/>
      <c r="CI171" s="146"/>
      <c r="CJ171" s="146"/>
      <c r="CK171" s="146"/>
      <c r="CL171" s="146"/>
    </row>
    <row r="172" spans="1:90" s="451" customFormat="1" ht="23.25" customHeight="1">
      <c r="A172" s="523" t="s">
        <v>135</v>
      </c>
      <c r="B172" s="107">
        <v>930</v>
      </c>
      <c r="C172" s="124">
        <v>10</v>
      </c>
      <c r="D172" s="126" t="s">
        <v>81</v>
      </c>
      <c r="E172" s="126"/>
      <c r="F172" s="125" t="s">
        <v>206</v>
      </c>
      <c r="G172" s="125" t="s">
        <v>362</v>
      </c>
      <c r="H172" s="125" t="s">
        <v>136</v>
      </c>
      <c r="I172" s="120">
        <v>372</v>
      </c>
      <c r="J172" s="535"/>
      <c r="K172" s="120"/>
      <c r="L172" s="230">
        <v>54.59916</v>
      </c>
      <c r="M172" s="501">
        <f t="shared" si="7"/>
        <v>14.677193548387097</v>
      </c>
      <c r="N172" s="443"/>
      <c r="O172" s="443"/>
      <c r="P172" s="443"/>
      <c r="Q172" s="443"/>
      <c r="R172" s="443"/>
      <c r="S172" s="443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  <c r="BU172" s="146"/>
      <c r="BV172" s="146"/>
      <c r="BW172" s="146"/>
      <c r="BX172" s="146"/>
      <c r="BY172" s="146"/>
      <c r="BZ172" s="146"/>
      <c r="CA172" s="146"/>
      <c r="CB172" s="146"/>
      <c r="CC172" s="146"/>
      <c r="CD172" s="146"/>
      <c r="CE172" s="146"/>
      <c r="CF172" s="146"/>
      <c r="CG172" s="146"/>
      <c r="CH172" s="146"/>
      <c r="CI172" s="146"/>
      <c r="CJ172" s="146"/>
      <c r="CK172" s="146"/>
      <c r="CL172" s="146"/>
    </row>
    <row r="173" spans="1:90" s="451" customFormat="1" ht="25.5" customHeight="1">
      <c r="A173" s="533" t="s">
        <v>156</v>
      </c>
      <c r="B173" s="107">
        <v>930</v>
      </c>
      <c r="C173" s="124">
        <v>10</v>
      </c>
      <c r="D173" s="126" t="s">
        <v>81</v>
      </c>
      <c r="E173" s="126"/>
      <c r="F173" s="125" t="s">
        <v>206</v>
      </c>
      <c r="G173" s="125" t="s">
        <v>362</v>
      </c>
      <c r="H173" s="125" t="s">
        <v>157</v>
      </c>
      <c r="I173" s="120">
        <v>1893</v>
      </c>
      <c r="J173" s="535"/>
      <c r="K173" s="120"/>
      <c r="L173" s="120">
        <v>305.766</v>
      </c>
      <c r="M173" s="501">
        <f t="shared" si="7"/>
        <v>16.152456418383522</v>
      </c>
      <c r="N173" s="443"/>
      <c r="O173" s="443"/>
      <c r="P173" s="443"/>
      <c r="Q173" s="443"/>
      <c r="R173" s="443"/>
      <c r="S173" s="443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  <c r="BU173" s="146"/>
      <c r="BV173" s="146"/>
      <c r="BW173" s="146"/>
      <c r="BX173" s="146"/>
      <c r="BY173" s="146"/>
      <c r="BZ173" s="146"/>
      <c r="CA173" s="146"/>
      <c r="CB173" s="146"/>
      <c r="CC173" s="146"/>
      <c r="CD173" s="146"/>
      <c r="CE173" s="146"/>
      <c r="CF173" s="146"/>
      <c r="CG173" s="146"/>
      <c r="CH173" s="146"/>
      <c r="CI173" s="146"/>
      <c r="CJ173" s="146"/>
      <c r="CK173" s="146"/>
      <c r="CL173" s="146"/>
    </row>
    <row r="174" spans="1:90" s="451" customFormat="1" ht="34.5" customHeight="1">
      <c r="A174" s="527" t="s">
        <v>160</v>
      </c>
      <c r="B174" s="107"/>
      <c r="C174" s="124"/>
      <c r="D174" s="126"/>
      <c r="E174" s="126"/>
      <c r="F174" s="125"/>
      <c r="G174" s="125"/>
      <c r="H174" s="125"/>
      <c r="I174" s="120">
        <f>'пр 2'!C36</f>
        <v>2265</v>
      </c>
      <c r="J174" s="535"/>
      <c r="K174" s="120"/>
      <c r="L174" s="464">
        <f>L169</f>
        <v>360.36516</v>
      </c>
      <c r="M174" s="501">
        <f t="shared" si="7"/>
        <v>15.910161589403973</v>
      </c>
      <c r="N174" s="443"/>
      <c r="O174" s="443"/>
      <c r="P174" s="443"/>
      <c r="Q174" s="443"/>
      <c r="R174" s="443"/>
      <c r="S174" s="443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  <c r="BU174" s="146"/>
      <c r="BV174" s="146"/>
      <c r="BW174" s="146"/>
      <c r="BX174" s="146"/>
      <c r="BY174" s="146"/>
      <c r="BZ174" s="146"/>
      <c r="CA174" s="146"/>
      <c r="CB174" s="146"/>
      <c r="CC174" s="146"/>
      <c r="CD174" s="146"/>
      <c r="CE174" s="146"/>
      <c r="CF174" s="146"/>
      <c r="CG174" s="146"/>
      <c r="CH174" s="146"/>
      <c r="CI174" s="146"/>
      <c r="CJ174" s="146"/>
      <c r="CK174" s="146"/>
      <c r="CL174" s="146"/>
    </row>
    <row r="175" spans="1:90" s="454" customFormat="1" ht="25.5" customHeight="1">
      <c r="A175" s="528" t="s">
        <v>109</v>
      </c>
      <c r="B175" s="111">
        <v>930</v>
      </c>
      <c r="C175" s="111">
        <v>11</v>
      </c>
      <c r="D175" s="175"/>
      <c r="E175" s="175"/>
      <c r="F175" s="134"/>
      <c r="G175" s="134"/>
      <c r="H175" s="134"/>
      <c r="I175" s="114">
        <f aca="true" t="shared" si="8" ref="I175:L178">I176</f>
        <v>52.75</v>
      </c>
      <c r="J175" s="541"/>
      <c r="K175" s="114"/>
      <c r="L175" s="114">
        <f t="shared" si="8"/>
        <v>10.7</v>
      </c>
      <c r="M175" s="502">
        <f t="shared" si="7"/>
        <v>20.28436018957346</v>
      </c>
      <c r="N175" s="453"/>
      <c r="O175" s="453"/>
      <c r="P175" s="453"/>
      <c r="Q175" s="453"/>
      <c r="R175" s="453"/>
      <c r="S175" s="453"/>
      <c r="T175" s="234"/>
      <c r="U175" s="234"/>
      <c r="V175" s="234"/>
      <c r="W175" s="234"/>
      <c r="X175" s="234"/>
      <c r="Y175" s="234"/>
      <c r="Z175" s="234"/>
      <c r="AA175" s="234"/>
      <c r="AB175" s="234"/>
      <c r="AC175" s="234"/>
      <c r="AD175" s="234"/>
      <c r="AE175" s="234"/>
      <c r="AF175" s="234"/>
      <c r="AG175" s="234"/>
      <c r="AH175" s="234"/>
      <c r="AI175" s="234"/>
      <c r="AJ175" s="234"/>
      <c r="AK175" s="234"/>
      <c r="AL175" s="234"/>
      <c r="AM175" s="234"/>
      <c r="AN175" s="234"/>
      <c r="AO175" s="234"/>
      <c r="AP175" s="234"/>
      <c r="AQ175" s="234"/>
      <c r="AR175" s="234"/>
      <c r="AS175" s="234"/>
      <c r="AT175" s="234"/>
      <c r="AU175" s="234"/>
      <c r="AV175" s="234"/>
      <c r="AW175" s="234"/>
      <c r="AX175" s="234"/>
      <c r="AY175" s="234"/>
      <c r="AZ175" s="234"/>
      <c r="BA175" s="234"/>
      <c r="BB175" s="234"/>
      <c r="BC175" s="234"/>
      <c r="BD175" s="234"/>
      <c r="BE175" s="234"/>
      <c r="BF175" s="234"/>
      <c r="BG175" s="234"/>
      <c r="BH175" s="234"/>
      <c r="BI175" s="234"/>
      <c r="BJ175" s="234"/>
      <c r="BK175" s="234"/>
      <c r="BL175" s="234"/>
      <c r="BM175" s="234"/>
      <c r="BN175" s="234"/>
      <c r="BO175" s="234"/>
      <c r="BP175" s="234"/>
      <c r="BQ175" s="234"/>
      <c r="BR175" s="234"/>
      <c r="BS175" s="234"/>
      <c r="BT175" s="234"/>
      <c r="BU175" s="234"/>
      <c r="BV175" s="234"/>
      <c r="BW175" s="234"/>
      <c r="BX175" s="234"/>
      <c r="BY175" s="234"/>
      <c r="BZ175" s="234"/>
      <c r="CA175" s="234"/>
      <c r="CB175" s="234"/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</row>
    <row r="176" spans="1:90" s="456" customFormat="1" ht="25.5" customHeight="1">
      <c r="A176" s="524" t="s">
        <v>110</v>
      </c>
      <c r="B176" s="106">
        <v>930</v>
      </c>
      <c r="C176" s="106">
        <v>11</v>
      </c>
      <c r="D176" s="160" t="s">
        <v>98</v>
      </c>
      <c r="E176" s="160"/>
      <c r="F176" s="148"/>
      <c r="G176" s="148"/>
      <c r="H176" s="148"/>
      <c r="I176" s="110">
        <f t="shared" si="8"/>
        <v>52.75</v>
      </c>
      <c r="J176" s="540"/>
      <c r="K176" s="110"/>
      <c r="L176" s="110">
        <f t="shared" si="8"/>
        <v>10.7</v>
      </c>
      <c r="M176" s="501">
        <f t="shared" si="7"/>
        <v>20.28436018957346</v>
      </c>
      <c r="N176" s="455"/>
      <c r="O176" s="455"/>
      <c r="P176" s="455"/>
      <c r="Q176" s="455"/>
      <c r="R176" s="455"/>
      <c r="S176" s="455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234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34"/>
      <c r="AZ176" s="234"/>
      <c r="BA176" s="234"/>
      <c r="BB176" s="234"/>
      <c r="BC176" s="234"/>
      <c r="BD176" s="234"/>
      <c r="BE176" s="234"/>
      <c r="BF176" s="234"/>
      <c r="BG176" s="234"/>
      <c r="BH176" s="234"/>
      <c r="BI176" s="234"/>
      <c r="BJ176" s="234"/>
      <c r="BK176" s="234"/>
      <c r="BL176" s="234"/>
      <c r="BM176" s="234"/>
      <c r="BN176" s="234"/>
      <c r="BO176" s="234"/>
      <c r="BP176" s="234"/>
      <c r="BQ176" s="234"/>
      <c r="BR176" s="234"/>
      <c r="BS176" s="234"/>
      <c r="BT176" s="234"/>
      <c r="BU176" s="234"/>
      <c r="BV176" s="234"/>
      <c r="BW176" s="234"/>
      <c r="BX176" s="234"/>
      <c r="BY176" s="234"/>
      <c r="BZ176" s="234"/>
      <c r="CA176" s="234"/>
      <c r="CB176" s="234"/>
      <c r="CC176" s="234"/>
      <c r="CD176" s="234"/>
      <c r="CE176" s="234"/>
      <c r="CF176" s="234"/>
      <c r="CG176" s="234"/>
      <c r="CH176" s="234"/>
      <c r="CI176" s="234"/>
      <c r="CJ176" s="234"/>
      <c r="CK176" s="234"/>
      <c r="CL176" s="234"/>
    </row>
    <row r="177" spans="1:90" s="451" customFormat="1" ht="25.5" customHeight="1">
      <c r="A177" s="524" t="s">
        <v>133</v>
      </c>
      <c r="B177" s="107">
        <v>930</v>
      </c>
      <c r="C177" s="107">
        <v>11</v>
      </c>
      <c r="D177" s="174" t="s">
        <v>98</v>
      </c>
      <c r="E177" s="174"/>
      <c r="F177" s="125" t="s">
        <v>195</v>
      </c>
      <c r="G177" s="125"/>
      <c r="H177" s="108"/>
      <c r="I177" s="147">
        <f t="shared" si="8"/>
        <v>52.75</v>
      </c>
      <c r="J177" s="543"/>
      <c r="K177" s="147"/>
      <c r="L177" s="147">
        <f t="shared" si="8"/>
        <v>10.7</v>
      </c>
      <c r="M177" s="501">
        <f t="shared" si="7"/>
        <v>20.28436018957346</v>
      </c>
      <c r="N177" s="443"/>
      <c r="O177" s="443"/>
      <c r="P177" s="443"/>
      <c r="Q177" s="443"/>
      <c r="R177" s="443"/>
      <c r="S177" s="443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  <c r="BU177" s="146"/>
      <c r="BV177" s="146"/>
      <c r="BW177" s="146"/>
      <c r="BX177" s="146"/>
      <c r="BY177" s="146"/>
      <c r="BZ177" s="146"/>
      <c r="CA177" s="146"/>
      <c r="CB177" s="146"/>
      <c r="CC177" s="146"/>
      <c r="CD177" s="146"/>
      <c r="CE177" s="146"/>
      <c r="CF177" s="146"/>
      <c r="CG177" s="146"/>
      <c r="CH177" s="146"/>
      <c r="CI177" s="146"/>
      <c r="CJ177" s="146"/>
      <c r="CK177" s="146"/>
      <c r="CL177" s="146"/>
    </row>
    <row r="178" spans="1:90" s="451" customFormat="1" ht="35.25" customHeight="1">
      <c r="A178" s="495" t="s">
        <v>161</v>
      </c>
      <c r="B178" s="107">
        <v>930</v>
      </c>
      <c r="C178" s="124">
        <v>11</v>
      </c>
      <c r="D178" s="126" t="s">
        <v>98</v>
      </c>
      <c r="E178" s="126"/>
      <c r="F178" s="125" t="s">
        <v>208</v>
      </c>
      <c r="G178" s="125" t="s">
        <v>363</v>
      </c>
      <c r="H178" s="125"/>
      <c r="I178" s="120">
        <f t="shared" si="8"/>
        <v>52.75</v>
      </c>
      <c r="J178" s="535"/>
      <c r="K178" s="120"/>
      <c r="L178" s="120">
        <f t="shared" si="8"/>
        <v>10.7</v>
      </c>
      <c r="M178" s="501">
        <f t="shared" si="7"/>
        <v>20.28436018957346</v>
      </c>
      <c r="N178" s="443"/>
      <c r="O178" s="443"/>
      <c r="P178" s="443"/>
      <c r="Q178" s="443"/>
      <c r="R178" s="443"/>
      <c r="S178" s="443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  <c r="BU178" s="146"/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6"/>
      <c r="CF178" s="146"/>
      <c r="CG178" s="146"/>
      <c r="CH178" s="146"/>
      <c r="CI178" s="146"/>
      <c r="CJ178" s="146"/>
      <c r="CK178" s="146"/>
      <c r="CL178" s="146"/>
    </row>
    <row r="179" spans="1:90" s="451" customFormat="1" ht="23.25" customHeight="1">
      <c r="A179" s="523" t="s">
        <v>135</v>
      </c>
      <c r="B179" s="107">
        <v>930</v>
      </c>
      <c r="C179" s="124">
        <v>11</v>
      </c>
      <c r="D179" s="126" t="s">
        <v>98</v>
      </c>
      <c r="E179" s="126"/>
      <c r="F179" s="125" t="s">
        <v>208</v>
      </c>
      <c r="G179" s="125" t="s">
        <v>363</v>
      </c>
      <c r="H179" s="125" t="s">
        <v>136</v>
      </c>
      <c r="I179" s="120">
        <v>52.75</v>
      </c>
      <c r="J179" s="535"/>
      <c r="K179" s="120"/>
      <c r="L179" s="464">
        <v>10.7</v>
      </c>
      <c r="M179" s="501">
        <f t="shared" si="7"/>
        <v>20.28436018957346</v>
      </c>
      <c r="N179" s="443"/>
      <c r="O179" s="443"/>
      <c r="P179" s="443"/>
      <c r="Q179" s="443"/>
      <c r="R179" s="443"/>
      <c r="S179" s="443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  <c r="BV179" s="146"/>
      <c r="BW179" s="146"/>
      <c r="BX179" s="146"/>
      <c r="BY179" s="146"/>
      <c r="BZ179" s="146"/>
      <c r="CA179" s="146"/>
      <c r="CB179" s="146"/>
      <c r="CC179" s="146"/>
      <c r="CD179" s="146"/>
      <c r="CE179" s="146"/>
      <c r="CF179" s="146"/>
      <c r="CG179" s="146"/>
      <c r="CH179" s="146"/>
      <c r="CI179" s="146"/>
      <c r="CJ179" s="146"/>
      <c r="CK179" s="146"/>
      <c r="CL179" s="146"/>
    </row>
    <row r="180" spans="1:90" s="463" customFormat="1" ht="22.5" customHeight="1">
      <c r="A180" s="498" t="s">
        <v>162</v>
      </c>
      <c r="B180" s="149"/>
      <c r="C180" s="149"/>
      <c r="D180" s="176"/>
      <c r="E180" s="176"/>
      <c r="F180" s="149"/>
      <c r="G180" s="149"/>
      <c r="H180" s="149"/>
      <c r="I180" s="118">
        <f>I12+I55+I62+I71+I86+I151+I164+I175</f>
        <v>46983.67492</v>
      </c>
      <c r="J180" s="542"/>
      <c r="K180" s="118"/>
      <c r="L180" s="118">
        <f>L12+L55+L62+L71+L86+L151+L164+L175</f>
        <v>9657.129800000002</v>
      </c>
      <c r="M180" s="500">
        <f t="shared" si="7"/>
        <v>20.55422402875761</v>
      </c>
      <c r="N180" s="118">
        <f>N12+N55+N62+N71+N86+N151+N164+N175</f>
        <v>21646.94754</v>
      </c>
      <c r="O180" s="118">
        <f>O12+O55+O62+O71+O86+O151+O164+O175</f>
        <v>5765.78037</v>
      </c>
      <c r="P180" s="500">
        <f>O180/N180*100</f>
        <v>26.635535376735152</v>
      </c>
      <c r="Q180" s="118">
        <f>Q12+Q55+Q62+Q71+Q86+Q151+Q164+Q175</f>
        <v>2628.20842</v>
      </c>
      <c r="R180" s="118">
        <f>R12+R55+R62+R71+R86+R151+R164+R175</f>
        <v>963.9669</v>
      </c>
      <c r="S180" s="500">
        <f>R180/Q180*100</f>
        <v>36.677719037213954</v>
      </c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  <c r="BU180" s="146"/>
      <c r="BV180" s="146"/>
      <c r="BW180" s="146"/>
      <c r="BX180" s="146"/>
      <c r="BY180" s="146"/>
      <c r="BZ180" s="146"/>
      <c r="CA180" s="146"/>
      <c r="CB180" s="146"/>
      <c r="CC180" s="146"/>
      <c r="CD180" s="146"/>
      <c r="CE180" s="146"/>
      <c r="CF180" s="146"/>
      <c r="CG180" s="146"/>
      <c r="CH180" s="146"/>
      <c r="CI180" s="146"/>
      <c r="CJ180" s="146"/>
      <c r="CK180" s="146"/>
      <c r="CL180" s="146"/>
    </row>
  </sheetData>
  <sheetProtection/>
  <autoFilter ref="A12:L180"/>
  <mergeCells count="12">
    <mergeCell ref="K8:K9"/>
    <mergeCell ref="A5:R5"/>
    <mergeCell ref="A6:R6"/>
    <mergeCell ref="E10:F10"/>
    <mergeCell ref="A8:A10"/>
    <mergeCell ref="B8:H9"/>
    <mergeCell ref="I8:I10"/>
    <mergeCell ref="L8:L10"/>
    <mergeCell ref="M8:M10"/>
    <mergeCell ref="N8:S8"/>
    <mergeCell ref="N9:P9"/>
    <mergeCell ref="Q9:S9"/>
  </mergeCells>
  <printOptions/>
  <pageMargins left="0.69" right="0.1968503937007874" top="0.7480314960629921" bottom="0.5118110236220472" header="0.31496062992125984" footer="0.1968503937007874"/>
  <pageSetup fitToHeight="5" fitToWidth="1" horizontalDpi="600" verticalDpi="600" orientation="landscape" paperSize="9" scale="4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85" zoomScaleNormal="85" zoomScalePageLayoutView="0" workbookViewId="0" topLeftCell="A1">
      <selection activeCell="O67" sqref="O66:O67"/>
    </sheetView>
  </sheetViews>
  <sheetFormatPr defaultColWidth="8.8515625" defaultRowHeight="21" customHeight="1"/>
  <cols>
    <col min="1" max="1" width="76.8515625" style="50" customWidth="1"/>
    <col min="2" max="2" width="6.8515625" style="97" customWidth="1"/>
    <col min="3" max="3" width="6.7109375" style="98" customWidth="1"/>
    <col min="4" max="4" width="9.28125" style="98" customWidth="1"/>
    <col min="5" max="5" width="16.7109375" style="50" customWidth="1"/>
    <col min="6" max="6" width="10.00390625" style="50" customWidth="1"/>
    <col min="7" max="7" width="16.7109375" style="237" customWidth="1"/>
    <col min="8" max="8" width="19.57421875" style="245" customWidth="1"/>
    <col min="9" max="9" width="13.7109375" style="50" customWidth="1"/>
    <col min="10" max="10" width="16.421875" style="383" hidden="1" customWidth="1"/>
    <col min="11" max="11" width="15.421875" style="383" hidden="1" customWidth="1"/>
    <col min="12" max="16384" width="8.8515625" style="99" customWidth="1"/>
  </cols>
  <sheetData>
    <row r="1" spans="1:11" ht="21" customHeight="1">
      <c r="A1" s="96"/>
      <c r="F1" s="4"/>
      <c r="G1" s="52"/>
      <c r="H1" s="4"/>
      <c r="I1" s="52" t="s">
        <v>219</v>
      </c>
      <c r="J1" s="379"/>
      <c r="K1" s="380"/>
    </row>
    <row r="2" spans="1:11" ht="21" customHeight="1">
      <c r="A2" s="96"/>
      <c r="F2" s="4"/>
      <c r="G2" s="52"/>
      <c r="H2" s="4"/>
      <c r="I2" s="58" t="s">
        <v>312</v>
      </c>
      <c r="J2" s="379"/>
      <c r="K2" s="100"/>
    </row>
    <row r="3" spans="1:11" ht="21" customHeight="1">
      <c r="A3" s="96"/>
      <c r="F3" s="4"/>
      <c r="G3" s="52"/>
      <c r="H3" s="4"/>
      <c r="I3" s="58" t="str">
        <f>'пр 5'!S4</f>
        <v>от 28.04.2017 г. № 84 </v>
      </c>
      <c r="J3" s="379"/>
      <c r="K3" s="100"/>
    </row>
    <row r="4" spans="1:11" ht="15.75" customHeight="1">
      <c r="A4" s="101"/>
      <c r="B4" s="102"/>
      <c r="C4" s="103"/>
      <c r="D4" s="103"/>
      <c r="E4" s="103"/>
      <c r="F4" s="103"/>
      <c r="G4" s="52"/>
      <c r="H4" s="512"/>
      <c r="I4" s="101"/>
      <c r="J4" s="381"/>
      <c r="K4" s="381"/>
    </row>
    <row r="5" spans="1:11" s="153" customFormat="1" ht="21" customHeight="1">
      <c r="A5" s="697" t="s">
        <v>400</v>
      </c>
      <c r="B5" s="697"/>
      <c r="C5" s="697"/>
      <c r="D5" s="697"/>
      <c r="E5" s="697"/>
      <c r="F5" s="697"/>
      <c r="G5" s="697"/>
      <c r="H5" s="697"/>
      <c r="I5" s="697"/>
      <c r="J5" s="697"/>
      <c r="K5" s="547"/>
    </row>
    <row r="6" spans="1:11" ht="15" customHeight="1">
      <c r="A6" s="685" t="s">
        <v>410</v>
      </c>
      <c r="B6" s="685"/>
      <c r="C6" s="685"/>
      <c r="D6" s="685"/>
      <c r="E6" s="685"/>
      <c r="F6" s="685"/>
      <c r="G6" s="685"/>
      <c r="H6" s="685"/>
      <c r="I6" s="685"/>
      <c r="J6" s="685"/>
      <c r="K6" s="382"/>
    </row>
    <row r="7" spans="7:9" ht="15" customHeight="1">
      <c r="G7" s="185"/>
      <c r="I7" s="185" t="s">
        <v>116</v>
      </c>
    </row>
    <row r="8" spans="1:11" ht="17.25" customHeight="1">
      <c r="A8" s="675" t="s">
        <v>117</v>
      </c>
      <c r="B8" s="676" t="s">
        <v>118</v>
      </c>
      <c r="C8" s="677"/>
      <c r="D8" s="677"/>
      <c r="E8" s="677"/>
      <c r="F8" s="678"/>
      <c r="G8" s="694" t="s">
        <v>119</v>
      </c>
      <c r="H8" s="686" t="s">
        <v>120</v>
      </c>
      <c r="I8" s="691" t="s">
        <v>121</v>
      </c>
      <c r="J8" s="686" t="s">
        <v>310</v>
      </c>
      <c r="K8" s="686" t="s">
        <v>311</v>
      </c>
    </row>
    <row r="9" spans="1:11" ht="12" customHeight="1">
      <c r="A9" s="675"/>
      <c r="B9" s="679"/>
      <c r="C9" s="680"/>
      <c r="D9" s="680"/>
      <c r="E9" s="680"/>
      <c r="F9" s="681"/>
      <c r="G9" s="695"/>
      <c r="H9" s="689"/>
      <c r="I9" s="692"/>
      <c r="J9" s="687"/>
      <c r="K9" s="687"/>
    </row>
    <row r="10" spans="1:11" ht="25.5" customHeight="1">
      <c r="A10" s="675"/>
      <c r="B10" s="152" t="s">
        <v>125</v>
      </c>
      <c r="C10" s="152" t="s">
        <v>126</v>
      </c>
      <c r="D10" s="165" t="s">
        <v>127</v>
      </c>
      <c r="E10" s="151" t="s">
        <v>128</v>
      </c>
      <c r="F10" s="151" t="s">
        <v>129</v>
      </c>
      <c r="G10" s="696"/>
      <c r="H10" s="690"/>
      <c r="I10" s="693"/>
      <c r="J10" s="688"/>
      <c r="K10" s="688"/>
    </row>
    <row r="11" spans="1:11" s="159" customFormat="1" ht="21" customHeight="1">
      <c r="A11" s="154" t="s">
        <v>5</v>
      </c>
      <c r="B11" s="106">
        <v>930</v>
      </c>
      <c r="C11" s="155"/>
      <c r="D11" s="166"/>
      <c r="E11" s="156"/>
      <c r="F11" s="157"/>
      <c r="G11" s="235"/>
      <c r="H11" s="513"/>
      <c r="I11" s="158"/>
      <c r="J11" s="384"/>
      <c r="K11" s="385"/>
    </row>
    <row r="12" spans="1:11" s="144" customFormat="1" ht="30" customHeight="1">
      <c r="A12" s="140" t="s">
        <v>229</v>
      </c>
      <c r="B12" s="124">
        <v>930</v>
      </c>
      <c r="C12" s="129"/>
      <c r="D12" s="126"/>
      <c r="E12" s="129"/>
      <c r="F12" s="125"/>
      <c r="G12" s="213"/>
      <c r="H12" s="514"/>
      <c r="I12" s="127"/>
      <c r="J12" s="386"/>
      <c r="K12" s="389"/>
    </row>
    <row r="13" spans="1:11" s="590" customFormat="1" ht="30" customHeight="1">
      <c r="A13" s="104" t="s">
        <v>398</v>
      </c>
      <c r="B13" s="124">
        <v>930</v>
      </c>
      <c r="C13" s="138"/>
      <c r="D13" s="161"/>
      <c r="E13" s="138"/>
      <c r="F13" s="135"/>
      <c r="G13" s="605">
        <f>G14</f>
        <v>4286.133</v>
      </c>
      <c r="H13" s="605">
        <v>0</v>
      </c>
      <c r="I13" s="648">
        <v>0</v>
      </c>
      <c r="J13" s="588"/>
      <c r="K13" s="589"/>
    </row>
    <row r="14" spans="1:11" s="587" customFormat="1" ht="30" customHeight="1">
      <c r="A14" s="495" t="s">
        <v>378</v>
      </c>
      <c r="B14" s="124">
        <v>930</v>
      </c>
      <c r="C14" s="581"/>
      <c r="D14" s="582"/>
      <c r="E14" s="576"/>
      <c r="F14" s="88"/>
      <c r="G14" s="620">
        <f>G15</f>
        <v>4286.133</v>
      </c>
      <c r="H14" s="620"/>
      <c r="I14" s="585"/>
      <c r="J14" s="584"/>
      <c r="K14" s="586"/>
    </row>
    <row r="15" spans="1:11" s="587" customFormat="1" ht="65.25" customHeight="1">
      <c r="A15" s="495" t="s">
        <v>379</v>
      </c>
      <c r="B15" s="124">
        <v>930</v>
      </c>
      <c r="C15" s="581" t="s">
        <v>77</v>
      </c>
      <c r="D15" s="582" t="s">
        <v>87</v>
      </c>
      <c r="E15" s="576" t="s">
        <v>381</v>
      </c>
      <c r="F15" s="88"/>
      <c r="G15" s="620">
        <f>G16+G18</f>
        <v>4286.133</v>
      </c>
      <c r="H15" s="584"/>
      <c r="I15" s="585"/>
      <c r="J15" s="584"/>
      <c r="K15" s="586"/>
    </row>
    <row r="16" spans="1:11" s="587" customFormat="1" ht="41.25" customHeight="1">
      <c r="A16" s="594" t="s">
        <v>391</v>
      </c>
      <c r="B16" s="124">
        <v>930</v>
      </c>
      <c r="C16" s="581" t="s">
        <v>77</v>
      </c>
      <c r="D16" s="582" t="s">
        <v>87</v>
      </c>
      <c r="E16" s="576" t="s">
        <v>382</v>
      </c>
      <c r="F16" s="88"/>
      <c r="G16" s="583">
        <f>G17</f>
        <v>4286.133</v>
      </c>
      <c r="H16" s="584"/>
      <c r="I16" s="585"/>
      <c r="J16" s="584"/>
      <c r="K16" s="586"/>
    </row>
    <row r="17" spans="1:11" s="587" customFormat="1" ht="24" customHeight="1">
      <c r="A17" s="600" t="s">
        <v>135</v>
      </c>
      <c r="B17" s="124">
        <v>930</v>
      </c>
      <c r="C17" s="581" t="s">
        <v>77</v>
      </c>
      <c r="D17" s="582" t="s">
        <v>87</v>
      </c>
      <c r="E17" s="576" t="s">
        <v>382</v>
      </c>
      <c r="F17" s="88" t="s">
        <v>136</v>
      </c>
      <c r="G17" s="583">
        <v>4286.133</v>
      </c>
      <c r="H17" s="584"/>
      <c r="I17" s="585"/>
      <c r="J17" s="584"/>
      <c r="K17" s="586"/>
    </row>
    <row r="18" spans="1:11" s="587" customFormat="1" ht="57" customHeight="1">
      <c r="A18" s="594" t="s">
        <v>392</v>
      </c>
      <c r="B18" s="124">
        <v>930</v>
      </c>
      <c r="C18" s="581" t="s">
        <v>77</v>
      </c>
      <c r="D18" s="582" t="s">
        <v>87</v>
      </c>
      <c r="E18" s="576" t="s">
        <v>383</v>
      </c>
      <c r="F18" s="88"/>
      <c r="G18" s="583">
        <f>G19</f>
        <v>0</v>
      </c>
      <c r="H18" s="584"/>
      <c r="I18" s="585"/>
      <c r="J18" s="584"/>
      <c r="K18" s="586"/>
    </row>
    <row r="19" spans="1:11" s="587" customFormat="1" ht="25.5" customHeight="1">
      <c r="A19" s="600" t="s">
        <v>135</v>
      </c>
      <c r="B19" s="124">
        <v>930</v>
      </c>
      <c r="C19" s="581" t="s">
        <v>77</v>
      </c>
      <c r="D19" s="582" t="s">
        <v>87</v>
      </c>
      <c r="E19" s="576" t="s">
        <v>383</v>
      </c>
      <c r="F19" s="88" t="s">
        <v>136</v>
      </c>
      <c r="G19" s="583">
        <v>0</v>
      </c>
      <c r="H19" s="584"/>
      <c r="I19" s="585"/>
      <c r="J19" s="584"/>
      <c r="K19" s="586"/>
    </row>
    <row r="20" spans="1:11" s="144" customFormat="1" ht="67.5" customHeight="1">
      <c r="A20" s="104" t="s">
        <v>230</v>
      </c>
      <c r="B20" s="124">
        <v>930</v>
      </c>
      <c r="C20" s="129" t="s">
        <v>215</v>
      </c>
      <c r="D20" s="126" t="s">
        <v>215</v>
      </c>
      <c r="E20" s="129" t="s">
        <v>239</v>
      </c>
      <c r="F20" s="135"/>
      <c r="G20" s="236">
        <f>G45+G61+G21+G39</f>
        <v>4480.352620000001</v>
      </c>
      <c r="H20" s="236">
        <v>0</v>
      </c>
      <c r="I20" s="487">
        <f>H20/G20*100</f>
        <v>0</v>
      </c>
      <c r="J20" s="390" t="e">
        <f>J45+J61+J21+J39</f>
        <v>#REF!</v>
      </c>
      <c r="K20" s="390" t="e">
        <f>K45+K61+K21+K39</f>
        <v>#REF!</v>
      </c>
    </row>
    <row r="21" spans="1:11" s="144" customFormat="1" ht="47.25" customHeight="1">
      <c r="A21" s="367" t="s">
        <v>264</v>
      </c>
      <c r="B21" s="368">
        <v>930</v>
      </c>
      <c r="C21" s="369" t="s">
        <v>215</v>
      </c>
      <c r="D21" s="370" t="s">
        <v>215</v>
      </c>
      <c r="E21" s="369" t="s">
        <v>278</v>
      </c>
      <c r="F21" s="371"/>
      <c r="G21" s="372">
        <f>G22+G25+G30+G36</f>
        <v>2896.94462</v>
      </c>
      <c r="H21" s="372">
        <v>0</v>
      </c>
      <c r="I21" s="489">
        <v>0</v>
      </c>
      <c r="J21" s="387" t="e">
        <f>J25+J36+#REF!</f>
        <v>#REF!</v>
      </c>
      <c r="K21" s="387" t="e">
        <f>K25+K36+#REF!</f>
        <v>#REF!</v>
      </c>
    </row>
    <row r="22" spans="1:13" s="144" customFormat="1" ht="47.25" customHeight="1">
      <c r="A22" s="594" t="s">
        <v>335</v>
      </c>
      <c r="B22" s="595">
        <v>930</v>
      </c>
      <c r="C22" s="603" t="s">
        <v>98</v>
      </c>
      <c r="D22" s="604" t="s">
        <v>79</v>
      </c>
      <c r="E22" s="576" t="s">
        <v>336</v>
      </c>
      <c r="F22" s="568"/>
      <c r="G22" s="602">
        <f>G23</f>
        <v>685.197</v>
      </c>
      <c r="H22" s="606"/>
      <c r="I22" s="605"/>
      <c r="J22" s="606"/>
      <c r="K22" s="606"/>
      <c r="L22" s="607"/>
      <c r="M22" s="607"/>
    </row>
    <row r="23" spans="1:13" s="144" customFormat="1" ht="28.5" customHeight="1">
      <c r="A23" s="594" t="s">
        <v>348</v>
      </c>
      <c r="B23" s="595">
        <v>930</v>
      </c>
      <c r="C23" s="603" t="s">
        <v>98</v>
      </c>
      <c r="D23" s="604" t="s">
        <v>79</v>
      </c>
      <c r="E23" s="576" t="s">
        <v>349</v>
      </c>
      <c r="F23" s="568"/>
      <c r="G23" s="602">
        <f>G24</f>
        <v>685.197</v>
      </c>
      <c r="H23" s="606"/>
      <c r="I23" s="605"/>
      <c r="J23" s="606"/>
      <c r="K23" s="606"/>
      <c r="L23" s="607"/>
      <c r="M23" s="607"/>
    </row>
    <row r="24" spans="1:13" s="144" customFormat="1" ht="35.25" customHeight="1">
      <c r="A24" s="608" t="s">
        <v>283</v>
      </c>
      <c r="B24" s="595">
        <v>930</v>
      </c>
      <c r="C24" s="603" t="s">
        <v>98</v>
      </c>
      <c r="D24" s="604" t="s">
        <v>79</v>
      </c>
      <c r="E24" s="576" t="s">
        <v>349</v>
      </c>
      <c r="F24" s="576" t="s">
        <v>136</v>
      </c>
      <c r="G24" s="602">
        <v>685.197</v>
      </c>
      <c r="H24" s="606"/>
      <c r="I24" s="605"/>
      <c r="J24" s="606"/>
      <c r="K24" s="606"/>
      <c r="L24" s="607"/>
      <c r="M24" s="607"/>
    </row>
    <row r="25" spans="1:13" s="144" customFormat="1" ht="37.5" customHeight="1">
      <c r="A25" s="609" t="s">
        <v>266</v>
      </c>
      <c r="B25" s="595">
        <v>930</v>
      </c>
      <c r="C25" s="603" t="s">
        <v>98</v>
      </c>
      <c r="D25" s="577" t="s">
        <v>98</v>
      </c>
      <c r="E25" s="603" t="s">
        <v>267</v>
      </c>
      <c r="F25" s="576"/>
      <c r="G25" s="602">
        <f>G26+G28</f>
        <v>1511.74762</v>
      </c>
      <c r="H25" s="610"/>
      <c r="I25" s="602"/>
      <c r="J25" s="602" t="e">
        <f>J26</f>
        <v>#REF!</v>
      </c>
      <c r="K25" s="602" t="e">
        <f>K26</f>
        <v>#REF!</v>
      </c>
      <c r="L25" s="607"/>
      <c r="M25" s="607"/>
    </row>
    <row r="26" spans="1:13" s="144" customFormat="1" ht="36" customHeight="1">
      <c r="A26" s="594" t="s">
        <v>391</v>
      </c>
      <c r="B26" s="595">
        <v>930</v>
      </c>
      <c r="C26" s="603" t="s">
        <v>98</v>
      </c>
      <c r="D26" s="577" t="s">
        <v>98</v>
      </c>
      <c r="E26" s="576" t="s">
        <v>385</v>
      </c>
      <c r="F26" s="576"/>
      <c r="G26" s="602">
        <f>G27</f>
        <v>1472.66</v>
      </c>
      <c r="H26" s="610"/>
      <c r="I26" s="602"/>
      <c r="J26" s="602" t="e">
        <f>#REF!</f>
        <v>#REF!</v>
      </c>
      <c r="K26" s="602" t="e">
        <f>#REF!</f>
        <v>#REF!</v>
      </c>
      <c r="L26" s="607"/>
      <c r="M26" s="607"/>
    </row>
    <row r="27" spans="1:13" s="144" customFormat="1" ht="21.75" customHeight="1">
      <c r="A27" s="600" t="s">
        <v>135</v>
      </c>
      <c r="B27" s="595">
        <v>930</v>
      </c>
      <c r="C27" s="603" t="s">
        <v>98</v>
      </c>
      <c r="D27" s="577" t="s">
        <v>98</v>
      </c>
      <c r="E27" s="576" t="s">
        <v>385</v>
      </c>
      <c r="F27" s="576" t="s">
        <v>136</v>
      </c>
      <c r="G27" s="602">
        <v>1472.66</v>
      </c>
      <c r="H27" s="610"/>
      <c r="I27" s="602"/>
      <c r="J27" s="602"/>
      <c r="K27" s="602"/>
      <c r="L27" s="607"/>
      <c r="M27" s="607"/>
    </row>
    <row r="28" spans="1:13" s="144" customFormat="1" ht="54" customHeight="1">
      <c r="A28" s="594" t="s">
        <v>392</v>
      </c>
      <c r="B28" s="595">
        <v>930</v>
      </c>
      <c r="C28" s="603" t="s">
        <v>98</v>
      </c>
      <c r="D28" s="577" t="s">
        <v>98</v>
      </c>
      <c r="E28" s="576" t="s">
        <v>386</v>
      </c>
      <c r="F28" s="576"/>
      <c r="G28" s="602">
        <f>G29</f>
        <v>39.08762</v>
      </c>
      <c r="H28" s="610"/>
      <c r="I28" s="602"/>
      <c r="J28" s="602"/>
      <c r="K28" s="602"/>
      <c r="L28" s="607"/>
      <c r="M28" s="607"/>
    </row>
    <row r="29" spans="1:13" s="144" customFormat="1" ht="21.75" customHeight="1">
      <c r="A29" s="600" t="s">
        <v>135</v>
      </c>
      <c r="B29" s="595">
        <v>930</v>
      </c>
      <c r="C29" s="603" t="s">
        <v>98</v>
      </c>
      <c r="D29" s="577" t="s">
        <v>98</v>
      </c>
      <c r="E29" s="576" t="s">
        <v>386</v>
      </c>
      <c r="F29" s="576" t="s">
        <v>136</v>
      </c>
      <c r="G29" s="602">
        <v>39.08762</v>
      </c>
      <c r="H29" s="610"/>
      <c r="I29" s="602"/>
      <c r="J29" s="602"/>
      <c r="K29" s="602"/>
      <c r="L29" s="607"/>
      <c r="M29" s="607"/>
    </row>
    <row r="30" spans="1:13" s="144" customFormat="1" ht="50.25" customHeight="1">
      <c r="A30" s="594" t="s">
        <v>356</v>
      </c>
      <c r="B30" s="595">
        <v>930</v>
      </c>
      <c r="C30" s="603" t="s">
        <v>98</v>
      </c>
      <c r="D30" s="577" t="s">
        <v>98</v>
      </c>
      <c r="E30" s="576" t="s">
        <v>332</v>
      </c>
      <c r="F30" s="576"/>
      <c r="G30" s="602">
        <f>G31</f>
        <v>500</v>
      </c>
      <c r="H30" s="610"/>
      <c r="I30" s="611"/>
      <c r="J30" s="612"/>
      <c r="K30" s="613"/>
      <c r="L30" s="607"/>
      <c r="M30" s="607"/>
    </row>
    <row r="31" spans="1:13" s="144" customFormat="1" ht="44.25" customHeight="1">
      <c r="A31" s="594" t="s">
        <v>355</v>
      </c>
      <c r="B31" s="595">
        <v>930</v>
      </c>
      <c r="C31" s="603" t="s">
        <v>98</v>
      </c>
      <c r="D31" s="577" t="s">
        <v>98</v>
      </c>
      <c r="E31" s="576" t="s">
        <v>357</v>
      </c>
      <c r="F31" s="576"/>
      <c r="G31" s="602">
        <f>G32+G34</f>
        <v>500</v>
      </c>
      <c r="H31" s="610"/>
      <c r="I31" s="611"/>
      <c r="J31" s="612"/>
      <c r="K31" s="613"/>
      <c r="L31" s="607"/>
      <c r="M31" s="607"/>
    </row>
    <row r="32" spans="1:13" s="144" customFormat="1" ht="44.25" customHeight="1">
      <c r="A32" s="594" t="s">
        <v>391</v>
      </c>
      <c r="B32" s="595">
        <v>930</v>
      </c>
      <c r="C32" s="603" t="s">
        <v>98</v>
      </c>
      <c r="D32" s="577" t="s">
        <v>98</v>
      </c>
      <c r="E32" s="576" t="s">
        <v>387</v>
      </c>
      <c r="F32" s="576"/>
      <c r="G32" s="602">
        <f>G33</f>
        <v>400</v>
      </c>
      <c r="H32" s="610"/>
      <c r="I32" s="611"/>
      <c r="J32" s="612"/>
      <c r="K32" s="613"/>
      <c r="L32" s="607"/>
      <c r="M32" s="607"/>
    </row>
    <row r="33" spans="1:13" s="144" customFormat="1" ht="30" customHeight="1">
      <c r="A33" s="600" t="s">
        <v>135</v>
      </c>
      <c r="B33" s="595">
        <v>930</v>
      </c>
      <c r="C33" s="603" t="s">
        <v>98</v>
      </c>
      <c r="D33" s="577" t="s">
        <v>98</v>
      </c>
      <c r="E33" s="576" t="s">
        <v>387</v>
      </c>
      <c r="F33" s="576" t="s">
        <v>136</v>
      </c>
      <c r="G33" s="602">
        <v>400</v>
      </c>
      <c r="H33" s="610"/>
      <c r="I33" s="611"/>
      <c r="J33" s="612"/>
      <c r="K33" s="613"/>
      <c r="L33" s="607"/>
      <c r="M33" s="607"/>
    </row>
    <row r="34" spans="1:13" s="144" customFormat="1" ht="54.75" customHeight="1">
      <c r="A34" s="594" t="s">
        <v>392</v>
      </c>
      <c r="B34" s="595">
        <v>930</v>
      </c>
      <c r="C34" s="603" t="s">
        <v>98</v>
      </c>
      <c r="D34" s="577" t="s">
        <v>98</v>
      </c>
      <c r="E34" s="576" t="s">
        <v>388</v>
      </c>
      <c r="F34" s="576"/>
      <c r="G34" s="602">
        <f>G35</f>
        <v>100</v>
      </c>
      <c r="H34" s="610"/>
      <c r="I34" s="611"/>
      <c r="J34" s="612"/>
      <c r="K34" s="613"/>
      <c r="L34" s="607"/>
      <c r="M34" s="607"/>
    </row>
    <row r="35" spans="1:13" s="144" customFormat="1" ht="24" customHeight="1">
      <c r="A35" s="600" t="s">
        <v>135</v>
      </c>
      <c r="B35" s="595">
        <v>930</v>
      </c>
      <c r="C35" s="603" t="s">
        <v>98</v>
      </c>
      <c r="D35" s="577" t="s">
        <v>98</v>
      </c>
      <c r="E35" s="576" t="s">
        <v>388</v>
      </c>
      <c r="F35" s="576" t="s">
        <v>136</v>
      </c>
      <c r="G35" s="602">
        <v>100</v>
      </c>
      <c r="H35" s="610"/>
      <c r="I35" s="611"/>
      <c r="J35" s="612"/>
      <c r="K35" s="613"/>
      <c r="L35" s="607"/>
      <c r="M35" s="607"/>
    </row>
    <row r="36" spans="1:13" s="144" customFormat="1" ht="80.25" customHeight="1">
      <c r="A36" s="609" t="s">
        <v>274</v>
      </c>
      <c r="B36" s="595">
        <v>930</v>
      </c>
      <c r="C36" s="603" t="s">
        <v>98</v>
      </c>
      <c r="D36" s="577" t="s">
        <v>98</v>
      </c>
      <c r="E36" s="603" t="s">
        <v>275</v>
      </c>
      <c r="F36" s="576"/>
      <c r="G36" s="602">
        <f>G37</f>
        <v>200</v>
      </c>
      <c r="H36" s="610"/>
      <c r="I36" s="602"/>
      <c r="J36" s="602" t="e">
        <f>J37</f>
        <v>#REF!</v>
      </c>
      <c r="K36" s="602" t="e">
        <f>K37</f>
        <v>#REF!</v>
      </c>
      <c r="L36" s="607"/>
      <c r="M36" s="607"/>
    </row>
    <row r="37" spans="1:13" s="144" customFormat="1" ht="33" customHeight="1">
      <c r="A37" s="609" t="s">
        <v>277</v>
      </c>
      <c r="B37" s="595">
        <v>930</v>
      </c>
      <c r="C37" s="603" t="s">
        <v>98</v>
      </c>
      <c r="D37" s="577" t="s">
        <v>98</v>
      </c>
      <c r="E37" s="603" t="s">
        <v>276</v>
      </c>
      <c r="F37" s="576"/>
      <c r="G37" s="602">
        <f>G38</f>
        <v>200</v>
      </c>
      <c r="H37" s="610"/>
      <c r="I37" s="602"/>
      <c r="J37" s="602" t="e">
        <f>J38</f>
        <v>#REF!</v>
      </c>
      <c r="K37" s="602" t="e">
        <f>K38</f>
        <v>#REF!</v>
      </c>
      <c r="L37" s="607"/>
      <c r="M37" s="607"/>
    </row>
    <row r="38" spans="1:13" s="144" customFormat="1" ht="34.5" customHeight="1">
      <c r="A38" s="608" t="s">
        <v>283</v>
      </c>
      <c r="B38" s="595">
        <v>930</v>
      </c>
      <c r="C38" s="603" t="s">
        <v>98</v>
      </c>
      <c r="D38" s="577" t="s">
        <v>98</v>
      </c>
      <c r="E38" s="603" t="s">
        <v>276</v>
      </c>
      <c r="F38" s="576" t="s">
        <v>136</v>
      </c>
      <c r="G38" s="602">
        <v>200</v>
      </c>
      <c r="H38" s="610"/>
      <c r="I38" s="611"/>
      <c r="J38" s="612" t="e">
        <f>#REF!</f>
        <v>#REF!</v>
      </c>
      <c r="K38" s="612" t="e">
        <f>#REF!</f>
        <v>#REF!</v>
      </c>
      <c r="L38" s="607"/>
      <c r="M38" s="607"/>
    </row>
    <row r="39" spans="1:11" s="144" customFormat="1" ht="33.75" customHeight="1">
      <c r="A39" s="373" t="s">
        <v>270</v>
      </c>
      <c r="B39" s="368">
        <v>930</v>
      </c>
      <c r="C39" s="369" t="s">
        <v>98</v>
      </c>
      <c r="D39" s="374" t="s">
        <v>98</v>
      </c>
      <c r="E39" s="369" t="s">
        <v>279</v>
      </c>
      <c r="F39" s="375"/>
      <c r="G39" s="372">
        <f>G40</f>
        <v>464.658</v>
      </c>
      <c r="H39" s="372">
        <f>H40</f>
        <v>0</v>
      </c>
      <c r="I39" s="489">
        <v>0</v>
      </c>
      <c r="J39" s="387" t="e">
        <f>J40</f>
        <v>#REF!</v>
      </c>
      <c r="K39" s="387" t="e">
        <f>K40</f>
        <v>#REF!</v>
      </c>
    </row>
    <row r="40" spans="1:11" s="607" customFormat="1" ht="57" customHeight="1">
      <c r="A40" s="614" t="s">
        <v>2</v>
      </c>
      <c r="B40" s="595">
        <v>930</v>
      </c>
      <c r="C40" s="603" t="s">
        <v>98</v>
      </c>
      <c r="D40" s="577" t="s">
        <v>98</v>
      </c>
      <c r="E40" s="603" t="s">
        <v>331</v>
      </c>
      <c r="F40" s="576"/>
      <c r="G40" s="602">
        <f>G41+G43</f>
        <v>464.658</v>
      </c>
      <c r="H40" s="602"/>
      <c r="I40" s="602"/>
      <c r="J40" s="602" t="e">
        <f>J41</f>
        <v>#REF!</v>
      </c>
      <c r="K40" s="602" t="e">
        <f>K41</f>
        <v>#REF!</v>
      </c>
    </row>
    <row r="41" spans="1:11" s="607" customFormat="1" ht="39" customHeight="1">
      <c r="A41" s="594" t="s">
        <v>393</v>
      </c>
      <c r="B41" s="595">
        <v>930</v>
      </c>
      <c r="C41" s="603" t="s">
        <v>98</v>
      </c>
      <c r="D41" s="577" t="s">
        <v>98</v>
      </c>
      <c r="E41" s="576" t="s">
        <v>389</v>
      </c>
      <c r="F41" s="576"/>
      <c r="G41" s="602">
        <f>G42</f>
        <v>232</v>
      </c>
      <c r="H41" s="610"/>
      <c r="I41" s="602"/>
      <c r="J41" s="602" t="e">
        <f>#REF!</f>
        <v>#REF!</v>
      </c>
      <c r="K41" s="602" t="e">
        <f>#REF!</f>
        <v>#REF!</v>
      </c>
    </row>
    <row r="42" spans="1:11" s="607" customFormat="1" ht="22.5" customHeight="1">
      <c r="A42" s="600" t="s">
        <v>135</v>
      </c>
      <c r="B42" s="595">
        <v>930</v>
      </c>
      <c r="C42" s="603" t="s">
        <v>98</v>
      </c>
      <c r="D42" s="577" t="s">
        <v>98</v>
      </c>
      <c r="E42" s="576" t="s">
        <v>389</v>
      </c>
      <c r="F42" s="576" t="s">
        <v>136</v>
      </c>
      <c r="G42" s="602">
        <v>232</v>
      </c>
      <c r="H42" s="610"/>
      <c r="I42" s="602"/>
      <c r="J42" s="602"/>
      <c r="K42" s="602"/>
    </row>
    <row r="43" spans="1:11" s="607" customFormat="1" ht="48.75" customHeight="1">
      <c r="A43" s="594" t="s">
        <v>392</v>
      </c>
      <c r="B43" s="595">
        <v>930</v>
      </c>
      <c r="C43" s="603" t="s">
        <v>98</v>
      </c>
      <c r="D43" s="577" t="s">
        <v>98</v>
      </c>
      <c r="E43" s="576" t="s">
        <v>390</v>
      </c>
      <c r="F43" s="576"/>
      <c r="G43" s="602">
        <f>G44</f>
        <v>232.658</v>
      </c>
      <c r="H43" s="610"/>
      <c r="I43" s="602"/>
      <c r="J43" s="602"/>
      <c r="K43" s="602"/>
    </row>
    <row r="44" spans="1:11" s="144" customFormat="1" ht="39" customHeight="1">
      <c r="A44" s="523" t="s">
        <v>135</v>
      </c>
      <c r="B44" s="124">
        <v>930</v>
      </c>
      <c r="C44" s="129" t="s">
        <v>98</v>
      </c>
      <c r="D44" s="126" t="s">
        <v>98</v>
      </c>
      <c r="E44" s="125" t="s">
        <v>390</v>
      </c>
      <c r="F44" s="125" t="s">
        <v>136</v>
      </c>
      <c r="G44" s="213">
        <v>232.658</v>
      </c>
      <c r="H44" s="388"/>
      <c r="I44" s="213"/>
      <c r="J44" s="213"/>
      <c r="K44" s="213"/>
    </row>
    <row r="45" spans="1:11" s="130" customFormat="1" ht="34.5" customHeight="1">
      <c r="A45" s="373" t="s">
        <v>265</v>
      </c>
      <c r="B45" s="368">
        <v>930</v>
      </c>
      <c r="C45" s="369" t="s">
        <v>215</v>
      </c>
      <c r="D45" s="370" t="s">
        <v>215</v>
      </c>
      <c r="E45" s="369" t="s">
        <v>240</v>
      </c>
      <c r="F45" s="377"/>
      <c r="G45" s="372">
        <f>G46+G53+G57</f>
        <v>778.75</v>
      </c>
      <c r="H45" s="372">
        <f>H55</f>
        <v>0</v>
      </c>
      <c r="I45" s="489">
        <f>H45/G45*100</f>
        <v>0</v>
      </c>
      <c r="J45" s="387" t="e">
        <f>#REF!+#REF!+#REF!+J55</f>
        <v>#REF!</v>
      </c>
      <c r="K45" s="387" t="e">
        <f>#REF!+#REF!+#REF!+K55</f>
        <v>#REF!</v>
      </c>
    </row>
    <row r="46" spans="1:11" s="130" customFormat="1" ht="65.25" customHeight="1">
      <c r="A46" s="645" t="s">
        <v>411</v>
      </c>
      <c r="B46" s="124">
        <v>930</v>
      </c>
      <c r="C46" s="125" t="s">
        <v>83</v>
      </c>
      <c r="D46" s="126" t="s">
        <v>91</v>
      </c>
      <c r="E46" s="167" t="s">
        <v>241</v>
      </c>
      <c r="F46" s="125"/>
      <c r="G46" s="213">
        <f>G47+G50</f>
        <v>358.75</v>
      </c>
      <c r="H46" s="213"/>
      <c r="I46" s="388"/>
      <c r="J46" s="213"/>
      <c r="K46" s="213"/>
    </row>
    <row r="47" spans="1:11" s="130" customFormat="1" ht="32.25" customHeight="1">
      <c r="A47" s="132" t="s">
        <v>0</v>
      </c>
      <c r="B47" s="222">
        <v>930</v>
      </c>
      <c r="C47" s="125" t="s">
        <v>83</v>
      </c>
      <c r="D47" s="126" t="s">
        <v>91</v>
      </c>
      <c r="E47" s="230" t="s">
        <v>364</v>
      </c>
      <c r="F47" s="125"/>
      <c r="G47" s="213">
        <f>G48</f>
        <v>358.75</v>
      </c>
      <c r="H47" s="213"/>
      <c r="I47" s="388"/>
      <c r="J47" s="213"/>
      <c r="K47" s="213"/>
    </row>
    <row r="48" spans="1:11" s="130" customFormat="1" ht="40.5" customHeight="1">
      <c r="A48" s="215" t="s">
        <v>151</v>
      </c>
      <c r="B48" s="222">
        <v>930</v>
      </c>
      <c r="C48" s="125" t="s">
        <v>83</v>
      </c>
      <c r="D48" s="126" t="s">
        <v>91</v>
      </c>
      <c r="E48" s="230" t="s">
        <v>364</v>
      </c>
      <c r="F48" s="125"/>
      <c r="G48" s="213">
        <v>358.75</v>
      </c>
      <c r="H48" s="213"/>
      <c r="I48" s="388"/>
      <c r="J48" s="213"/>
      <c r="K48" s="213"/>
    </row>
    <row r="49" spans="1:11" s="130" customFormat="1" ht="23.25" customHeight="1">
      <c r="A49" s="128" t="s">
        <v>282</v>
      </c>
      <c r="B49" s="222"/>
      <c r="C49" s="125"/>
      <c r="D49" s="126"/>
      <c r="E49" s="230"/>
      <c r="F49" s="125"/>
      <c r="G49" s="213">
        <v>0</v>
      </c>
      <c r="H49" s="213"/>
      <c r="I49" s="388"/>
      <c r="J49" s="213"/>
      <c r="K49" s="213"/>
    </row>
    <row r="50" spans="1:11" s="130" customFormat="1" ht="50.25" customHeight="1" hidden="1">
      <c r="A50" s="142" t="s">
        <v>365</v>
      </c>
      <c r="B50" s="222">
        <v>930</v>
      </c>
      <c r="C50" s="125" t="s">
        <v>83</v>
      </c>
      <c r="D50" s="126" t="s">
        <v>91</v>
      </c>
      <c r="E50" s="230" t="s">
        <v>366</v>
      </c>
      <c r="F50" s="125"/>
      <c r="G50" s="213">
        <f>G51</f>
        <v>0</v>
      </c>
      <c r="H50" s="213"/>
      <c r="I50" s="388"/>
      <c r="J50" s="213"/>
      <c r="K50" s="213"/>
    </row>
    <row r="51" spans="1:11" s="130" customFormat="1" ht="36.75" customHeight="1" hidden="1">
      <c r="A51" s="215" t="s">
        <v>151</v>
      </c>
      <c r="B51" s="222">
        <v>930</v>
      </c>
      <c r="C51" s="125" t="s">
        <v>83</v>
      </c>
      <c r="D51" s="126" t="s">
        <v>91</v>
      </c>
      <c r="E51" s="230" t="s">
        <v>366</v>
      </c>
      <c r="F51" s="125"/>
      <c r="G51" s="213">
        <f>'[2]пр 11'!G40</f>
        <v>0</v>
      </c>
      <c r="H51" s="213"/>
      <c r="I51" s="388"/>
      <c r="J51" s="213"/>
      <c r="K51" s="213"/>
    </row>
    <row r="52" spans="1:11" s="130" customFormat="1" ht="29.25" customHeight="1" hidden="1">
      <c r="A52" s="128" t="s">
        <v>282</v>
      </c>
      <c r="B52" s="124"/>
      <c r="C52" s="125"/>
      <c r="D52" s="126"/>
      <c r="E52" s="230"/>
      <c r="F52" s="125"/>
      <c r="G52" s="213">
        <v>0</v>
      </c>
      <c r="H52" s="213"/>
      <c r="I52" s="388"/>
      <c r="J52" s="213"/>
      <c r="K52" s="213"/>
    </row>
    <row r="53" spans="1:11" s="130" customFormat="1" ht="39" customHeight="1">
      <c r="A53" s="645" t="s">
        <v>412</v>
      </c>
      <c r="B53" s="124">
        <v>930</v>
      </c>
      <c r="C53" s="125" t="s">
        <v>98</v>
      </c>
      <c r="D53" s="126" t="s">
        <v>81</v>
      </c>
      <c r="E53" s="167" t="s">
        <v>247</v>
      </c>
      <c r="F53" s="125"/>
      <c r="G53" s="213">
        <f>G55</f>
        <v>320</v>
      </c>
      <c r="H53" s="213"/>
      <c r="I53" s="388"/>
      <c r="J53" s="488"/>
      <c r="K53" s="213"/>
    </row>
    <row r="54" spans="1:11" s="130" customFormat="1" ht="36.75" customHeight="1">
      <c r="A54" s="645" t="s">
        <v>249</v>
      </c>
      <c r="B54" s="124">
        <v>930</v>
      </c>
      <c r="C54" s="125" t="s">
        <v>98</v>
      </c>
      <c r="D54" s="126" t="s">
        <v>81</v>
      </c>
      <c r="E54" s="167" t="s">
        <v>257</v>
      </c>
      <c r="F54" s="125"/>
      <c r="G54" s="213">
        <f>G55</f>
        <v>320</v>
      </c>
      <c r="H54" s="213"/>
      <c r="I54" s="388"/>
      <c r="J54" s="488"/>
      <c r="K54" s="213"/>
    </row>
    <row r="55" spans="1:11" s="130" customFormat="1" ht="37.5" customHeight="1">
      <c r="A55" s="646" t="s">
        <v>283</v>
      </c>
      <c r="B55" s="124">
        <v>930</v>
      </c>
      <c r="C55" s="125" t="s">
        <v>98</v>
      </c>
      <c r="D55" s="126" t="s">
        <v>81</v>
      </c>
      <c r="E55" s="167" t="s">
        <v>257</v>
      </c>
      <c r="F55" s="125" t="s">
        <v>136</v>
      </c>
      <c r="G55" s="213">
        <v>320</v>
      </c>
      <c r="H55" s="213"/>
      <c r="I55" s="388"/>
      <c r="J55" s="488"/>
      <c r="K55" s="213"/>
    </row>
    <row r="56" spans="1:11" s="130" customFormat="1" ht="28.5" customHeight="1">
      <c r="A56" s="128" t="s">
        <v>282</v>
      </c>
      <c r="B56" s="124"/>
      <c r="C56" s="125"/>
      <c r="D56" s="126"/>
      <c r="E56" s="167"/>
      <c r="F56" s="125"/>
      <c r="G56" s="213">
        <v>0</v>
      </c>
      <c r="H56" s="213"/>
      <c r="I56" s="514"/>
      <c r="J56" s="488"/>
      <c r="K56" s="514"/>
    </row>
    <row r="57" spans="1:11" s="616" customFormat="1" ht="39.75" customHeight="1">
      <c r="A57" s="617" t="s">
        <v>154</v>
      </c>
      <c r="B57" s="595">
        <v>930</v>
      </c>
      <c r="C57" s="576" t="s">
        <v>98</v>
      </c>
      <c r="D57" s="577" t="s">
        <v>81</v>
      </c>
      <c r="E57" s="615" t="s">
        <v>259</v>
      </c>
      <c r="F57" s="576" t="s">
        <v>136</v>
      </c>
      <c r="G57" s="602">
        <v>100</v>
      </c>
      <c r="H57" s="610"/>
      <c r="I57" s="602"/>
      <c r="J57" s="602">
        <f>'пр 4'!N116</f>
        <v>0</v>
      </c>
      <c r="K57" s="613">
        <v>50</v>
      </c>
    </row>
    <row r="58" spans="1:11" s="130" customFormat="1" ht="35.25" customHeight="1">
      <c r="A58" s="647" t="s">
        <v>231</v>
      </c>
      <c r="B58" s="124">
        <v>930</v>
      </c>
      <c r="C58" s="125" t="s">
        <v>98</v>
      </c>
      <c r="D58" s="126" t="s">
        <v>81</v>
      </c>
      <c r="E58" s="167" t="s">
        <v>251</v>
      </c>
      <c r="F58" s="125"/>
      <c r="G58" s="213">
        <f>G59</f>
        <v>100</v>
      </c>
      <c r="H58" s="213"/>
      <c r="I58" s="388"/>
      <c r="J58" s="213"/>
      <c r="K58" s="213">
        <f>K59</f>
        <v>0</v>
      </c>
    </row>
    <row r="59" spans="1:11" s="130" customFormat="1" ht="28.5" customHeight="1">
      <c r="A59" s="647" t="s">
        <v>252</v>
      </c>
      <c r="B59" s="124">
        <v>930</v>
      </c>
      <c r="C59" s="125" t="s">
        <v>98</v>
      </c>
      <c r="D59" s="126" t="s">
        <v>81</v>
      </c>
      <c r="E59" s="167" t="s">
        <v>259</v>
      </c>
      <c r="F59" s="125"/>
      <c r="G59" s="213">
        <f>G60</f>
        <v>100</v>
      </c>
      <c r="H59" s="213"/>
      <c r="I59" s="388"/>
      <c r="J59" s="213"/>
      <c r="K59" s="213">
        <f>K60</f>
        <v>0</v>
      </c>
    </row>
    <row r="60" spans="1:11" s="130" customFormat="1" ht="39.75" customHeight="1">
      <c r="A60" s="646" t="s">
        <v>154</v>
      </c>
      <c r="B60" s="124">
        <v>930</v>
      </c>
      <c r="C60" s="125" t="s">
        <v>98</v>
      </c>
      <c r="D60" s="126" t="s">
        <v>81</v>
      </c>
      <c r="E60" s="167" t="s">
        <v>259</v>
      </c>
      <c r="F60" s="125" t="s">
        <v>136</v>
      </c>
      <c r="G60" s="213">
        <v>100</v>
      </c>
      <c r="H60" s="213"/>
      <c r="I60" s="388"/>
      <c r="J60" s="213"/>
      <c r="K60" s="213">
        <f>'[2]пр 5'!N117</f>
        <v>0</v>
      </c>
    </row>
    <row r="61" spans="1:11" s="130" customFormat="1" ht="30.75" customHeight="1">
      <c r="A61" s="378" t="s">
        <v>254</v>
      </c>
      <c r="B61" s="368">
        <v>930</v>
      </c>
      <c r="C61" s="375" t="s">
        <v>98</v>
      </c>
      <c r="D61" s="374" t="s">
        <v>77</v>
      </c>
      <c r="E61" s="375" t="s">
        <v>243</v>
      </c>
      <c r="F61" s="375"/>
      <c r="G61" s="372">
        <f>G62</f>
        <v>340</v>
      </c>
      <c r="H61" s="387"/>
      <c r="I61" s="489">
        <v>0</v>
      </c>
      <c r="J61" s="387">
        <f>J62</f>
        <v>0</v>
      </c>
      <c r="K61" s="387">
        <f>K62</f>
        <v>444.1</v>
      </c>
    </row>
    <row r="62" spans="1:11" s="618" customFormat="1" ht="38.25" customHeight="1">
      <c r="A62" s="609" t="s">
        <v>234</v>
      </c>
      <c r="B62" s="595">
        <v>930</v>
      </c>
      <c r="C62" s="576" t="s">
        <v>98</v>
      </c>
      <c r="D62" s="577" t="s">
        <v>77</v>
      </c>
      <c r="E62" s="576" t="s">
        <v>244</v>
      </c>
      <c r="F62" s="576"/>
      <c r="G62" s="602">
        <f>G64</f>
        <v>340</v>
      </c>
      <c r="H62" s="610"/>
      <c r="I62" s="602"/>
      <c r="J62" s="610">
        <f>J64</f>
        <v>0</v>
      </c>
      <c r="K62" s="610">
        <f>K64</f>
        <v>444.1</v>
      </c>
    </row>
    <row r="63" spans="1:11" s="618" customFormat="1" ht="36.75" customHeight="1">
      <c r="A63" s="609" t="s">
        <v>245</v>
      </c>
      <c r="B63" s="595">
        <v>930</v>
      </c>
      <c r="C63" s="576" t="s">
        <v>98</v>
      </c>
      <c r="D63" s="577" t="s">
        <v>77</v>
      </c>
      <c r="E63" s="576" t="s">
        <v>256</v>
      </c>
      <c r="F63" s="576"/>
      <c r="G63" s="602">
        <f>G64</f>
        <v>340</v>
      </c>
      <c r="H63" s="610"/>
      <c r="I63" s="602"/>
      <c r="J63" s="602">
        <f>J64</f>
        <v>0</v>
      </c>
      <c r="K63" s="619"/>
    </row>
    <row r="64" spans="1:11" s="618" customFormat="1" ht="36" customHeight="1">
      <c r="A64" s="617" t="s">
        <v>135</v>
      </c>
      <c r="B64" s="595">
        <v>930</v>
      </c>
      <c r="C64" s="576" t="s">
        <v>98</v>
      </c>
      <c r="D64" s="577" t="s">
        <v>77</v>
      </c>
      <c r="E64" s="576" t="s">
        <v>256</v>
      </c>
      <c r="F64" s="576" t="s">
        <v>136</v>
      </c>
      <c r="G64" s="602">
        <f>'пр 4'!I92</f>
        <v>340</v>
      </c>
      <c r="H64" s="610"/>
      <c r="I64" s="602"/>
      <c r="J64" s="602">
        <f>'пр 4'!N92</f>
        <v>0</v>
      </c>
      <c r="K64" s="613">
        <v>444.1</v>
      </c>
    </row>
    <row r="65" spans="1:11" ht="51" customHeight="1">
      <c r="A65" s="104" t="s">
        <v>290</v>
      </c>
      <c r="B65" s="104">
        <v>930</v>
      </c>
      <c r="C65" s="138" t="s">
        <v>215</v>
      </c>
      <c r="D65" s="161" t="s">
        <v>215</v>
      </c>
      <c r="E65" s="138" t="s">
        <v>293</v>
      </c>
      <c r="F65" s="135"/>
      <c r="G65" s="236">
        <f>G66</f>
        <v>118.1833</v>
      </c>
      <c r="H65" s="390"/>
      <c r="I65" s="487"/>
      <c r="J65" s="390">
        <f aca="true" t="shared" si="0" ref="J65:K68">J66</f>
        <v>0</v>
      </c>
      <c r="K65" s="390">
        <f t="shared" si="0"/>
        <v>50</v>
      </c>
    </row>
    <row r="66" spans="1:11" s="130" customFormat="1" ht="35.25" customHeight="1">
      <c r="A66" s="367" t="s">
        <v>291</v>
      </c>
      <c r="B66" s="368">
        <v>930</v>
      </c>
      <c r="C66" s="375" t="s">
        <v>103</v>
      </c>
      <c r="D66" s="374" t="s">
        <v>77</v>
      </c>
      <c r="E66" s="375" t="s">
        <v>294</v>
      </c>
      <c r="F66" s="375"/>
      <c r="G66" s="376">
        <f>G67</f>
        <v>118.1833</v>
      </c>
      <c r="H66" s="391"/>
      <c r="I66" s="489">
        <v>0</v>
      </c>
      <c r="J66" s="391">
        <f t="shared" si="0"/>
        <v>0</v>
      </c>
      <c r="K66" s="391">
        <f t="shared" si="0"/>
        <v>50</v>
      </c>
    </row>
    <row r="67" spans="1:11" ht="54" customHeight="1">
      <c r="A67" s="525" t="s">
        <v>333</v>
      </c>
      <c r="B67" s="107">
        <v>930</v>
      </c>
      <c r="C67" s="108" t="s">
        <v>103</v>
      </c>
      <c r="D67" s="174" t="s">
        <v>77</v>
      </c>
      <c r="E67" s="108" t="s">
        <v>295</v>
      </c>
      <c r="F67" s="108"/>
      <c r="G67" s="213">
        <f>G68</f>
        <v>118.1833</v>
      </c>
      <c r="H67" s="388"/>
      <c r="I67" s="488"/>
      <c r="J67" s="213">
        <f t="shared" si="0"/>
        <v>0</v>
      </c>
      <c r="K67" s="213">
        <f t="shared" si="0"/>
        <v>50</v>
      </c>
    </row>
    <row r="68" spans="1:11" ht="37.5" customHeight="1">
      <c r="A68" s="525" t="s">
        <v>334</v>
      </c>
      <c r="B68" s="107">
        <v>930</v>
      </c>
      <c r="C68" s="108" t="s">
        <v>103</v>
      </c>
      <c r="D68" s="174" t="s">
        <v>77</v>
      </c>
      <c r="E68" s="108" t="s">
        <v>4</v>
      </c>
      <c r="F68" s="108"/>
      <c r="G68" s="213">
        <f>G69</f>
        <v>118.1833</v>
      </c>
      <c r="H68" s="388"/>
      <c r="I68" s="488"/>
      <c r="J68" s="213">
        <f t="shared" si="0"/>
        <v>0</v>
      </c>
      <c r="K68" s="213">
        <f t="shared" si="0"/>
        <v>50</v>
      </c>
    </row>
    <row r="69" spans="1:11" ht="38.25" customHeight="1">
      <c r="A69" s="133" t="s">
        <v>135</v>
      </c>
      <c r="B69" s="107">
        <v>930</v>
      </c>
      <c r="C69" s="108" t="s">
        <v>103</v>
      </c>
      <c r="D69" s="174" t="s">
        <v>77</v>
      </c>
      <c r="E69" s="108" t="s">
        <v>4</v>
      </c>
      <c r="F69" s="108" t="s">
        <v>136</v>
      </c>
      <c r="G69" s="213">
        <v>118.1833</v>
      </c>
      <c r="H69" s="515"/>
      <c r="I69" s="465"/>
      <c r="J69" s="392"/>
      <c r="K69" s="394">
        <v>50</v>
      </c>
    </row>
    <row r="70" spans="1:11" s="243" customFormat="1" ht="21" customHeight="1">
      <c r="A70" s="48" t="s">
        <v>114</v>
      </c>
      <c r="B70" s="240"/>
      <c r="C70" s="241"/>
      <c r="D70" s="241"/>
      <c r="E70" s="48"/>
      <c r="F70" s="48"/>
      <c r="G70" s="242">
        <f>G20+G65+G13</f>
        <v>8884.66892</v>
      </c>
      <c r="H70" s="393">
        <f>H20+H65</f>
        <v>0</v>
      </c>
      <c r="I70" s="490">
        <f>H70/G70*100</f>
        <v>0</v>
      </c>
      <c r="J70" s="393" t="e">
        <f>J20+J65</f>
        <v>#REF!</v>
      </c>
      <c r="K70" s="393" t="e">
        <f>K20+K65</f>
        <v>#REF!</v>
      </c>
    </row>
    <row r="71" ht="21" customHeight="1">
      <c r="G71" s="579"/>
    </row>
    <row r="72" spans="1:11" s="105" customFormat="1" ht="21" customHeight="1">
      <c r="A72" s="395"/>
      <c r="B72" s="396"/>
      <c r="C72" s="397"/>
      <c r="D72" s="397"/>
      <c r="E72" s="395"/>
      <c r="F72" s="395"/>
      <c r="G72" s="621"/>
      <c r="H72" s="516"/>
      <c r="I72" s="395"/>
      <c r="J72" s="399"/>
      <c r="K72" s="399"/>
    </row>
    <row r="73" spans="1:11" s="105" customFormat="1" ht="21" customHeight="1">
      <c r="A73" s="395"/>
      <c r="B73" s="396"/>
      <c r="C73" s="397"/>
      <c r="D73" s="397"/>
      <c r="E73" s="395"/>
      <c r="F73" s="395"/>
      <c r="G73" s="398"/>
      <c r="H73" s="516"/>
      <c r="I73" s="395"/>
      <c r="J73" s="399"/>
      <c r="K73" s="399"/>
    </row>
  </sheetData>
  <sheetProtection/>
  <autoFilter ref="A11:K72"/>
  <mergeCells count="9">
    <mergeCell ref="A5:J5"/>
    <mergeCell ref="A6:J6"/>
    <mergeCell ref="J8:J10"/>
    <mergeCell ref="K8:K10"/>
    <mergeCell ref="H8:H10"/>
    <mergeCell ref="I8:I10"/>
    <mergeCell ref="A8:A10"/>
    <mergeCell ref="B8:F9"/>
    <mergeCell ref="G8:G10"/>
  </mergeCells>
  <printOptions/>
  <pageMargins left="0.2362204724409449" right="0.1968503937007874" top="0.5905511811023623" bottom="0.4330708661417323" header="0.31496062992125984" footer="0.31496062992125984"/>
  <pageSetup fitToHeight="2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PageLayoutView="0" workbookViewId="0" topLeftCell="A1">
      <selection activeCell="C9" sqref="C9:F9"/>
    </sheetView>
  </sheetViews>
  <sheetFormatPr defaultColWidth="11.57421875" defaultRowHeight="12.75"/>
  <cols>
    <col min="1" max="1" width="6.140625" style="194" customWidth="1"/>
    <col min="2" max="2" width="56.140625" style="182" customWidth="1"/>
    <col min="3" max="3" width="13.7109375" style="182" customWidth="1"/>
    <col min="4" max="4" width="12.8515625" style="182" customWidth="1"/>
    <col min="5" max="5" width="17.28125" style="182" customWidth="1"/>
    <col min="6" max="6" width="14.00390625" style="182" customWidth="1"/>
    <col min="7" max="9" width="16.00390625" style="182" customWidth="1"/>
    <col min="10" max="16384" width="11.57421875" style="182" customWidth="1"/>
  </cols>
  <sheetData>
    <row r="1" spans="1:24" ht="15.75">
      <c r="A1" s="177"/>
      <c r="B1" s="178"/>
      <c r="C1" s="179"/>
      <c r="D1" s="179"/>
      <c r="E1" s="179"/>
      <c r="F1" s="180"/>
      <c r="G1" s="52"/>
      <c r="H1" s="181"/>
      <c r="I1" s="52" t="s">
        <v>280</v>
      </c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ht="15.75">
      <c r="A2" s="183"/>
      <c r="B2" s="183"/>
      <c r="C2" s="183"/>
      <c r="D2" s="184"/>
      <c r="E2" s="184"/>
      <c r="F2" s="185"/>
      <c r="G2" s="52"/>
      <c r="H2" s="181"/>
      <c r="I2" s="58" t="s">
        <v>312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1:24" ht="15.75">
      <c r="A3" s="183"/>
      <c r="B3" s="183"/>
      <c r="C3" s="183"/>
      <c r="D3" s="184"/>
      <c r="E3" s="184"/>
      <c r="F3" s="185"/>
      <c r="G3" s="52"/>
      <c r="H3" s="181"/>
      <c r="I3" s="58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24" ht="15.75">
      <c r="A4" s="183"/>
      <c r="B4" s="183" t="s">
        <v>11</v>
      </c>
      <c r="C4" s="183"/>
      <c r="D4" s="184"/>
      <c r="E4" s="184"/>
      <c r="F4" s="185"/>
      <c r="G4" s="52"/>
      <c r="H4" s="181"/>
      <c r="I4" s="58" t="str">
        <f>'пр 3'!G3</f>
        <v>от 28.04.2017 г. № 84 </v>
      </c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4" ht="15.75">
      <c r="A5" s="698" t="s">
        <v>400</v>
      </c>
      <c r="B5" s="698"/>
      <c r="C5" s="698"/>
      <c r="D5" s="698"/>
      <c r="E5" s="698"/>
      <c r="F5" s="698"/>
      <c r="G5" s="698"/>
      <c r="H5" s="698"/>
      <c r="I5" s="698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</row>
    <row r="6" spans="1:24" ht="18.75" customHeight="1">
      <c r="A6" s="699" t="s">
        <v>406</v>
      </c>
      <c r="B6" s="699"/>
      <c r="C6" s="699"/>
      <c r="D6" s="699"/>
      <c r="E6" s="699"/>
      <c r="F6" s="699"/>
      <c r="G6" s="699"/>
      <c r="H6" s="699"/>
      <c r="I6" s="699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</row>
    <row r="7" spans="1:24" ht="13.5" customHeight="1">
      <c r="A7" s="700"/>
      <c r="B7" s="700"/>
      <c r="C7" s="700"/>
      <c r="D7" s="700"/>
      <c r="E7" s="700"/>
      <c r="F7" s="700"/>
      <c r="G7" s="700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</row>
    <row r="8" spans="1:24" ht="15.75">
      <c r="A8" s="187" t="s">
        <v>11</v>
      </c>
      <c r="B8" s="181"/>
      <c r="C8" s="181"/>
      <c r="D8" s="181"/>
      <c r="E8" s="181"/>
      <c r="F8" s="181"/>
      <c r="G8" s="186"/>
      <c r="H8" s="181"/>
      <c r="I8" s="186" t="s">
        <v>165</v>
      </c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</row>
    <row r="9" spans="1:24" s="190" customFormat="1" ht="18.75" customHeight="1">
      <c r="A9" s="703" t="s">
        <v>72</v>
      </c>
      <c r="B9" s="704" t="s">
        <v>117</v>
      </c>
      <c r="C9" s="704" t="s">
        <v>166</v>
      </c>
      <c r="D9" s="704"/>
      <c r="E9" s="704"/>
      <c r="F9" s="704"/>
      <c r="G9" s="686" t="s">
        <v>119</v>
      </c>
      <c r="H9" s="686" t="s">
        <v>120</v>
      </c>
      <c r="I9" s="686" t="s">
        <v>121</v>
      </c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9"/>
      <c r="W9" s="188"/>
      <c r="X9" s="188"/>
    </row>
    <row r="10" spans="1:24" s="190" customFormat="1" ht="67.5" customHeight="1">
      <c r="A10" s="703"/>
      <c r="B10" s="704"/>
      <c r="C10" s="191" t="s">
        <v>167</v>
      </c>
      <c r="D10" s="191" t="s">
        <v>168</v>
      </c>
      <c r="E10" s="191" t="s">
        <v>169</v>
      </c>
      <c r="F10" s="191" t="s">
        <v>170</v>
      </c>
      <c r="G10" s="689"/>
      <c r="H10" s="689"/>
      <c r="I10" s="689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9"/>
      <c r="W10" s="188"/>
      <c r="X10" s="188"/>
    </row>
    <row r="11" spans="1:24" s="194" customFormat="1" ht="15.75">
      <c r="A11" s="192">
        <v>1</v>
      </c>
      <c r="B11" s="192">
        <v>2</v>
      </c>
      <c r="C11" s="192">
        <v>3</v>
      </c>
      <c r="D11" s="192">
        <v>4</v>
      </c>
      <c r="E11" s="192">
        <v>5</v>
      </c>
      <c r="F11" s="192">
        <v>6</v>
      </c>
      <c r="G11" s="192">
        <v>7</v>
      </c>
      <c r="H11" s="192">
        <v>8</v>
      </c>
      <c r="I11" s="192">
        <v>9</v>
      </c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93"/>
      <c r="W11" s="187"/>
      <c r="X11" s="187"/>
    </row>
    <row r="12" spans="1:24" ht="16.5">
      <c r="A12" s="192" t="s">
        <v>171</v>
      </c>
      <c r="B12" s="195" t="s">
        <v>172</v>
      </c>
      <c r="C12" s="196" t="s">
        <v>173</v>
      </c>
      <c r="D12" s="196" t="s">
        <v>173</v>
      </c>
      <c r="E12" s="196" t="s">
        <v>174</v>
      </c>
      <c r="F12" s="196" t="s">
        <v>175</v>
      </c>
      <c r="G12" s="228">
        <f>G13</f>
        <v>653.0916</v>
      </c>
      <c r="H12" s="228">
        <f>H13</f>
        <v>164.02100000000002</v>
      </c>
      <c r="I12" s="481">
        <f>H12/G12*100</f>
        <v>25.114547484610128</v>
      </c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97"/>
      <c r="W12" s="181"/>
      <c r="X12" s="181"/>
    </row>
    <row r="13" spans="1:24" ht="32.25" customHeight="1">
      <c r="A13" s="196" t="s">
        <v>176</v>
      </c>
      <c r="B13" s="198" t="s">
        <v>177</v>
      </c>
      <c r="C13" s="196" t="s">
        <v>173</v>
      </c>
      <c r="D13" s="196" t="s">
        <v>178</v>
      </c>
      <c r="E13" s="196" t="s">
        <v>174</v>
      </c>
      <c r="F13" s="196" t="s">
        <v>175</v>
      </c>
      <c r="G13" s="228">
        <f>SUM(G14:G17)</f>
        <v>653.0916</v>
      </c>
      <c r="H13" s="228">
        <f>SUM(H14:H17)</f>
        <v>164.02100000000002</v>
      </c>
      <c r="I13" s="481">
        <f>H13/G13*100</f>
        <v>25.114547484610128</v>
      </c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97"/>
      <c r="W13" s="181"/>
      <c r="X13" s="181"/>
    </row>
    <row r="14" spans="1:24" ht="78" customHeight="1">
      <c r="A14" s="196" t="s">
        <v>179</v>
      </c>
      <c r="B14" s="199" t="s">
        <v>37</v>
      </c>
      <c r="C14" s="200" t="s">
        <v>173</v>
      </c>
      <c r="D14" s="200" t="s">
        <v>178</v>
      </c>
      <c r="E14" s="200" t="s">
        <v>180</v>
      </c>
      <c r="F14" s="200" t="s">
        <v>181</v>
      </c>
      <c r="G14" s="229">
        <f>'пр 2'!C12</f>
        <v>223.02531</v>
      </c>
      <c r="H14" s="229">
        <f>'пр 2'!D12</f>
        <v>61.00041</v>
      </c>
      <c r="I14" s="482">
        <f>'пр 2'!E12</f>
        <v>27.35133963046616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97"/>
      <c r="W14" s="181"/>
      <c r="X14" s="181"/>
    </row>
    <row r="15" spans="1:24" ht="89.25" customHeight="1">
      <c r="A15" s="196" t="s">
        <v>182</v>
      </c>
      <c r="B15" s="199" t="s">
        <v>39</v>
      </c>
      <c r="C15" s="200" t="s">
        <v>173</v>
      </c>
      <c r="D15" s="200" t="s">
        <v>178</v>
      </c>
      <c r="E15" s="200" t="s">
        <v>183</v>
      </c>
      <c r="F15" s="200" t="s">
        <v>181</v>
      </c>
      <c r="G15" s="229">
        <f>'пр 2'!C13</f>
        <v>2.22151</v>
      </c>
      <c r="H15" s="229">
        <f>'пр 2'!D13</f>
        <v>0.60968</v>
      </c>
      <c r="I15" s="482">
        <f>'пр 2'!E13</f>
        <v>27.44439592889521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97"/>
      <c r="W15" s="181"/>
      <c r="X15" s="181"/>
    </row>
    <row r="16" spans="1:24" ht="74.25" customHeight="1">
      <c r="A16" s="196" t="s">
        <v>184</v>
      </c>
      <c r="B16" s="199" t="s">
        <v>41</v>
      </c>
      <c r="C16" s="200" t="s">
        <v>173</v>
      </c>
      <c r="D16" s="200" t="s">
        <v>178</v>
      </c>
      <c r="E16" s="200" t="s">
        <v>185</v>
      </c>
      <c r="F16" s="200" t="s">
        <v>181</v>
      </c>
      <c r="G16" s="229">
        <f>'пр 2'!C14</f>
        <v>472.45295</v>
      </c>
      <c r="H16" s="229">
        <f>'пр 2'!D14</f>
        <v>113.59985</v>
      </c>
      <c r="I16" s="482">
        <f>'пр 2'!E14</f>
        <v>24.04469058770826</v>
      </c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97"/>
      <c r="W16" s="181"/>
      <c r="X16" s="181"/>
    </row>
    <row r="17" spans="1:24" ht="74.25" customHeight="1">
      <c r="A17" s="196" t="s">
        <v>217</v>
      </c>
      <c r="B17" s="202" t="s">
        <v>43</v>
      </c>
      <c r="C17" s="200" t="s">
        <v>173</v>
      </c>
      <c r="D17" s="200" t="s">
        <v>178</v>
      </c>
      <c r="E17" s="200" t="s">
        <v>218</v>
      </c>
      <c r="F17" s="200" t="s">
        <v>181</v>
      </c>
      <c r="G17" s="229">
        <f>'пр 2'!C15</f>
        <v>-44.60817</v>
      </c>
      <c r="H17" s="229">
        <f>'пр 2'!D15</f>
        <v>-11.18894</v>
      </c>
      <c r="I17" s="482">
        <f>'пр 2'!E15</f>
        <v>25.082714668635813</v>
      </c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97"/>
      <c r="W17" s="181"/>
      <c r="X17" s="181"/>
    </row>
    <row r="18" spans="1:24" ht="11.25" customHeight="1">
      <c r="A18" s="196"/>
      <c r="B18" s="202"/>
      <c r="C18" s="200"/>
      <c r="D18" s="200"/>
      <c r="E18" s="200"/>
      <c r="F18" s="200"/>
      <c r="G18" s="201"/>
      <c r="H18" s="479"/>
      <c r="I18" s="479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97"/>
      <c r="W18" s="181"/>
      <c r="X18" s="181"/>
    </row>
    <row r="19" spans="1:24" ht="15.75" customHeight="1">
      <c r="A19" s="701" t="s">
        <v>72</v>
      </c>
      <c r="B19" s="702" t="s">
        <v>117</v>
      </c>
      <c r="C19" s="203" t="s">
        <v>186</v>
      </c>
      <c r="D19" s="203"/>
      <c r="E19" s="203"/>
      <c r="F19" s="203"/>
      <c r="G19" s="686" t="s">
        <v>119</v>
      </c>
      <c r="H19" s="686" t="s">
        <v>120</v>
      </c>
      <c r="I19" s="686" t="s">
        <v>121</v>
      </c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97"/>
      <c r="W19" s="181"/>
      <c r="X19" s="181"/>
    </row>
    <row r="20" spans="1:24" ht="31.5">
      <c r="A20" s="701"/>
      <c r="B20" s="702"/>
      <c r="C20" s="171" t="s">
        <v>194</v>
      </c>
      <c r="D20" s="171" t="s">
        <v>187</v>
      </c>
      <c r="E20" s="171" t="s">
        <v>188</v>
      </c>
      <c r="F20" s="171" t="s">
        <v>129</v>
      </c>
      <c r="G20" s="689"/>
      <c r="H20" s="689"/>
      <c r="I20" s="689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97"/>
      <c r="W20" s="181"/>
      <c r="X20" s="181"/>
    </row>
    <row r="21" spans="1:24" s="194" customFormat="1" ht="15.75">
      <c r="A21" s="204">
        <v>1</v>
      </c>
      <c r="B21" s="204">
        <v>2</v>
      </c>
      <c r="C21" s="204">
        <v>3</v>
      </c>
      <c r="D21" s="204">
        <v>4</v>
      </c>
      <c r="E21" s="204">
        <v>5</v>
      </c>
      <c r="F21" s="204">
        <v>6</v>
      </c>
      <c r="G21" s="204">
        <v>7</v>
      </c>
      <c r="H21" s="204">
        <v>8</v>
      </c>
      <c r="I21" s="204">
        <v>9</v>
      </c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93"/>
      <c r="W21" s="187"/>
      <c r="X21" s="187"/>
    </row>
    <row r="22" spans="1:24" ht="16.5">
      <c r="A22" s="204" t="s">
        <v>189</v>
      </c>
      <c r="B22" s="205" t="s">
        <v>190</v>
      </c>
      <c r="C22" s="206"/>
      <c r="D22" s="206"/>
      <c r="E22" s="206"/>
      <c r="F22" s="206"/>
      <c r="G22" s="207">
        <f>G23</f>
        <v>653.0916</v>
      </c>
      <c r="H22" s="207">
        <f>H23</f>
        <v>286.11425</v>
      </c>
      <c r="I22" s="485">
        <f>H22/G22*100</f>
        <v>43.80920685551614</v>
      </c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97"/>
      <c r="W22" s="181"/>
      <c r="X22" s="181"/>
    </row>
    <row r="23" spans="1:24" s="212" customFormat="1" ht="33" customHeight="1">
      <c r="A23" s="208" t="s">
        <v>191</v>
      </c>
      <c r="B23" s="209" t="s">
        <v>5</v>
      </c>
      <c r="C23" s="218">
        <v>930</v>
      </c>
      <c r="D23" s="219"/>
      <c r="E23" s="220"/>
      <c r="F23" s="221"/>
      <c r="G23" s="210">
        <f>G24+G31</f>
        <v>653.0916</v>
      </c>
      <c r="H23" s="210">
        <f>H24+H31</f>
        <v>286.11425</v>
      </c>
      <c r="I23" s="485">
        <f>H23/G23*100</f>
        <v>43.80920685551614</v>
      </c>
      <c r="J23" s="183"/>
      <c r="K23" s="211"/>
      <c r="L23" s="211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211">
        <v>0</v>
      </c>
    </row>
    <row r="24" spans="1:24" s="212" customFormat="1" ht="95.25" customHeight="1">
      <c r="A24" s="208"/>
      <c r="B24" s="132" t="s">
        <v>226</v>
      </c>
      <c r="C24" s="222">
        <v>930</v>
      </c>
      <c r="D24" s="223" t="s">
        <v>196</v>
      </c>
      <c r="E24" s="224" t="s">
        <v>239</v>
      </c>
      <c r="F24" s="225"/>
      <c r="G24" s="213">
        <f>G25</f>
        <v>358.75</v>
      </c>
      <c r="H24" s="213">
        <f>H25</f>
        <v>0</v>
      </c>
      <c r="I24" s="213"/>
      <c r="J24" s="183"/>
      <c r="K24" s="211"/>
      <c r="L24" s="211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211"/>
    </row>
    <row r="25" spans="1:24" s="212" customFormat="1" ht="35.25" customHeight="1">
      <c r="A25" s="208"/>
      <c r="B25" s="214" t="s">
        <v>227</v>
      </c>
      <c r="C25" s="222">
        <v>930</v>
      </c>
      <c r="D25" s="223" t="s">
        <v>196</v>
      </c>
      <c r="E25" s="224" t="s">
        <v>240</v>
      </c>
      <c r="F25" s="225"/>
      <c r="G25" s="213">
        <f>G26</f>
        <v>358.75</v>
      </c>
      <c r="H25" s="213">
        <f>H26</f>
        <v>0</v>
      </c>
      <c r="I25" s="213"/>
      <c r="J25" s="183"/>
      <c r="K25" s="211"/>
      <c r="L25" s="211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211"/>
    </row>
    <row r="26" spans="1:24" s="212" customFormat="1" ht="63.75" customHeight="1">
      <c r="A26" s="208"/>
      <c r="B26" s="132" t="s">
        <v>228</v>
      </c>
      <c r="C26" s="222">
        <v>930</v>
      </c>
      <c r="D26" s="223" t="s">
        <v>196</v>
      </c>
      <c r="E26" s="224" t="s">
        <v>241</v>
      </c>
      <c r="F26" s="225"/>
      <c r="G26" s="213">
        <f>G27+G29</f>
        <v>358.75</v>
      </c>
      <c r="H26" s="213">
        <f>H27+H29</f>
        <v>0</v>
      </c>
      <c r="I26" s="213"/>
      <c r="J26" s="183"/>
      <c r="K26" s="211"/>
      <c r="L26" s="211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211"/>
    </row>
    <row r="27" spans="1:24" s="212" customFormat="1" ht="26.25" customHeight="1">
      <c r="A27" s="208"/>
      <c r="B27" s="132" t="s">
        <v>0</v>
      </c>
      <c r="C27" s="222">
        <v>930</v>
      </c>
      <c r="D27" s="223" t="s">
        <v>196</v>
      </c>
      <c r="E27" s="224" t="s">
        <v>364</v>
      </c>
      <c r="F27" s="225"/>
      <c r="G27" s="213">
        <f>G28</f>
        <v>358.75</v>
      </c>
      <c r="H27" s="213">
        <v>0</v>
      </c>
      <c r="I27" s="213"/>
      <c r="J27" s="183"/>
      <c r="K27" s="211"/>
      <c r="L27" s="211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211"/>
    </row>
    <row r="28" spans="1:24" s="212" customFormat="1" ht="38.25" customHeight="1">
      <c r="A28" s="208"/>
      <c r="B28" s="215" t="s">
        <v>151</v>
      </c>
      <c r="C28" s="222">
        <v>930</v>
      </c>
      <c r="D28" s="223" t="s">
        <v>196</v>
      </c>
      <c r="E28" s="224" t="s">
        <v>364</v>
      </c>
      <c r="F28" s="225" t="s">
        <v>136</v>
      </c>
      <c r="G28" s="213">
        <v>358.75</v>
      </c>
      <c r="H28" s="213">
        <v>0</v>
      </c>
      <c r="I28" s="213"/>
      <c r="J28" s="183"/>
      <c r="K28" s="211"/>
      <c r="L28" s="211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211"/>
    </row>
    <row r="29" spans="1:24" s="212" customFormat="1" ht="54.75" customHeight="1" hidden="1">
      <c r="A29" s="208"/>
      <c r="B29" s="142" t="s">
        <v>365</v>
      </c>
      <c r="C29" s="222">
        <v>930</v>
      </c>
      <c r="D29" s="223" t="s">
        <v>196</v>
      </c>
      <c r="E29" s="224" t="s">
        <v>366</v>
      </c>
      <c r="F29" s="225"/>
      <c r="G29" s="213">
        <f>G30</f>
        <v>0</v>
      </c>
      <c r="H29" s="213"/>
      <c r="I29" s="213"/>
      <c r="J29" s="183"/>
      <c r="K29" s="211"/>
      <c r="L29" s="211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211"/>
    </row>
    <row r="30" spans="1:24" s="212" customFormat="1" ht="30.75" customHeight="1" hidden="1">
      <c r="A30" s="208"/>
      <c r="B30" s="215" t="s">
        <v>151</v>
      </c>
      <c r="C30" s="222">
        <v>930</v>
      </c>
      <c r="D30" s="223" t="s">
        <v>196</v>
      </c>
      <c r="E30" s="224" t="s">
        <v>366</v>
      </c>
      <c r="F30" s="225" t="s">
        <v>136</v>
      </c>
      <c r="G30" s="213">
        <v>0</v>
      </c>
      <c r="H30" s="484"/>
      <c r="I30" s="480"/>
      <c r="J30" s="183"/>
      <c r="K30" s="211"/>
      <c r="L30" s="211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211"/>
    </row>
    <row r="31" spans="1:24" s="212" customFormat="1" ht="21" customHeight="1">
      <c r="A31" s="208"/>
      <c r="B31" s="216" t="s">
        <v>133</v>
      </c>
      <c r="C31" s="222">
        <v>930</v>
      </c>
      <c r="D31" s="223" t="s">
        <v>196</v>
      </c>
      <c r="E31" s="226" t="s">
        <v>195</v>
      </c>
      <c r="F31" s="227"/>
      <c r="G31" s="217">
        <f>G32</f>
        <v>294.3416</v>
      </c>
      <c r="H31" s="511">
        <f>H32</f>
        <v>286.11425</v>
      </c>
      <c r="I31" s="483">
        <f>H31/G31*100</f>
        <v>97.20482935473613</v>
      </c>
      <c r="J31" s="211"/>
      <c r="K31" s="211"/>
      <c r="L31" s="211"/>
      <c r="M31" s="705"/>
      <c r="N31" s="705"/>
      <c r="O31" s="705"/>
      <c r="P31" s="705"/>
      <c r="Q31" s="705"/>
      <c r="R31" s="705"/>
      <c r="S31" s="705"/>
      <c r="T31" s="705"/>
      <c r="U31" s="705"/>
      <c r="V31" s="705"/>
      <c r="W31" s="705"/>
      <c r="X31" s="211">
        <v>0</v>
      </c>
    </row>
    <row r="32" spans="1:24" s="212" customFormat="1" ht="50.25" customHeight="1">
      <c r="A32" s="208"/>
      <c r="B32" s="132" t="s">
        <v>150</v>
      </c>
      <c r="C32" s="222">
        <v>930</v>
      </c>
      <c r="D32" s="223" t="s">
        <v>196</v>
      </c>
      <c r="E32" s="226" t="s">
        <v>203</v>
      </c>
      <c r="F32" s="221" t="s">
        <v>193</v>
      </c>
      <c r="G32" s="217">
        <f>G33</f>
        <v>294.3416</v>
      </c>
      <c r="H32" s="511">
        <f>H33</f>
        <v>286.11425</v>
      </c>
      <c r="I32" s="483">
        <f>H32/G32*100</f>
        <v>97.20482935473613</v>
      </c>
      <c r="J32" s="183"/>
      <c r="K32" s="211"/>
      <c r="L32" s="211"/>
      <c r="M32" s="706"/>
      <c r="N32" s="706"/>
      <c r="O32" s="706"/>
      <c r="P32" s="706"/>
      <c r="Q32" s="706"/>
      <c r="R32" s="706"/>
      <c r="S32" s="706"/>
      <c r="T32" s="706"/>
      <c r="U32" s="706"/>
      <c r="V32" s="706"/>
      <c r="W32" s="706"/>
      <c r="X32" s="211">
        <v>0</v>
      </c>
    </row>
    <row r="33" spans="1:24" s="212" customFormat="1" ht="36.75" customHeight="1">
      <c r="A33" s="208"/>
      <c r="B33" s="215" t="s">
        <v>151</v>
      </c>
      <c r="C33" s="222">
        <v>930</v>
      </c>
      <c r="D33" s="223" t="s">
        <v>196</v>
      </c>
      <c r="E33" s="226" t="s">
        <v>203</v>
      </c>
      <c r="F33" s="227">
        <v>200</v>
      </c>
      <c r="G33" s="217">
        <v>294.3416</v>
      </c>
      <c r="H33" s="644">
        <f>'пр 4'!L81</f>
        <v>286.11425</v>
      </c>
      <c r="I33" s="483">
        <f>H33/G33*100</f>
        <v>97.20482935473613</v>
      </c>
      <c r="J33" s="211"/>
      <c r="K33" s="211"/>
      <c r="L33" s="211"/>
      <c r="M33" s="705"/>
      <c r="N33" s="705"/>
      <c r="O33" s="705"/>
      <c r="P33" s="705"/>
      <c r="Q33" s="705"/>
      <c r="R33" s="705"/>
      <c r="S33" s="705"/>
      <c r="T33" s="705"/>
      <c r="U33" s="705"/>
      <c r="V33" s="705"/>
      <c r="W33" s="705"/>
      <c r="X33" s="211">
        <v>0</v>
      </c>
    </row>
  </sheetData>
  <sheetProtection/>
  <mergeCells count="18">
    <mergeCell ref="H9:H10"/>
    <mergeCell ref="I9:I10"/>
    <mergeCell ref="H19:H20"/>
    <mergeCell ref="I19:I20"/>
    <mergeCell ref="M33:W33"/>
    <mergeCell ref="M23:W23"/>
    <mergeCell ref="M31:W31"/>
    <mergeCell ref="M32:W32"/>
    <mergeCell ref="A5:I5"/>
    <mergeCell ref="A6:I6"/>
    <mergeCell ref="A7:G7"/>
    <mergeCell ref="A19:A20"/>
    <mergeCell ref="B19:B20"/>
    <mergeCell ref="A9:A10"/>
    <mergeCell ref="B9:B10"/>
    <mergeCell ref="C9:F9"/>
    <mergeCell ref="G9:G10"/>
    <mergeCell ref="G19:G20"/>
  </mergeCells>
  <printOptions/>
  <pageMargins left="0.41" right="0.31496062992125984" top="0.5118110236220472" bottom="0.5118110236220472" header="0.31496062992125984" footer="0.31496062992125984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1"/>
  <sheetViews>
    <sheetView zoomScalePageLayoutView="0" workbookViewId="0" topLeftCell="A11">
      <selection activeCell="A1" sqref="A1"/>
    </sheetView>
  </sheetViews>
  <sheetFormatPr defaultColWidth="8.8515625" defaultRowHeight="21" customHeight="1"/>
  <cols>
    <col min="1" max="1" width="44.57421875" style="50" customWidth="1"/>
    <col min="2" max="2" width="6.7109375" style="97" hidden="1" customWidth="1"/>
    <col min="3" max="3" width="6.57421875" style="98" customWidth="1"/>
    <col min="4" max="4" width="7.28125" style="98" customWidth="1"/>
    <col min="5" max="5" width="6.7109375" style="98" hidden="1" customWidth="1"/>
    <col min="6" max="6" width="11.421875" style="50" customWidth="1"/>
    <col min="7" max="7" width="7.28125" style="50" customWidth="1"/>
    <col min="8" max="8" width="10.57421875" style="50" customWidth="1"/>
    <col min="9" max="9" width="12.140625" style="99" customWidth="1"/>
    <col min="10" max="16384" width="8.8515625" style="99" customWidth="1"/>
  </cols>
  <sheetData>
    <row r="1" spans="1:8" ht="21" customHeight="1">
      <c r="A1" s="96"/>
      <c r="G1" s="245"/>
      <c r="H1" s="52" t="s">
        <v>164</v>
      </c>
    </row>
    <row r="2" spans="1:8" ht="21" customHeight="1">
      <c r="A2" s="96"/>
      <c r="G2" s="245"/>
      <c r="H2" s="58" t="s">
        <v>261</v>
      </c>
    </row>
    <row r="3" spans="1:8" ht="21" customHeight="1">
      <c r="A3" s="96"/>
      <c r="G3" s="245"/>
      <c r="H3" s="58" t="s">
        <v>262</v>
      </c>
    </row>
    <row r="4" spans="1:8" ht="21" customHeight="1">
      <c r="A4" s="96" t="s">
        <v>299</v>
      </c>
      <c r="G4" s="245"/>
      <c r="H4" s="52"/>
    </row>
    <row r="5" spans="1:8" ht="9" customHeight="1">
      <c r="A5" s="246"/>
      <c r="F5" s="98"/>
      <c r="G5" s="98"/>
      <c r="H5" s="246"/>
    </row>
    <row r="6" spans="1:8" ht="50.25" customHeight="1">
      <c r="A6" s="707" t="s">
        <v>163</v>
      </c>
      <c r="B6" s="707"/>
      <c r="C6" s="707"/>
      <c r="D6" s="707"/>
      <c r="E6" s="707"/>
      <c r="F6" s="707"/>
      <c r="G6" s="707"/>
      <c r="H6" s="707"/>
    </row>
    <row r="7" spans="1:8" ht="21" customHeight="1">
      <c r="A7" s="708" t="s">
        <v>263</v>
      </c>
      <c r="B7" s="708"/>
      <c r="C7" s="708"/>
      <c r="D7" s="708"/>
      <c r="E7" s="708"/>
      <c r="F7" s="708"/>
      <c r="G7" s="708"/>
      <c r="H7" s="708"/>
    </row>
    <row r="8" ht="21" customHeight="1">
      <c r="H8" s="52" t="s">
        <v>116</v>
      </c>
    </row>
    <row r="9" spans="1:8" ht="12.75" customHeight="1">
      <c r="A9" s="709" t="s">
        <v>117</v>
      </c>
      <c r="B9" s="710" t="s">
        <v>118</v>
      </c>
      <c r="C9" s="711"/>
      <c r="D9" s="711"/>
      <c r="E9" s="711"/>
      <c r="F9" s="711"/>
      <c r="G9" s="712"/>
      <c r="H9" s="709" t="s">
        <v>119</v>
      </c>
    </row>
    <row r="10" spans="1:8" ht="20.25" customHeight="1">
      <c r="A10" s="709"/>
      <c r="B10" s="713"/>
      <c r="C10" s="714"/>
      <c r="D10" s="714"/>
      <c r="E10" s="714"/>
      <c r="F10" s="714"/>
      <c r="G10" s="715"/>
      <c r="H10" s="709"/>
    </row>
    <row r="11" spans="1:8" ht="35.25" customHeight="1">
      <c r="A11" s="709"/>
      <c r="B11" s="152" t="s">
        <v>125</v>
      </c>
      <c r="C11" s="152" t="s">
        <v>126</v>
      </c>
      <c r="D11" s="165" t="s">
        <v>127</v>
      </c>
      <c r="E11" s="716" t="s">
        <v>128</v>
      </c>
      <c r="F11" s="717"/>
      <c r="G11" s="151" t="s">
        <v>129</v>
      </c>
      <c r="H11" s="709"/>
    </row>
    <row r="12" spans="1:9" ht="17.25" customHeight="1" hidden="1">
      <c r="A12" s="247" t="s">
        <v>5</v>
      </c>
      <c r="B12" s="248">
        <v>930</v>
      </c>
      <c r="C12" s="249"/>
      <c r="D12" s="250"/>
      <c r="E12" s="250"/>
      <c r="F12" s="251"/>
      <c r="G12" s="248"/>
      <c r="H12" s="252" t="e">
        <f>H158</f>
        <v>#REF!</v>
      </c>
      <c r="I12" s="253"/>
    </row>
    <row r="13" spans="1:8" s="259" customFormat="1" ht="25.5" customHeight="1" hidden="1">
      <c r="A13" s="254" t="s">
        <v>78</v>
      </c>
      <c r="B13" s="255">
        <v>930</v>
      </c>
      <c r="C13" s="256" t="s">
        <v>77</v>
      </c>
      <c r="D13" s="257"/>
      <c r="E13" s="257"/>
      <c r="F13" s="256"/>
      <c r="G13" s="256"/>
      <c r="H13" s="258">
        <f>H14+H18+H24+H30+H34</f>
        <v>19977.71773</v>
      </c>
    </row>
    <row r="14" spans="1:8" s="267" customFormat="1" ht="34.5" customHeight="1" hidden="1">
      <c r="A14" s="260" t="s">
        <v>80</v>
      </c>
      <c r="B14" s="261">
        <v>930</v>
      </c>
      <c r="C14" s="262" t="s">
        <v>77</v>
      </c>
      <c r="D14" s="263" t="s">
        <v>79</v>
      </c>
      <c r="E14" s="264"/>
      <c r="F14" s="265"/>
      <c r="G14" s="265"/>
      <c r="H14" s="266">
        <f>H15</f>
        <v>2047.5933899999998</v>
      </c>
    </row>
    <row r="15" spans="1:8" ht="25.5" customHeight="1" hidden="1">
      <c r="A15" s="268" t="s">
        <v>133</v>
      </c>
      <c r="B15" s="269">
        <v>930</v>
      </c>
      <c r="C15" s="270" t="s">
        <v>77</v>
      </c>
      <c r="D15" s="271" t="s">
        <v>79</v>
      </c>
      <c r="E15" s="271"/>
      <c r="F15" s="272" t="s">
        <v>195</v>
      </c>
      <c r="G15" s="272"/>
      <c r="H15" s="273">
        <f>H16</f>
        <v>2047.5933899999998</v>
      </c>
    </row>
    <row r="16" spans="1:8" ht="25.5" customHeight="1" hidden="1">
      <c r="A16" s="274" t="s">
        <v>130</v>
      </c>
      <c r="B16" s="269">
        <v>930</v>
      </c>
      <c r="C16" s="270" t="s">
        <v>77</v>
      </c>
      <c r="D16" s="271" t="s">
        <v>79</v>
      </c>
      <c r="E16" s="271"/>
      <c r="F16" s="275" t="s">
        <v>199</v>
      </c>
      <c r="G16" s="275"/>
      <c r="H16" s="273">
        <f>H17</f>
        <v>2047.5933899999998</v>
      </c>
    </row>
    <row r="17" spans="1:8" ht="51" customHeight="1" hidden="1">
      <c r="A17" s="276" t="s">
        <v>131</v>
      </c>
      <c r="B17" s="269">
        <v>930</v>
      </c>
      <c r="C17" s="270" t="s">
        <v>77</v>
      </c>
      <c r="D17" s="277" t="s">
        <v>79</v>
      </c>
      <c r="E17" s="277"/>
      <c r="F17" s="275" t="s">
        <v>199</v>
      </c>
      <c r="G17" s="275" t="s">
        <v>132</v>
      </c>
      <c r="H17" s="273">
        <f>2047.59339+116.58807-116.58807</f>
        <v>2047.5933899999998</v>
      </c>
    </row>
    <row r="18" spans="1:8" s="282" customFormat="1" ht="45" customHeight="1" hidden="1">
      <c r="A18" s="278" t="s">
        <v>82</v>
      </c>
      <c r="B18" s="279">
        <v>930</v>
      </c>
      <c r="C18" s="280" t="s">
        <v>77</v>
      </c>
      <c r="D18" s="281" t="s">
        <v>81</v>
      </c>
      <c r="E18" s="281"/>
      <c r="F18" s="280"/>
      <c r="G18" s="280"/>
      <c r="H18" s="266">
        <f>H19</f>
        <v>961.5119599999999</v>
      </c>
    </row>
    <row r="19" spans="1:8" ht="25.5" customHeight="1" hidden="1">
      <c r="A19" s="283" t="s">
        <v>133</v>
      </c>
      <c r="B19" s="284">
        <v>930</v>
      </c>
      <c r="C19" s="20" t="s">
        <v>77</v>
      </c>
      <c r="D19" s="285" t="s">
        <v>81</v>
      </c>
      <c r="E19" s="285"/>
      <c r="F19" s="20" t="s">
        <v>198</v>
      </c>
      <c r="G19" s="20"/>
      <c r="H19" s="273">
        <f>H20</f>
        <v>961.5119599999999</v>
      </c>
    </row>
    <row r="20" spans="1:8" ht="51.75" customHeight="1" hidden="1">
      <c r="A20" s="25" t="s">
        <v>134</v>
      </c>
      <c r="B20" s="284">
        <v>930</v>
      </c>
      <c r="C20" s="20" t="s">
        <v>77</v>
      </c>
      <c r="D20" s="285" t="s">
        <v>81</v>
      </c>
      <c r="E20" s="285"/>
      <c r="F20" s="20" t="s">
        <v>216</v>
      </c>
      <c r="G20" s="20"/>
      <c r="H20" s="273">
        <f>H21+H22+H23</f>
        <v>961.5119599999999</v>
      </c>
    </row>
    <row r="21" spans="1:8" ht="54" customHeight="1" hidden="1">
      <c r="A21" s="276" t="s">
        <v>131</v>
      </c>
      <c r="B21" s="284">
        <v>930</v>
      </c>
      <c r="C21" s="20" t="s">
        <v>77</v>
      </c>
      <c r="D21" s="285" t="s">
        <v>81</v>
      </c>
      <c r="E21" s="285"/>
      <c r="F21" s="20" t="s">
        <v>216</v>
      </c>
      <c r="G21" s="20" t="s">
        <v>132</v>
      </c>
      <c r="H21" s="273">
        <f>798.21814+100</f>
        <v>898.21814</v>
      </c>
    </row>
    <row r="22" spans="1:8" ht="30.75" customHeight="1" hidden="1">
      <c r="A22" s="276" t="s">
        <v>135</v>
      </c>
      <c r="B22" s="284">
        <v>930</v>
      </c>
      <c r="C22" s="20" t="s">
        <v>77</v>
      </c>
      <c r="D22" s="285" t="s">
        <v>81</v>
      </c>
      <c r="E22" s="285"/>
      <c r="F22" s="20" t="s">
        <v>216</v>
      </c>
      <c r="G22" s="20" t="s">
        <v>136</v>
      </c>
      <c r="H22" s="273">
        <v>58.29382</v>
      </c>
    </row>
    <row r="23" spans="1:8" ht="25.5" customHeight="1" hidden="1">
      <c r="A23" s="276" t="s">
        <v>137</v>
      </c>
      <c r="B23" s="284">
        <v>930</v>
      </c>
      <c r="C23" s="20" t="s">
        <v>77</v>
      </c>
      <c r="D23" s="285" t="s">
        <v>81</v>
      </c>
      <c r="E23" s="285"/>
      <c r="F23" s="20" t="s">
        <v>216</v>
      </c>
      <c r="G23" s="20" t="s">
        <v>138</v>
      </c>
      <c r="H23" s="273">
        <v>5</v>
      </c>
    </row>
    <row r="24" spans="1:8" s="282" customFormat="1" ht="49.5" customHeight="1" hidden="1">
      <c r="A24" s="278" t="s">
        <v>84</v>
      </c>
      <c r="B24" s="279">
        <v>930</v>
      </c>
      <c r="C24" s="280" t="s">
        <v>77</v>
      </c>
      <c r="D24" s="281" t="s">
        <v>83</v>
      </c>
      <c r="E24" s="281"/>
      <c r="F24" s="280"/>
      <c r="G24" s="280"/>
      <c r="H24" s="286">
        <f>H25</f>
        <v>11099.47082</v>
      </c>
    </row>
    <row r="25" spans="1:8" ht="25.5" customHeight="1" hidden="1">
      <c r="A25" s="283" t="s">
        <v>133</v>
      </c>
      <c r="B25" s="284">
        <v>930</v>
      </c>
      <c r="C25" s="20" t="s">
        <v>77</v>
      </c>
      <c r="D25" s="285" t="s">
        <v>83</v>
      </c>
      <c r="E25" s="285"/>
      <c r="F25" s="272" t="s">
        <v>195</v>
      </c>
      <c r="G25" s="20"/>
      <c r="H25" s="287">
        <f>H26</f>
        <v>11099.47082</v>
      </c>
    </row>
    <row r="26" spans="1:8" s="288" customFormat="1" ht="33.75" customHeight="1" hidden="1">
      <c r="A26" s="25" t="s">
        <v>134</v>
      </c>
      <c r="B26" s="284">
        <v>930</v>
      </c>
      <c r="C26" s="20" t="s">
        <v>77</v>
      </c>
      <c r="D26" s="285" t="s">
        <v>83</v>
      </c>
      <c r="E26" s="285"/>
      <c r="F26" s="20" t="s">
        <v>216</v>
      </c>
      <c r="G26" s="20"/>
      <c r="H26" s="287">
        <f>H27+H28+H29</f>
        <v>11099.47082</v>
      </c>
    </row>
    <row r="27" spans="1:8" s="288" customFormat="1" ht="47.25" customHeight="1" hidden="1">
      <c r="A27" s="276" t="s">
        <v>131</v>
      </c>
      <c r="B27" s="284">
        <v>930</v>
      </c>
      <c r="C27" s="20" t="s">
        <v>77</v>
      </c>
      <c r="D27" s="285" t="s">
        <v>83</v>
      </c>
      <c r="E27" s="285"/>
      <c r="F27" s="20" t="s">
        <v>216</v>
      </c>
      <c r="G27" s="20" t="s">
        <v>132</v>
      </c>
      <c r="H27" s="287">
        <f>9161.68275+300</f>
        <v>9461.68275</v>
      </c>
    </row>
    <row r="28" spans="1:8" s="288" customFormat="1" ht="33.75" customHeight="1" hidden="1">
      <c r="A28" s="276" t="s">
        <v>139</v>
      </c>
      <c r="B28" s="284">
        <v>930</v>
      </c>
      <c r="C28" s="20" t="s">
        <v>77</v>
      </c>
      <c r="D28" s="285" t="s">
        <v>83</v>
      </c>
      <c r="E28" s="285"/>
      <c r="F28" s="20" t="s">
        <v>216</v>
      </c>
      <c r="G28" s="20" t="s">
        <v>136</v>
      </c>
      <c r="H28" s="289">
        <f>1243.2+270-2+116.58807-2</f>
        <v>1625.78807</v>
      </c>
    </row>
    <row r="29" spans="1:8" s="288" customFormat="1" ht="25.5" customHeight="1" hidden="1">
      <c r="A29" s="276" t="s">
        <v>137</v>
      </c>
      <c r="B29" s="284">
        <v>930</v>
      </c>
      <c r="C29" s="20" t="s">
        <v>77</v>
      </c>
      <c r="D29" s="285" t="s">
        <v>83</v>
      </c>
      <c r="E29" s="285"/>
      <c r="F29" s="20" t="s">
        <v>216</v>
      </c>
      <c r="G29" s="20" t="s">
        <v>138</v>
      </c>
      <c r="H29" s="287">
        <f>10+2</f>
        <v>12</v>
      </c>
    </row>
    <row r="30" spans="1:8" s="296" customFormat="1" ht="25.5" customHeight="1" hidden="1">
      <c r="A30" s="290" t="s">
        <v>86</v>
      </c>
      <c r="B30" s="291">
        <v>930</v>
      </c>
      <c r="C30" s="292" t="s">
        <v>77</v>
      </c>
      <c r="D30" s="293" t="s">
        <v>85</v>
      </c>
      <c r="E30" s="293"/>
      <c r="F30" s="294"/>
      <c r="G30" s="292"/>
      <c r="H30" s="295">
        <f>H32</f>
        <v>80</v>
      </c>
    </row>
    <row r="31" spans="1:8" s="298" customFormat="1" ht="25.5" customHeight="1" hidden="1">
      <c r="A31" s="297" t="s">
        <v>133</v>
      </c>
      <c r="B31" s="248">
        <v>930</v>
      </c>
      <c r="C31" s="249" t="s">
        <v>77</v>
      </c>
      <c r="D31" s="285" t="s">
        <v>85</v>
      </c>
      <c r="E31" s="285"/>
      <c r="F31" s="20" t="s">
        <v>195</v>
      </c>
      <c r="G31" s="20"/>
      <c r="H31" s="287">
        <f>H32</f>
        <v>80</v>
      </c>
    </row>
    <row r="32" spans="1:8" s="298" customFormat="1" ht="25.5" customHeight="1" hidden="1">
      <c r="A32" s="299" t="s">
        <v>140</v>
      </c>
      <c r="B32" s="248">
        <v>930</v>
      </c>
      <c r="C32" s="20" t="s">
        <v>77</v>
      </c>
      <c r="D32" s="285" t="s">
        <v>85</v>
      </c>
      <c r="E32" s="285"/>
      <c r="F32" s="20" t="s">
        <v>204</v>
      </c>
      <c r="G32" s="20"/>
      <c r="H32" s="287">
        <f>H33</f>
        <v>80</v>
      </c>
    </row>
    <row r="33" spans="1:8" s="298" customFormat="1" ht="25.5" customHeight="1" hidden="1">
      <c r="A33" s="300" t="s">
        <v>137</v>
      </c>
      <c r="B33" s="248">
        <v>930</v>
      </c>
      <c r="C33" s="20" t="s">
        <v>77</v>
      </c>
      <c r="D33" s="285" t="s">
        <v>85</v>
      </c>
      <c r="E33" s="285"/>
      <c r="F33" s="20" t="s">
        <v>204</v>
      </c>
      <c r="G33" s="20" t="s">
        <v>138</v>
      </c>
      <c r="H33" s="287">
        <v>80</v>
      </c>
    </row>
    <row r="34" spans="1:8" s="304" customFormat="1" ht="25.5" customHeight="1" hidden="1">
      <c r="A34" s="301" t="s">
        <v>88</v>
      </c>
      <c r="B34" s="302">
        <v>930</v>
      </c>
      <c r="C34" s="280" t="s">
        <v>77</v>
      </c>
      <c r="D34" s="281" t="s">
        <v>87</v>
      </c>
      <c r="E34" s="281"/>
      <c r="F34" s="303"/>
      <c r="G34" s="280"/>
      <c r="H34" s="286">
        <f>H35</f>
        <v>5789.141560000001</v>
      </c>
    </row>
    <row r="35" spans="1:8" s="298" customFormat="1" ht="25.5" customHeight="1" hidden="1">
      <c r="A35" s="305" t="s">
        <v>133</v>
      </c>
      <c r="B35" s="284">
        <v>930</v>
      </c>
      <c r="C35" s="20" t="s">
        <v>77</v>
      </c>
      <c r="D35" s="285" t="s">
        <v>87</v>
      </c>
      <c r="E35" s="285"/>
      <c r="F35" s="306" t="s">
        <v>195</v>
      </c>
      <c r="G35" s="20"/>
      <c r="H35" s="287">
        <f>H36+H42+H40</f>
        <v>5789.141560000001</v>
      </c>
    </row>
    <row r="36" spans="1:8" s="298" customFormat="1" ht="52.5" customHeight="1" hidden="1">
      <c r="A36" s="307" t="s">
        <v>141</v>
      </c>
      <c r="B36" s="248">
        <v>930</v>
      </c>
      <c r="C36" s="249" t="s">
        <v>77</v>
      </c>
      <c r="D36" s="308" t="s">
        <v>87</v>
      </c>
      <c r="E36" s="308"/>
      <c r="F36" s="20" t="s">
        <v>201</v>
      </c>
      <c r="G36" s="249"/>
      <c r="H36" s="289">
        <f>H37+H38+H39</f>
        <v>5635.341560000001</v>
      </c>
    </row>
    <row r="37" spans="1:8" s="298" customFormat="1" ht="51.75" customHeight="1" hidden="1">
      <c r="A37" s="309" t="s">
        <v>131</v>
      </c>
      <c r="B37" s="248">
        <v>930</v>
      </c>
      <c r="C37" s="249" t="s">
        <v>77</v>
      </c>
      <c r="D37" s="308" t="s">
        <v>87</v>
      </c>
      <c r="E37" s="308"/>
      <c r="F37" s="20" t="s">
        <v>201</v>
      </c>
      <c r="G37" s="249" t="s">
        <v>132</v>
      </c>
      <c r="H37" s="289">
        <f>4608.22326+146.56846+247.16578+125+75</f>
        <v>5201.9575</v>
      </c>
    </row>
    <row r="38" spans="1:8" s="298" customFormat="1" ht="28.5" customHeight="1" hidden="1">
      <c r="A38" s="276" t="s">
        <v>135</v>
      </c>
      <c r="B38" s="284">
        <v>930</v>
      </c>
      <c r="C38" s="20" t="s">
        <v>77</v>
      </c>
      <c r="D38" s="285" t="s">
        <v>87</v>
      </c>
      <c r="E38" s="285"/>
      <c r="F38" s="20" t="s">
        <v>201</v>
      </c>
      <c r="G38" s="20" t="s">
        <v>136</v>
      </c>
      <c r="H38" s="287">
        <v>203.38406</v>
      </c>
    </row>
    <row r="39" spans="1:8" s="298" customFormat="1" ht="28.5" customHeight="1" hidden="1">
      <c r="A39" s="276" t="s">
        <v>137</v>
      </c>
      <c r="B39" s="284"/>
      <c r="C39" s="20" t="s">
        <v>77</v>
      </c>
      <c r="D39" s="285" t="s">
        <v>87</v>
      </c>
      <c r="E39" s="285"/>
      <c r="F39" s="20" t="s">
        <v>201</v>
      </c>
      <c r="G39" s="20" t="s">
        <v>138</v>
      </c>
      <c r="H39" s="287">
        <v>230</v>
      </c>
    </row>
    <row r="40" spans="1:8" s="298" customFormat="1" ht="34.5" customHeight="1" hidden="1">
      <c r="A40" s="25" t="s">
        <v>235</v>
      </c>
      <c r="B40" s="284"/>
      <c r="C40" s="20" t="s">
        <v>77</v>
      </c>
      <c r="D40" s="285" t="s">
        <v>87</v>
      </c>
      <c r="E40" s="285"/>
      <c r="F40" s="20" t="s">
        <v>237</v>
      </c>
      <c r="G40" s="20"/>
      <c r="H40" s="287">
        <f>H41</f>
        <v>105</v>
      </c>
    </row>
    <row r="41" spans="1:8" s="298" customFormat="1" ht="24.75" customHeight="1" hidden="1">
      <c r="A41" s="276" t="s">
        <v>135</v>
      </c>
      <c r="B41" s="284"/>
      <c r="C41" s="20" t="s">
        <v>77</v>
      </c>
      <c r="D41" s="285" t="s">
        <v>87</v>
      </c>
      <c r="E41" s="285"/>
      <c r="F41" s="20" t="s">
        <v>237</v>
      </c>
      <c r="G41" s="20" t="s">
        <v>136</v>
      </c>
      <c r="H41" s="287">
        <v>105</v>
      </c>
    </row>
    <row r="42" spans="1:8" s="298" customFormat="1" ht="54" customHeight="1" hidden="1">
      <c r="A42" s="310" t="s">
        <v>142</v>
      </c>
      <c r="B42" s="248">
        <v>930</v>
      </c>
      <c r="C42" s="20" t="s">
        <v>77</v>
      </c>
      <c r="D42" s="285" t="s">
        <v>87</v>
      </c>
      <c r="E42" s="285"/>
      <c r="F42" s="306" t="s">
        <v>200</v>
      </c>
      <c r="G42" s="20"/>
      <c r="H42" s="287">
        <f>H43</f>
        <v>48.8</v>
      </c>
    </row>
    <row r="43" spans="1:8" s="298" customFormat="1" ht="25.5" customHeight="1" hidden="1">
      <c r="A43" s="276" t="s">
        <v>135</v>
      </c>
      <c r="B43" s="284">
        <v>930</v>
      </c>
      <c r="C43" s="306" t="s">
        <v>77</v>
      </c>
      <c r="D43" s="311" t="s">
        <v>87</v>
      </c>
      <c r="E43" s="311"/>
      <c r="F43" s="306" t="s">
        <v>200</v>
      </c>
      <c r="G43" s="306" t="s">
        <v>136</v>
      </c>
      <c r="H43" s="287">
        <f>H44</f>
        <v>48.8</v>
      </c>
    </row>
    <row r="44" spans="1:8" s="298" customFormat="1" ht="33.75" customHeight="1" hidden="1">
      <c r="A44" s="312" t="s">
        <v>143</v>
      </c>
      <c r="B44" s="248"/>
      <c r="C44" s="306"/>
      <c r="D44" s="311"/>
      <c r="E44" s="311"/>
      <c r="F44" s="306"/>
      <c r="G44" s="306"/>
      <c r="H44" s="287">
        <f>'пр 2'!C37</f>
        <v>48.8</v>
      </c>
    </row>
    <row r="45" spans="1:8" s="319" customFormat="1" ht="25.5" customHeight="1" hidden="1">
      <c r="A45" s="313" t="s">
        <v>89</v>
      </c>
      <c r="B45" s="313">
        <v>930</v>
      </c>
      <c r="C45" s="314" t="s">
        <v>79</v>
      </c>
      <c r="D45" s="315"/>
      <c r="E45" s="315"/>
      <c r="F45" s="316"/>
      <c r="G45" s="317"/>
      <c r="H45" s="318">
        <f>H46</f>
        <v>338.7</v>
      </c>
    </row>
    <row r="46" spans="1:8" s="327" customFormat="1" ht="25.5" customHeight="1" hidden="1">
      <c r="A46" s="320" t="s">
        <v>197</v>
      </c>
      <c r="B46" s="321">
        <v>930</v>
      </c>
      <c r="C46" s="322" t="s">
        <v>79</v>
      </c>
      <c r="D46" s="323" t="s">
        <v>81</v>
      </c>
      <c r="E46" s="323"/>
      <c r="F46" s="324"/>
      <c r="G46" s="325"/>
      <c r="H46" s="326">
        <f>H47</f>
        <v>338.7</v>
      </c>
    </row>
    <row r="47" spans="1:8" s="298" customFormat="1" ht="24" customHeight="1" hidden="1">
      <c r="A47" s="320" t="s">
        <v>133</v>
      </c>
      <c r="B47" s="269">
        <v>930</v>
      </c>
      <c r="C47" s="20" t="s">
        <v>79</v>
      </c>
      <c r="D47" s="285" t="s">
        <v>81</v>
      </c>
      <c r="E47" s="285"/>
      <c r="F47" s="272" t="s">
        <v>195</v>
      </c>
      <c r="G47" s="20"/>
      <c r="H47" s="287">
        <f>H48</f>
        <v>338.7</v>
      </c>
    </row>
    <row r="48" spans="1:8" s="298" customFormat="1" ht="41.25" customHeight="1" hidden="1">
      <c r="A48" s="299" t="s">
        <v>144</v>
      </c>
      <c r="B48" s="269">
        <v>930</v>
      </c>
      <c r="C48" s="20" t="s">
        <v>79</v>
      </c>
      <c r="D48" s="285" t="s">
        <v>81</v>
      </c>
      <c r="E48" s="285"/>
      <c r="F48" s="306" t="s">
        <v>205</v>
      </c>
      <c r="G48" s="20"/>
      <c r="H48" s="287">
        <f>H49+H50</f>
        <v>338.7</v>
      </c>
    </row>
    <row r="49" spans="1:8" s="298" customFormat="1" ht="53.25" customHeight="1" hidden="1">
      <c r="A49" s="276" t="s">
        <v>131</v>
      </c>
      <c r="B49" s="269">
        <v>930</v>
      </c>
      <c r="C49" s="20" t="s">
        <v>79</v>
      </c>
      <c r="D49" s="285" t="s">
        <v>81</v>
      </c>
      <c r="E49" s="285"/>
      <c r="F49" s="306" t="s">
        <v>205</v>
      </c>
      <c r="G49" s="20" t="s">
        <v>132</v>
      </c>
      <c r="H49" s="287">
        <v>321</v>
      </c>
    </row>
    <row r="50" spans="1:8" s="298" customFormat="1" ht="25.5" customHeight="1" hidden="1">
      <c r="A50" s="276" t="s">
        <v>135</v>
      </c>
      <c r="B50" s="269">
        <v>930</v>
      </c>
      <c r="C50" s="20" t="s">
        <v>79</v>
      </c>
      <c r="D50" s="285" t="s">
        <v>81</v>
      </c>
      <c r="E50" s="285"/>
      <c r="F50" s="306" t="s">
        <v>205</v>
      </c>
      <c r="G50" s="20" t="s">
        <v>136</v>
      </c>
      <c r="H50" s="287">
        <v>17.7</v>
      </c>
    </row>
    <row r="51" spans="1:8" s="298" customFormat="1" ht="33" customHeight="1" hidden="1">
      <c r="A51" s="312" t="s">
        <v>145</v>
      </c>
      <c r="B51" s="284"/>
      <c r="C51" s="20"/>
      <c r="D51" s="285"/>
      <c r="E51" s="285"/>
      <c r="F51" s="306"/>
      <c r="G51" s="20"/>
      <c r="H51" s="287">
        <f>'пр 2'!C35</f>
        <v>370.6</v>
      </c>
    </row>
    <row r="52" spans="1:8" s="319" customFormat="1" ht="33" customHeight="1" hidden="1">
      <c r="A52" s="254" t="s">
        <v>146</v>
      </c>
      <c r="B52" s="254">
        <v>930</v>
      </c>
      <c r="C52" s="314" t="s">
        <v>81</v>
      </c>
      <c r="D52" s="315"/>
      <c r="E52" s="315"/>
      <c r="F52" s="314"/>
      <c r="G52" s="314"/>
      <c r="H52" s="258">
        <f>H53+H57</f>
        <v>50</v>
      </c>
    </row>
    <row r="53" spans="1:8" s="327" customFormat="1" ht="35.25" customHeight="1" hidden="1">
      <c r="A53" s="328" t="s">
        <v>92</v>
      </c>
      <c r="B53" s="62">
        <v>930</v>
      </c>
      <c r="C53" s="322" t="s">
        <v>81</v>
      </c>
      <c r="D53" s="323" t="s">
        <v>91</v>
      </c>
      <c r="E53" s="323"/>
      <c r="F53" s="329"/>
      <c r="G53" s="322"/>
      <c r="H53" s="326">
        <f>H54</f>
        <v>0</v>
      </c>
    </row>
    <row r="54" spans="1:8" s="298" customFormat="1" ht="25.5" customHeight="1" hidden="1">
      <c r="A54" s="328" t="s">
        <v>133</v>
      </c>
      <c r="B54" s="244">
        <v>930</v>
      </c>
      <c r="C54" s="20" t="s">
        <v>81</v>
      </c>
      <c r="D54" s="285" t="s">
        <v>91</v>
      </c>
      <c r="E54" s="285"/>
      <c r="F54" s="306" t="s">
        <v>195</v>
      </c>
      <c r="G54" s="20"/>
      <c r="H54" s="287">
        <f>H55</f>
        <v>0</v>
      </c>
    </row>
    <row r="55" spans="1:8" s="298" customFormat="1" ht="30.75" customHeight="1" hidden="1">
      <c r="A55" s="274" t="s">
        <v>147</v>
      </c>
      <c r="B55" s="244">
        <v>930</v>
      </c>
      <c r="C55" s="20" t="s">
        <v>81</v>
      </c>
      <c r="D55" s="285" t="s">
        <v>91</v>
      </c>
      <c r="E55" s="285"/>
      <c r="F55" s="306" t="s">
        <v>260</v>
      </c>
      <c r="G55" s="20"/>
      <c r="H55" s="287">
        <f>H56</f>
        <v>0</v>
      </c>
    </row>
    <row r="56" spans="1:8" s="298" customFormat="1" ht="25.5" customHeight="1" hidden="1">
      <c r="A56" s="276" t="s">
        <v>135</v>
      </c>
      <c r="B56" s="244">
        <v>930</v>
      </c>
      <c r="C56" s="20" t="s">
        <v>81</v>
      </c>
      <c r="D56" s="285" t="s">
        <v>91</v>
      </c>
      <c r="E56" s="285"/>
      <c r="F56" s="306" t="s">
        <v>260</v>
      </c>
      <c r="G56" s="20" t="s">
        <v>136</v>
      </c>
      <c r="H56" s="287"/>
    </row>
    <row r="57" spans="1:8" s="327" customFormat="1" ht="25.5" customHeight="1" hidden="1">
      <c r="A57" s="283" t="s">
        <v>94</v>
      </c>
      <c r="B57" s="62">
        <v>930</v>
      </c>
      <c r="C57" s="322" t="s">
        <v>81</v>
      </c>
      <c r="D57" s="323" t="s">
        <v>93</v>
      </c>
      <c r="E57" s="323"/>
      <c r="F57" s="329"/>
      <c r="G57" s="322"/>
      <c r="H57" s="326">
        <f>H58</f>
        <v>50</v>
      </c>
    </row>
    <row r="58" spans="1:8" s="327" customFormat="1" ht="25.5" customHeight="1" hidden="1">
      <c r="A58" s="328" t="s">
        <v>133</v>
      </c>
      <c r="B58" s="244">
        <v>930</v>
      </c>
      <c r="C58" s="20" t="s">
        <v>81</v>
      </c>
      <c r="D58" s="285" t="s">
        <v>93</v>
      </c>
      <c r="E58" s="285"/>
      <c r="F58" s="306" t="s">
        <v>195</v>
      </c>
      <c r="G58" s="20"/>
      <c r="H58" s="287">
        <f>H59</f>
        <v>50</v>
      </c>
    </row>
    <row r="59" spans="1:8" s="298" customFormat="1" ht="38.25" customHeight="1" hidden="1">
      <c r="A59" s="299" t="s">
        <v>148</v>
      </c>
      <c r="B59" s="244">
        <v>930</v>
      </c>
      <c r="C59" s="20" t="s">
        <v>81</v>
      </c>
      <c r="D59" s="285" t="s">
        <v>93</v>
      </c>
      <c r="E59" s="285"/>
      <c r="F59" s="306" t="s">
        <v>202</v>
      </c>
      <c r="G59" s="20"/>
      <c r="H59" s="287">
        <f>H60</f>
        <v>50</v>
      </c>
    </row>
    <row r="60" spans="1:8" s="298" customFormat="1" ht="25.5" customHeight="1" hidden="1">
      <c r="A60" s="276" t="s">
        <v>135</v>
      </c>
      <c r="B60" s="244">
        <v>930</v>
      </c>
      <c r="C60" s="20" t="s">
        <v>81</v>
      </c>
      <c r="D60" s="285" t="s">
        <v>93</v>
      </c>
      <c r="E60" s="285"/>
      <c r="F60" s="306" t="s">
        <v>202</v>
      </c>
      <c r="G60" s="20" t="s">
        <v>136</v>
      </c>
      <c r="H60" s="287">
        <v>50</v>
      </c>
    </row>
    <row r="61" spans="1:8" s="334" customFormat="1" ht="25.5" customHeight="1" hidden="1">
      <c r="A61" s="330" t="s">
        <v>149</v>
      </c>
      <c r="B61" s="313">
        <v>930</v>
      </c>
      <c r="C61" s="314" t="s">
        <v>83</v>
      </c>
      <c r="D61" s="315"/>
      <c r="E61" s="315"/>
      <c r="F61" s="331"/>
      <c r="G61" s="332"/>
      <c r="H61" s="333">
        <f>H62+H71</f>
        <v>394.3416</v>
      </c>
    </row>
    <row r="62" spans="1:8" s="327" customFormat="1" ht="25.5" customHeight="1">
      <c r="A62" s="335" t="s">
        <v>192</v>
      </c>
      <c r="B62" s="151">
        <v>930</v>
      </c>
      <c r="C62" s="322" t="s">
        <v>83</v>
      </c>
      <c r="D62" s="323" t="s">
        <v>91</v>
      </c>
      <c r="E62" s="323"/>
      <c r="F62" s="11"/>
      <c r="G62" s="322"/>
      <c r="H62" s="326">
        <f>H63+H68</f>
        <v>294.3416</v>
      </c>
    </row>
    <row r="63" spans="1:8" s="327" customFormat="1" ht="81" customHeight="1">
      <c r="A63" s="335" t="s">
        <v>300</v>
      </c>
      <c r="B63" s="284">
        <v>930</v>
      </c>
      <c r="C63" s="20" t="s">
        <v>83</v>
      </c>
      <c r="D63" s="285" t="s">
        <v>91</v>
      </c>
      <c r="E63" s="285" t="s">
        <v>77</v>
      </c>
      <c r="F63" s="15" t="s">
        <v>239</v>
      </c>
      <c r="G63" s="20"/>
      <c r="H63" s="287">
        <f>H64</f>
        <v>0</v>
      </c>
    </row>
    <row r="64" spans="1:8" s="327" customFormat="1" ht="36" customHeight="1">
      <c r="A64" s="336" t="s">
        <v>301</v>
      </c>
      <c r="B64" s="284">
        <v>930</v>
      </c>
      <c r="C64" s="20" t="s">
        <v>83</v>
      </c>
      <c r="D64" s="285" t="s">
        <v>91</v>
      </c>
      <c r="E64" s="285" t="s">
        <v>77</v>
      </c>
      <c r="F64" s="15" t="s">
        <v>240</v>
      </c>
      <c r="G64" s="20"/>
      <c r="H64" s="287">
        <f>H65</f>
        <v>0</v>
      </c>
    </row>
    <row r="65" spans="1:8" s="327" customFormat="1" ht="91.5" customHeight="1">
      <c r="A65" s="21" t="s">
        <v>228</v>
      </c>
      <c r="B65" s="284">
        <v>930</v>
      </c>
      <c r="C65" s="20" t="s">
        <v>83</v>
      </c>
      <c r="D65" s="285" t="s">
        <v>91</v>
      </c>
      <c r="E65" s="285" t="s">
        <v>77</v>
      </c>
      <c r="F65" s="337" t="s">
        <v>241</v>
      </c>
      <c r="G65" s="20"/>
      <c r="H65" s="287">
        <f>H66</f>
        <v>0</v>
      </c>
    </row>
    <row r="66" spans="1:8" s="327" customFormat="1" ht="23.25" customHeight="1">
      <c r="A66" s="21" t="s">
        <v>242</v>
      </c>
      <c r="B66" s="284"/>
      <c r="C66" s="20" t="s">
        <v>83</v>
      </c>
      <c r="D66" s="285" t="s">
        <v>91</v>
      </c>
      <c r="E66" s="285" t="s">
        <v>77</v>
      </c>
      <c r="F66" s="337" t="s">
        <v>255</v>
      </c>
      <c r="G66" s="20"/>
      <c r="H66" s="287">
        <f>H67</f>
        <v>0</v>
      </c>
    </row>
    <row r="67" spans="1:8" s="327" customFormat="1" ht="24" customHeight="1">
      <c r="A67" s="300" t="s">
        <v>151</v>
      </c>
      <c r="B67" s="284">
        <v>930</v>
      </c>
      <c r="C67" s="20" t="s">
        <v>83</v>
      </c>
      <c r="D67" s="285" t="s">
        <v>91</v>
      </c>
      <c r="E67" s="285" t="s">
        <v>77</v>
      </c>
      <c r="F67" s="15" t="s">
        <v>255</v>
      </c>
      <c r="G67" s="20" t="s">
        <v>136</v>
      </c>
      <c r="H67" s="287">
        <f>'пр 7'!G30</f>
        <v>0</v>
      </c>
    </row>
    <row r="68" spans="1:8" s="327" customFormat="1" ht="25.5" customHeight="1">
      <c r="A68" s="328" t="s">
        <v>133</v>
      </c>
      <c r="B68" s="284">
        <v>930</v>
      </c>
      <c r="C68" s="20" t="s">
        <v>83</v>
      </c>
      <c r="D68" s="285" t="s">
        <v>91</v>
      </c>
      <c r="E68" s="285"/>
      <c r="F68" s="338" t="s">
        <v>195</v>
      </c>
      <c r="G68" s="20"/>
      <c r="H68" s="287">
        <f>H69</f>
        <v>294.3416</v>
      </c>
    </row>
    <row r="69" spans="1:8" s="298" customFormat="1" ht="44.25" customHeight="1">
      <c r="A69" s="25" t="s">
        <v>150</v>
      </c>
      <c r="B69" s="284">
        <v>930</v>
      </c>
      <c r="C69" s="20" t="s">
        <v>83</v>
      </c>
      <c r="D69" s="285" t="s">
        <v>91</v>
      </c>
      <c r="E69" s="285"/>
      <c r="F69" s="338" t="s">
        <v>203</v>
      </c>
      <c r="G69" s="20"/>
      <c r="H69" s="287">
        <f>H70</f>
        <v>294.3416</v>
      </c>
    </row>
    <row r="70" spans="1:9" s="298" customFormat="1" ht="25.5" customHeight="1">
      <c r="A70" s="300" t="s">
        <v>151</v>
      </c>
      <c r="B70" s="284">
        <v>930</v>
      </c>
      <c r="C70" s="306" t="s">
        <v>83</v>
      </c>
      <c r="D70" s="311" t="s">
        <v>91</v>
      </c>
      <c r="E70" s="311"/>
      <c r="F70" s="338" t="s">
        <v>203</v>
      </c>
      <c r="G70" s="306" t="s">
        <v>136</v>
      </c>
      <c r="H70" s="287">
        <f>'пр 7'!G33</f>
        <v>294.3416</v>
      </c>
      <c r="I70" s="298">
        <v>558</v>
      </c>
    </row>
    <row r="71" spans="1:8" s="342" customFormat="1" ht="21.75" customHeight="1" hidden="1">
      <c r="A71" s="339" t="s">
        <v>97</v>
      </c>
      <c r="B71" s="151">
        <v>930</v>
      </c>
      <c r="C71" s="329" t="s">
        <v>83</v>
      </c>
      <c r="D71" s="340" t="s">
        <v>96</v>
      </c>
      <c r="E71" s="340"/>
      <c r="F71" s="341"/>
      <c r="G71" s="329"/>
      <c r="H71" s="326">
        <f>H72</f>
        <v>100</v>
      </c>
    </row>
    <row r="72" spans="1:8" s="342" customFormat="1" ht="25.5" customHeight="1" hidden="1">
      <c r="A72" s="283" t="s">
        <v>133</v>
      </c>
      <c r="B72" s="284">
        <v>930</v>
      </c>
      <c r="C72" s="306" t="s">
        <v>83</v>
      </c>
      <c r="D72" s="285" t="s">
        <v>96</v>
      </c>
      <c r="E72" s="285"/>
      <c r="F72" s="306" t="s">
        <v>195</v>
      </c>
      <c r="G72" s="20"/>
      <c r="H72" s="287">
        <f>H73</f>
        <v>100</v>
      </c>
    </row>
    <row r="73" spans="1:8" s="343" customFormat="1" ht="24" customHeight="1" hidden="1">
      <c r="A73" s="25" t="s">
        <v>152</v>
      </c>
      <c r="B73" s="284">
        <v>930</v>
      </c>
      <c r="C73" s="306" t="s">
        <v>83</v>
      </c>
      <c r="D73" s="285" t="s">
        <v>96</v>
      </c>
      <c r="E73" s="285"/>
      <c r="F73" s="306" t="s">
        <v>214</v>
      </c>
      <c r="G73" s="20"/>
      <c r="H73" s="287">
        <f>H74</f>
        <v>100</v>
      </c>
    </row>
    <row r="74" spans="1:8" s="298" customFormat="1" ht="24.75" customHeight="1" hidden="1">
      <c r="A74" s="276" t="s">
        <v>135</v>
      </c>
      <c r="B74" s="284">
        <v>930</v>
      </c>
      <c r="C74" s="306" t="s">
        <v>83</v>
      </c>
      <c r="D74" s="285" t="s">
        <v>96</v>
      </c>
      <c r="E74" s="285"/>
      <c r="F74" s="306" t="s">
        <v>214</v>
      </c>
      <c r="G74" s="20" t="s">
        <v>136</v>
      </c>
      <c r="H74" s="287">
        <v>100</v>
      </c>
    </row>
    <row r="75" spans="1:8" s="319" customFormat="1" ht="25.5" customHeight="1" hidden="1">
      <c r="A75" s="254" t="s">
        <v>99</v>
      </c>
      <c r="B75" s="254">
        <v>930</v>
      </c>
      <c r="C75" s="314" t="s">
        <v>98</v>
      </c>
      <c r="D75" s="315"/>
      <c r="E75" s="315"/>
      <c r="F75" s="314"/>
      <c r="G75" s="314"/>
      <c r="H75" s="258" t="e">
        <f>H76+H94+H85+H114</f>
        <v>#REF!</v>
      </c>
    </row>
    <row r="76" spans="1:8" s="327" customFormat="1" ht="25.5" customHeight="1" hidden="1">
      <c r="A76" s="283" t="s">
        <v>100</v>
      </c>
      <c r="B76" s="151">
        <v>930</v>
      </c>
      <c r="C76" s="322" t="s">
        <v>98</v>
      </c>
      <c r="D76" s="323" t="s">
        <v>77</v>
      </c>
      <c r="E76" s="323"/>
      <c r="F76" s="322"/>
      <c r="G76" s="322"/>
      <c r="H76" s="344">
        <f>H77+H82</f>
        <v>440</v>
      </c>
    </row>
    <row r="77" spans="1:8" s="298" customFormat="1" ht="70.5" customHeight="1" hidden="1">
      <c r="A77" s="307" t="s">
        <v>302</v>
      </c>
      <c r="B77" s="284">
        <v>930</v>
      </c>
      <c r="C77" s="20" t="s">
        <v>98</v>
      </c>
      <c r="D77" s="285" t="s">
        <v>77</v>
      </c>
      <c r="E77" s="285" t="s">
        <v>77</v>
      </c>
      <c r="F77" s="20" t="s">
        <v>239</v>
      </c>
      <c r="G77" s="20"/>
      <c r="H77" s="273">
        <f>H78</f>
        <v>340</v>
      </c>
    </row>
    <row r="78" spans="1:8" s="298" customFormat="1" ht="32.25" customHeight="1" hidden="1">
      <c r="A78" s="25" t="s">
        <v>303</v>
      </c>
      <c r="B78" s="284">
        <v>930</v>
      </c>
      <c r="C78" s="20" t="s">
        <v>98</v>
      </c>
      <c r="D78" s="285" t="s">
        <v>77</v>
      </c>
      <c r="E78" s="285" t="s">
        <v>77</v>
      </c>
      <c r="F78" s="20" t="s">
        <v>243</v>
      </c>
      <c r="G78" s="20"/>
      <c r="H78" s="273">
        <f>H79</f>
        <v>340</v>
      </c>
    </row>
    <row r="79" spans="1:8" s="298" customFormat="1" ht="32.25" customHeight="1" hidden="1">
      <c r="A79" s="25" t="s">
        <v>233</v>
      </c>
      <c r="B79" s="284"/>
      <c r="C79" s="20" t="s">
        <v>98</v>
      </c>
      <c r="D79" s="285" t="s">
        <v>77</v>
      </c>
      <c r="E79" s="285" t="s">
        <v>77</v>
      </c>
      <c r="F79" s="20" t="s">
        <v>244</v>
      </c>
      <c r="G79" s="20"/>
      <c r="H79" s="273">
        <f>H80</f>
        <v>340</v>
      </c>
    </row>
    <row r="80" spans="1:8" s="298" customFormat="1" ht="24" customHeight="1" hidden="1">
      <c r="A80" s="25" t="s">
        <v>245</v>
      </c>
      <c r="B80" s="284"/>
      <c r="C80" s="20" t="s">
        <v>98</v>
      </c>
      <c r="D80" s="285" t="s">
        <v>77</v>
      </c>
      <c r="E80" s="285" t="s">
        <v>77</v>
      </c>
      <c r="F80" s="20" t="s">
        <v>256</v>
      </c>
      <c r="G80" s="20"/>
      <c r="H80" s="273">
        <f>H81</f>
        <v>340</v>
      </c>
    </row>
    <row r="81" spans="1:8" s="298" customFormat="1" ht="25.5" customHeight="1" hidden="1">
      <c r="A81" s="276" t="s">
        <v>135</v>
      </c>
      <c r="B81" s="284">
        <v>930</v>
      </c>
      <c r="C81" s="20" t="s">
        <v>98</v>
      </c>
      <c r="D81" s="285" t="s">
        <v>77</v>
      </c>
      <c r="E81" s="285" t="s">
        <v>77</v>
      </c>
      <c r="F81" s="20" t="s">
        <v>256</v>
      </c>
      <c r="G81" s="20" t="s">
        <v>136</v>
      </c>
      <c r="H81" s="273">
        <f>'пр 2'!C22</f>
        <v>340</v>
      </c>
    </row>
    <row r="82" spans="1:8" s="298" customFormat="1" ht="25.5" customHeight="1" hidden="1">
      <c r="A82" s="297" t="s">
        <v>133</v>
      </c>
      <c r="B82" s="284"/>
      <c r="C82" s="20" t="s">
        <v>98</v>
      </c>
      <c r="D82" s="285" t="s">
        <v>77</v>
      </c>
      <c r="E82" s="285"/>
      <c r="F82" s="338" t="s">
        <v>195</v>
      </c>
      <c r="G82" s="20"/>
      <c r="H82" s="273">
        <f>H83</f>
        <v>100</v>
      </c>
    </row>
    <row r="83" spans="1:8" s="298" customFormat="1" ht="25.5" customHeight="1" hidden="1">
      <c r="A83" s="25" t="s">
        <v>238</v>
      </c>
      <c r="B83" s="284"/>
      <c r="C83" s="20" t="s">
        <v>98</v>
      </c>
      <c r="D83" s="285" t="s">
        <v>77</v>
      </c>
      <c r="E83" s="285"/>
      <c r="F83" s="20" t="s">
        <v>246</v>
      </c>
      <c r="G83" s="20"/>
      <c r="H83" s="273">
        <f>H84</f>
        <v>100</v>
      </c>
    </row>
    <row r="84" spans="1:8" s="298" customFormat="1" ht="25.5" customHeight="1" hidden="1">
      <c r="A84" s="276" t="s">
        <v>135</v>
      </c>
      <c r="B84" s="284"/>
      <c r="C84" s="20" t="s">
        <v>98</v>
      </c>
      <c r="D84" s="285" t="s">
        <v>77</v>
      </c>
      <c r="E84" s="285"/>
      <c r="F84" s="20" t="s">
        <v>246</v>
      </c>
      <c r="G84" s="20" t="s">
        <v>136</v>
      </c>
      <c r="H84" s="273">
        <v>100</v>
      </c>
    </row>
    <row r="85" spans="1:8" s="327" customFormat="1" ht="25.5" customHeight="1" hidden="1">
      <c r="A85" s="283" t="s">
        <v>101</v>
      </c>
      <c r="B85" s="151">
        <v>930</v>
      </c>
      <c r="C85" s="322" t="s">
        <v>98</v>
      </c>
      <c r="D85" s="323" t="s">
        <v>79</v>
      </c>
      <c r="E85" s="323"/>
      <c r="F85" s="322"/>
      <c r="G85" s="322"/>
      <c r="H85" s="252" t="e">
        <f>H91+H86</f>
        <v>#REF!</v>
      </c>
    </row>
    <row r="86" spans="1:8" s="298" customFormat="1" ht="66.75" customHeight="1" hidden="1">
      <c r="A86" s="25" t="s">
        <v>302</v>
      </c>
      <c r="B86" s="284"/>
      <c r="C86" s="20" t="s">
        <v>98</v>
      </c>
      <c r="D86" s="285" t="s">
        <v>79</v>
      </c>
      <c r="E86" s="285"/>
      <c r="F86" s="20" t="s">
        <v>239</v>
      </c>
      <c r="G86" s="20"/>
      <c r="H86" s="345" t="e">
        <f>H87</f>
        <v>#REF!</v>
      </c>
    </row>
    <row r="87" spans="1:8" s="298" customFormat="1" ht="35.25" customHeight="1" hidden="1">
      <c r="A87" s="25" t="s">
        <v>286</v>
      </c>
      <c r="B87" s="284"/>
      <c r="C87" s="20" t="s">
        <v>98</v>
      </c>
      <c r="D87" s="285" t="s">
        <v>79</v>
      </c>
      <c r="E87" s="285"/>
      <c r="F87" s="20" t="s">
        <v>278</v>
      </c>
      <c r="G87" s="20"/>
      <c r="H87" s="345" t="e">
        <f>H88</f>
        <v>#REF!</v>
      </c>
    </row>
    <row r="88" spans="1:8" s="298" customFormat="1" ht="52.5" customHeight="1" hidden="1">
      <c r="A88" s="299" t="s">
        <v>287</v>
      </c>
      <c r="B88" s="284"/>
      <c r="C88" s="20" t="s">
        <v>98</v>
      </c>
      <c r="D88" s="285" t="s">
        <v>79</v>
      </c>
      <c r="E88" s="285"/>
      <c r="F88" s="20" t="s">
        <v>288</v>
      </c>
      <c r="G88" s="20"/>
      <c r="H88" s="345" t="e">
        <f>H89</f>
        <v>#REF!</v>
      </c>
    </row>
    <row r="89" spans="1:8" s="298" customFormat="1" ht="34.5" customHeight="1" hidden="1">
      <c r="A89" s="300" t="s">
        <v>283</v>
      </c>
      <c r="B89" s="284"/>
      <c r="C89" s="20" t="s">
        <v>98</v>
      </c>
      <c r="D89" s="285" t="s">
        <v>79</v>
      </c>
      <c r="E89" s="285"/>
      <c r="F89" s="20" t="s">
        <v>288</v>
      </c>
      <c r="G89" s="20" t="s">
        <v>136</v>
      </c>
      <c r="H89" s="345" t="e">
        <f>H90</f>
        <v>#REF!</v>
      </c>
    </row>
    <row r="90" spans="1:8" s="298" customFormat="1" ht="25.5" customHeight="1" hidden="1">
      <c r="A90" s="346" t="s">
        <v>282</v>
      </c>
      <c r="B90" s="284"/>
      <c r="C90" s="20" t="s">
        <v>98</v>
      </c>
      <c r="D90" s="285" t="s">
        <v>79</v>
      </c>
      <c r="E90" s="285"/>
      <c r="F90" s="20" t="s">
        <v>288</v>
      </c>
      <c r="G90" s="20"/>
      <c r="H90" s="345" t="e">
        <f>'пр 6'!#REF!</f>
        <v>#REF!</v>
      </c>
    </row>
    <row r="91" spans="1:8" s="298" customFormat="1" ht="25.5" customHeight="1" hidden="1">
      <c r="A91" s="297" t="s">
        <v>133</v>
      </c>
      <c r="B91" s="284">
        <v>930</v>
      </c>
      <c r="C91" s="20" t="s">
        <v>98</v>
      </c>
      <c r="D91" s="285" t="s">
        <v>79</v>
      </c>
      <c r="E91" s="285"/>
      <c r="F91" s="20" t="s">
        <v>195</v>
      </c>
      <c r="G91" s="20"/>
      <c r="H91" s="345">
        <f>H92</f>
        <v>20</v>
      </c>
    </row>
    <row r="92" spans="1:8" s="298" customFormat="1" ht="25.5" customHeight="1" hidden="1">
      <c r="A92" s="25" t="s">
        <v>236</v>
      </c>
      <c r="B92" s="284">
        <v>930</v>
      </c>
      <c r="C92" s="20" t="s">
        <v>98</v>
      </c>
      <c r="D92" s="285" t="s">
        <v>79</v>
      </c>
      <c r="E92" s="285"/>
      <c r="F92" s="20" t="s">
        <v>213</v>
      </c>
      <c r="G92" s="20"/>
      <c r="H92" s="345">
        <f>H93</f>
        <v>20</v>
      </c>
    </row>
    <row r="93" spans="1:8" s="298" customFormat="1" ht="21" customHeight="1" hidden="1">
      <c r="A93" s="276" t="s">
        <v>135</v>
      </c>
      <c r="B93" s="284">
        <v>930</v>
      </c>
      <c r="C93" s="20" t="s">
        <v>98</v>
      </c>
      <c r="D93" s="285" t="s">
        <v>79</v>
      </c>
      <c r="E93" s="285"/>
      <c r="F93" s="20" t="s">
        <v>213</v>
      </c>
      <c r="G93" s="20" t="s">
        <v>136</v>
      </c>
      <c r="H93" s="345">
        <v>20</v>
      </c>
    </row>
    <row r="94" spans="1:8" s="327" customFormat="1" ht="25.5" customHeight="1" hidden="1">
      <c r="A94" s="283" t="s">
        <v>102</v>
      </c>
      <c r="B94" s="151">
        <v>930</v>
      </c>
      <c r="C94" s="322" t="s">
        <v>98</v>
      </c>
      <c r="D94" s="323" t="s">
        <v>81</v>
      </c>
      <c r="E94" s="323"/>
      <c r="F94" s="322"/>
      <c r="G94" s="322"/>
      <c r="H94" s="344" t="e">
        <f>H107+H95</f>
        <v>#REF!</v>
      </c>
    </row>
    <row r="95" spans="1:8" s="327" customFormat="1" ht="67.5" customHeight="1" hidden="1">
      <c r="A95" s="21" t="s">
        <v>302</v>
      </c>
      <c r="B95" s="284">
        <v>930</v>
      </c>
      <c r="C95" s="20" t="s">
        <v>98</v>
      </c>
      <c r="D95" s="285" t="s">
        <v>81</v>
      </c>
      <c r="E95" s="285" t="s">
        <v>77</v>
      </c>
      <c r="F95" s="15" t="s">
        <v>239</v>
      </c>
      <c r="G95" s="322"/>
      <c r="H95" s="273" t="e">
        <f>H96</f>
        <v>#REF!</v>
      </c>
    </row>
    <row r="96" spans="1:8" s="327" customFormat="1" ht="32.25" customHeight="1" hidden="1">
      <c r="A96" s="336" t="s">
        <v>304</v>
      </c>
      <c r="B96" s="284">
        <v>930</v>
      </c>
      <c r="C96" s="20" t="s">
        <v>98</v>
      </c>
      <c r="D96" s="285" t="s">
        <v>81</v>
      </c>
      <c r="E96" s="285" t="s">
        <v>77</v>
      </c>
      <c r="F96" s="15" t="s">
        <v>240</v>
      </c>
      <c r="G96" s="322"/>
      <c r="H96" s="273" t="e">
        <f>H97+H101+H104</f>
        <v>#REF!</v>
      </c>
    </row>
    <row r="97" spans="1:8" s="327" customFormat="1" ht="35.25" customHeight="1" hidden="1">
      <c r="A97" s="25" t="s">
        <v>305</v>
      </c>
      <c r="B97" s="284"/>
      <c r="C97" s="20" t="s">
        <v>98</v>
      </c>
      <c r="D97" s="285" t="s">
        <v>81</v>
      </c>
      <c r="E97" s="285" t="s">
        <v>77</v>
      </c>
      <c r="F97" s="15" t="s">
        <v>247</v>
      </c>
      <c r="G97" s="322"/>
      <c r="H97" s="273" t="e">
        <f>H98</f>
        <v>#REF!</v>
      </c>
    </row>
    <row r="98" spans="1:8" s="327" customFormat="1" ht="25.5" customHeight="1" hidden="1">
      <c r="A98" s="25" t="s">
        <v>249</v>
      </c>
      <c r="B98" s="284"/>
      <c r="C98" s="20" t="s">
        <v>98</v>
      </c>
      <c r="D98" s="285" t="s">
        <v>81</v>
      </c>
      <c r="E98" s="285" t="s">
        <v>77</v>
      </c>
      <c r="F98" s="15" t="s">
        <v>257</v>
      </c>
      <c r="G98" s="322"/>
      <c r="H98" s="273" t="e">
        <f>H99</f>
        <v>#REF!</v>
      </c>
    </row>
    <row r="99" spans="1:8" s="327" customFormat="1" ht="30" customHeight="1" hidden="1">
      <c r="A99" s="276" t="s">
        <v>284</v>
      </c>
      <c r="B99" s="284"/>
      <c r="C99" s="20" t="s">
        <v>98</v>
      </c>
      <c r="D99" s="285" t="s">
        <v>81</v>
      </c>
      <c r="E99" s="285" t="s">
        <v>77</v>
      </c>
      <c r="F99" s="15" t="s">
        <v>257</v>
      </c>
      <c r="G99" s="20" t="s">
        <v>136</v>
      </c>
      <c r="H99" s="273" t="e">
        <f>'пр 6'!#REF!</f>
        <v>#REF!</v>
      </c>
    </row>
    <row r="100" spans="1:8" s="327" customFormat="1" ht="24.75" customHeight="1" hidden="1">
      <c r="A100" s="312" t="s">
        <v>282</v>
      </c>
      <c r="B100" s="284"/>
      <c r="C100" s="20"/>
      <c r="D100" s="285"/>
      <c r="E100" s="285"/>
      <c r="F100" s="15"/>
      <c r="G100" s="20"/>
      <c r="H100" s="273" t="e">
        <f>'пр 6'!#REF!</f>
        <v>#REF!</v>
      </c>
    </row>
    <row r="101" spans="1:8" s="327" customFormat="1" ht="53.25" customHeight="1" hidden="1">
      <c r="A101" s="25" t="s">
        <v>306</v>
      </c>
      <c r="B101" s="284">
        <v>930</v>
      </c>
      <c r="C101" s="20" t="s">
        <v>98</v>
      </c>
      <c r="D101" s="285" t="s">
        <v>81</v>
      </c>
      <c r="E101" s="285" t="s">
        <v>77</v>
      </c>
      <c r="F101" s="15" t="s">
        <v>248</v>
      </c>
      <c r="G101" s="322"/>
      <c r="H101" s="273" t="e">
        <f>H102</f>
        <v>#REF!</v>
      </c>
    </row>
    <row r="102" spans="1:8" s="327" customFormat="1" ht="24.75" customHeight="1" hidden="1">
      <c r="A102" s="25" t="s">
        <v>250</v>
      </c>
      <c r="B102" s="284"/>
      <c r="C102" s="20" t="s">
        <v>98</v>
      </c>
      <c r="D102" s="285" t="s">
        <v>81</v>
      </c>
      <c r="E102" s="285" t="s">
        <v>77</v>
      </c>
      <c r="F102" s="15" t="s">
        <v>258</v>
      </c>
      <c r="G102" s="322"/>
      <c r="H102" s="273" t="e">
        <f>H103</f>
        <v>#REF!</v>
      </c>
    </row>
    <row r="103" spans="1:8" s="327" customFormat="1" ht="22.5" customHeight="1" hidden="1">
      <c r="A103" s="276" t="s">
        <v>154</v>
      </c>
      <c r="B103" s="284">
        <v>930</v>
      </c>
      <c r="C103" s="20" t="s">
        <v>98</v>
      </c>
      <c r="D103" s="285" t="s">
        <v>81</v>
      </c>
      <c r="E103" s="285" t="s">
        <v>77</v>
      </c>
      <c r="F103" s="15" t="s">
        <v>258</v>
      </c>
      <c r="G103" s="20" t="s">
        <v>136</v>
      </c>
      <c r="H103" s="273" t="e">
        <f>'пр 6'!#REF!</f>
        <v>#REF!</v>
      </c>
    </row>
    <row r="104" spans="1:8" s="327" customFormat="1" ht="36.75" customHeight="1" hidden="1">
      <c r="A104" s="274" t="s">
        <v>307</v>
      </c>
      <c r="B104" s="284">
        <v>930</v>
      </c>
      <c r="C104" s="20" t="s">
        <v>98</v>
      </c>
      <c r="D104" s="285" t="s">
        <v>81</v>
      </c>
      <c r="E104" s="285" t="s">
        <v>77</v>
      </c>
      <c r="F104" s="15" t="s">
        <v>251</v>
      </c>
      <c r="G104" s="20"/>
      <c r="H104" s="273">
        <f>H105</f>
        <v>50</v>
      </c>
    </row>
    <row r="105" spans="1:8" s="327" customFormat="1" ht="21" customHeight="1" hidden="1">
      <c r="A105" s="274" t="s">
        <v>252</v>
      </c>
      <c r="B105" s="284"/>
      <c r="C105" s="20" t="s">
        <v>98</v>
      </c>
      <c r="D105" s="285" t="s">
        <v>81</v>
      </c>
      <c r="E105" s="285" t="s">
        <v>77</v>
      </c>
      <c r="F105" s="15" t="s">
        <v>259</v>
      </c>
      <c r="G105" s="20"/>
      <c r="H105" s="273">
        <f>H106</f>
        <v>50</v>
      </c>
    </row>
    <row r="106" spans="1:8" s="327" customFormat="1" ht="24.75" customHeight="1" hidden="1">
      <c r="A106" s="276" t="s">
        <v>154</v>
      </c>
      <c r="B106" s="284">
        <v>930</v>
      </c>
      <c r="C106" s="20" t="s">
        <v>98</v>
      </c>
      <c r="D106" s="285" t="s">
        <v>81</v>
      </c>
      <c r="E106" s="285" t="s">
        <v>77</v>
      </c>
      <c r="F106" s="15" t="s">
        <v>259</v>
      </c>
      <c r="G106" s="20" t="s">
        <v>136</v>
      </c>
      <c r="H106" s="273">
        <v>50</v>
      </c>
    </row>
    <row r="107" spans="1:8" s="298" customFormat="1" ht="25.5" customHeight="1" hidden="1">
      <c r="A107" s="297" t="s">
        <v>133</v>
      </c>
      <c r="B107" s="284">
        <v>930</v>
      </c>
      <c r="C107" s="20" t="s">
        <v>98</v>
      </c>
      <c r="D107" s="285" t="s">
        <v>81</v>
      </c>
      <c r="E107" s="285"/>
      <c r="F107" s="20" t="s">
        <v>195</v>
      </c>
      <c r="G107" s="20"/>
      <c r="H107" s="273">
        <f>H108+H110+H112</f>
        <v>579.5</v>
      </c>
    </row>
    <row r="108" spans="1:8" s="298" customFormat="1" ht="25.5" customHeight="1" hidden="1">
      <c r="A108" s="274" t="s">
        <v>209</v>
      </c>
      <c r="B108" s="284">
        <v>930</v>
      </c>
      <c r="C108" s="20" t="s">
        <v>98</v>
      </c>
      <c r="D108" s="285" t="s">
        <v>81</v>
      </c>
      <c r="E108" s="285"/>
      <c r="F108" s="20" t="s">
        <v>212</v>
      </c>
      <c r="G108" s="20"/>
      <c r="H108" s="273">
        <f>H109</f>
        <v>25</v>
      </c>
    </row>
    <row r="109" spans="1:8" s="298" customFormat="1" ht="25.5" customHeight="1" hidden="1">
      <c r="A109" s="276" t="s">
        <v>154</v>
      </c>
      <c r="B109" s="284">
        <v>930</v>
      </c>
      <c r="C109" s="20" t="s">
        <v>98</v>
      </c>
      <c r="D109" s="285" t="s">
        <v>81</v>
      </c>
      <c r="E109" s="285"/>
      <c r="F109" s="20" t="s">
        <v>212</v>
      </c>
      <c r="G109" s="20" t="s">
        <v>136</v>
      </c>
      <c r="H109" s="273">
        <v>25</v>
      </c>
    </row>
    <row r="110" spans="1:8" s="298" customFormat="1" ht="25.5" customHeight="1" hidden="1">
      <c r="A110" s="274" t="s">
        <v>153</v>
      </c>
      <c r="B110" s="284">
        <v>930</v>
      </c>
      <c r="C110" s="20" t="s">
        <v>98</v>
      </c>
      <c r="D110" s="285" t="s">
        <v>81</v>
      </c>
      <c r="E110" s="285"/>
      <c r="F110" s="20" t="s">
        <v>211</v>
      </c>
      <c r="G110" s="20"/>
      <c r="H110" s="273">
        <f>H111</f>
        <v>229</v>
      </c>
    </row>
    <row r="111" spans="1:8" s="298" customFormat="1" ht="25.5" customHeight="1" hidden="1">
      <c r="A111" s="276" t="s">
        <v>154</v>
      </c>
      <c r="B111" s="284">
        <v>930</v>
      </c>
      <c r="C111" s="20" t="s">
        <v>98</v>
      </c>
      <c r="D111" s="285" t="s">
        <v>81</v>
      </c>
      <c r="E111" s="285"/>
      <c r="F111" s="20" t="s">
        <v>211</v>
      </c>
      <c r="G111" s="20" t="s">
        <v>136</v>
      </c>
      <c r="H111" s="273">
        <v>229</v>
      </c>
    </row>
    <row r="112" spans="1:8" s="298" customFormat="1" ht="25.5" customHeight="1" hidden="1">
      <c r="A112" s="25" t="s">
        <v>155</v>
      </c>
      <c r="B112" s="284">
        <v>930</v>
      </c>
      <c r="C112" s="20" t="s">
        <v>98</v>
      </c>
      <c r="D112" s="285" t="s">
        <v>81</v>
      </c>
      <c r="E112" s="285"/>
      <c r="F112" s="20" t="s">
        <v>210</v>
      </c>
      <c r="G112" s="20"/>
      <c r="H112" s="273">
        <f>H113</f>
        <v>325.5</v>
      </c>
    </row>
    <row r="113" spans="1:8" s="347" customFormat="1" ht="25.5" customHeight="1" hidden="1">
      <c r="A113" s="276" t="s">
        <v>135</v>
      </c>
      <c r="B113" s="284">
        <v>930</v>
      </c>
      <c r="C113" s="20" t="s">
        <v>98</v>
      </c>
      <c r="D113" s="285" t="s">
        <v>81</v>
      </c>
      <c r="E113" s="285"/>
      <c r="F113" s="20" t="s">
        <v>210</v>
      </c>
      <c r="G113" s="20" t="s">
        <v>136</v>
      </c>
      <c r="H113" s="273">
        <v>325.5</v>
      </c>
    </row>
    <row r="114" spans="1:8" s="348" customFormat="1" ht="25.5" customHeight="1" hidden="1">
      <c r="A114" s="283" t="s">
        <v>285</v>
      </c>
      <c r="B114" s="151">
        <v>930</v>
      </c>
      <c r="C114" s="322" t="s">
        <v>98</v>
      </c>
      <c r="D114" s="323" t="s">
        <v>98</v>
      </c>
      <c r="E114" s="323"/>
      <c r="F114" s="322"/>
      <c r="G114" s="322"/>
      <c r="H114" s="344" t="e">
        <f>H115</f>
        <v>#REF!</v>
      </c>
    </row>
    <row r="115" spans="1:8" s="348" customFormat="1" ht="73.5" customHeight="1" hidden="1">
      <c r="A115" s="21" t="s">
        <v>302</v>
      </c>
      <c r="B115" s="151"/>
      <c r="C115" s="322" t="s">
        <v>98</v>
      </c>
      <c r="D115" s="323" t="s">
        <v>98</v>
      </c>
      <c r="E115" s="323"/>
      <c r="F115" s="322" t="s">
        <v>239</v>
      </c>
      <c r="G115" s="322"/>
      <c r="H115" s="344" t="e">
        <f>H116+H125</f>
        <v>#REF!</v>
      </c>
    </row>
    <row r="116" spans="1:8" s="298" customFormat="1" ht="31.5" customHeight="1" hidden="1">
      <c r="A116" s="25" t="s">
        <v>308</v>
      </c>
      <c r="B116" s="284">
        <v>930</v>
      </c>
      <c r="C116" s="20" t="s">
        <v>98</v>
      </c>
      <c r="D116" s="285" t="s">
        <v>98</v>
      </c>
      <c r="E116" s="285"/>
      <c r="F116" s="20" t="s">
        <v>278</v>
      </c>
      <c r="G116" s="20"/>
      <c r="H116" s="345" t="e">
        <f>H117+H121</f>
        <v>#REF!</v>
      </c>
    </row>
    <row r="117" spans="1:8" s="298" customFormat="1" ht="34.5" customHeight="1" hidden="1">
      <c r="A117" s="25" t="s">
        <v>266</v>
      </c>
      <c r="B117" s="284">
        <v>930</v>
      </c>
      <c r="C117" s="20" t="s">
        <v>98</v>
      </c>
      <c r="D117" s="285" t="s">
        <v>98</v>
      </c>
      <c r="E117" s="285"/>
      <c r="F117" s="20" t="s">
        <v>267</v>
      </c>
      <c r="G117" s="20"/>
      <c r="H117" s="345" t="e">
        <f>H118</f>
        <v>#REF!</v>
      </c>
    </row>
    <row r="118" spans="1:8" s="298" customFormat="1" ht="24" customHeight="1" hidden="1">
      <c r="A118" s="25" t="s">
        <v>268</v>
      </c>
      <c r="B118" s="284">
        <v>930</v>
      </c>
      <c r="C118" s="20" t="s">
        <v>98</v>
      </c>
      <c r="D118" s="285" t="s">
        <v>98</v>
      </c>
      <c r="E118" s="285"/>
      <c r="F118" s="20" t="s">
        <v>269</v>
      </c>
      <c r="G118" s="20"/>
      <c r="H118" s="345" t="e">
        <f>H119</f>
        <v>#REF!</v>
      </c>
    </row>
    <row r="119" spans="1:8" s="298" customFormat="1" ht="31.5" customHeight="1" hidden="1">
      <c r="A119" s="300" t="s">
        <v>139</v>
      </c>
      <c r="B119" s="284">
        <v>930</v>
      </c>
      <c r="C119" s="20" t="s">
        <v>98</v>
      </c>
      <c r="D119" s="285" t="s">
        <v>98</v>
      </c>
      <c r="E119" s="285"/>
      <c r="F119" s="20" t="s">
        <v>269</v>
      </c>
      <c r="G119" s="20" t="s">
        <v>136</v>
      </c>
      <c r="H119" s="345" t="e">
        <f>'пр 6'!#REF!</f>
        <v>#REF!</v>
      </c>
    </row>
    <row r="120" spans="1:8" s="298" customFormat="1" ht="22.5" customHeight="1" hidden="1">
      <c r="A120" s="349" t="s">
        <v>282</v>
      </c>
      <c r="B120" s="248"/>
      <c r="C120" s="249"/>
      <c r="D120" s="308"/>
      <c r="E120" s="308"/>
      <c r="F120" s="249"/>
      <c r="G120" s="249"/>
      <c r="H120" s="345" t="e">
        <f>'пр 6'!#REF!</f>
        <v>#REF!</v>
      </c>
    </row>
    <row r="121" spans="1:21" s="351" customFormat="1" ht="68.25" customHeight="1" hidden="1">
      <c r="A121" s="25" t="s">
        <v>274</v>
      </c>
      <c r="B121" s="284">
        <v>930</v>
      </c>
      <c r="C121" s="306" t="s">
        <v>98</v>
      </c>
      <c r="D121" s="285" t="s">
        <v>98</v>
      </c>
      <c r="E121" s="306" t="s">
        <v>275</v>
      </c>
      <c r="F121" s="306" t="s">
        <v>275</v>
      </c>
      <c r="G121" s="20"/>
      <c r="H121" s="287">
        <f>H122</f>
        <v>200</v>
      </c>
      <c r="I121" s="287"/>
      <c r="J121" s="287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0"/>
    </row>
    <row r="122" spans="1:21" s="351" customFormat="1" ht="31.5" customHeight="1" hidden="1">
      <c r="A122" s="25" t="s">
        <v>277</v>
      </c>
      <c r="B122" s="284">
        <v>930</v>
      </c>
      <c r="C122" s="306" t="s">
        <v>98</v>
      </c>
      <c r="D122" s="285" t="s">
        <v>98</v>
      </c>
      <c r="E122" s="306" t="s">
        <v>276</v>
      </c>
      <c r="F122" s="306" t="s">
        <v>276</v>
      </c>
      <c r="G122" s="20"/>
      <c r="H122" s="287">
        <f>H123</f>
        <v>200</v>
      </c>
      <c r="I122" s="287"/>
      <c r="J122" s="287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0"/>
    </row>
    <row r="123" spans="1:21" s="351" customFormat="1" ht="33" customHeight="1" hidden="1">
      <c r="A123" s="300" t="s">
        <v>283</v>
      </c>
      <c r="B123" s="284">
        <v>930</v>
      </c>
      <c r="C123" s="306" t="s">
        <v>98</v>
      </c>
      <c r="D123" s="285" t="s">
        <v>98</v>
      </c>
      <c r="E123" s="306" t="s">
        <v>276</v>
      </c>
      <c r="F123" s="306" t="s">
        <v>276</v>
      </c>
      <c r="G123" s="20" t="s">
        <v>136</v>
      </c>
      <c r="H123" s="287">
        <f>'пр 6'!G38</f>
        <v>200</v>
      </c>
      <c r="I123" s="287"/>
      <c r="J123" s="287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0"/>
    </row>
    <row r="124" spans="1:21" s="351" customFormat="1" ht="24.75" customHeight="1" hidden="1">
      <c r="A124" s="346" t="s">
        <v>282</v>
      </c>
      <c r="B124" s="284"/>
      <c r="C124" s="306"/>
      <c r="D124" s="285"/>
      <c r="E124" s="306"/>
      <c r="F124" s="306"/>
      <c r="G124" s="20"/>
      <c r="H124" s="287" t="e">
        <f>'пр 6'!#REF!</f>
        <v>#REF!</v>
      </c>
      <c r="I124" s="287"/>
      <c r="J124" s="287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0"/>
    </row>
    <row r="125" spans="1:21" s="351" customFormat="1" ht="36.75" customHeight="1" hidden="1">
      <c r="A125" s="320" t="s">
        <v>270</v>
      </c>
      <c r="B125" s="284">
        <v>930</v>
      </c>
      <c r="C125" s="306" t="s">
        <v>98</v>
      </c>
      <c r="D125" s="285" t="s">
        <v>98</v>
      </c>
      <c r="E125" s="306" t="s">
        <v>279</v>
      </c>
      <c r="F125" s="306" t="s">
        <v>279</v>
      </c>
      <c r="G125" s="20"/>
      <c r="H125" s="287">
        <f>'пр 6'!G39</f>
        <v>464.658</v>
      </c>
      <c r="I125" s="287"/>
      <c r="J125" s="287"/>
      <c r="K125" s="350"/>
      <c r="L125" s="350"/>
      <c r="M125" s="350"/>
      <c r="N125" s="350"/>
      <c r="O125" s="350"/>
      <c r="P125" s="350"/>
      <c r="Q125" s="350"/>
      <c r="R125" s="350"/>
      <c r="S125" s="350"/>
      <c r="T125" s="350"/>
      <c r="U125" s="350"/>
    </row>
    <row r="126" spans="1:21" s="351" customFormat="1" ht="36.75" customHeight="1" hidden="1">
      <c r="A126" s="299" t="s">
        <v>309</v>
      </c>
      <c r="B126" s="284">
        <v>931</v>
      </c>
      <c r="C126" s="306" t="s">
        <v>98</v>
      </c>
      <c r="D126" s="285" t="s">
        <v>98</v>
      </c>
      <c r="E126" s="306" t="s">
        <v>273</v>
      </c>
      <c r="F126" s="306" t="s">
        <v>273</v>
      </c>
      <c r="G126" s="20"/>
      <c r="H126" s="287">
        <f>'пр 6'!G40</f>
        <v>464.658</v>
      </c>
      <c r="I126" s="287"/>
      <c r="J126" s="287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  <c r="U126" s="350"/>
    </row>
    <row r="127" spans="1:21" s="351" customFormat="1" ht="27.75" customHeight="1" hidden="1">
      <c r="A127" s="299" t="s">
        <v>272</v>
      </c>
      <c r="B127" s="284">
        <v>930</v>
      </c>
      <c r="C127" s="306" t="s">
        <v>98</v>
      </c>
      <c r="D127" s="285" t="s">
        <v>98</v>
      </c>
      <c r="E127" s="306" t="s">
        <v>271</v>
      </c>
      <c r="F127" s="306" t="s">
        <v>271</v>
      </c>
      <c r="G127" s="20"/>
      <c r="H127" s="287">
        <f>'пр 6'!G41</f>
        <v>232</v>
      </c>
      <c r="I127" s="287"/>
      <c r="J127" s="287"/>
      <c r="K127" s="350"/>
      <c r="L127" s="350"/>
      <c r="M127" s="350"/>
      <c r="N127" s="350"/>
      <c r="O127" s="350"/>
      <c r="P127" s="350"/>
      <c r="Q127" s="350"/>
      <c r="R127" s="350"/>
      <c r="S127" s="350"/>
      <c r="T127" s="350"/>
      <c r="U127" s="350"/>
    </row>
    <row r="128" spans="1:21" s="351" customFormat="1" ht="36.75" customHeight="1" hidden="1">
      <c r="A128" s="300" t="s">
        <v>283</v>
      </c>
      <c r="B128" s="284">
        <v>930</v>
      </c>
      <c r="C128" s="306" t="s">
        <v>98</v>
      </c>
      <c r="D128" s="285" t="s">
        <v>98</v>
      </c>
      <c r="E128" s="306" t="s">
        <v>271</v>
      </c>
      <c r="F128" s="306" t="s">
        <v>271</v>
      </c>
      <c r="G128" s="20" t="s">
        <v>136</v>
      </c>
      <c r="H128" s="287" t="e">
        <f>'пр 6'!#REF!</f>
        <v>#REF!</v>
      </c>
      <c r="I128" s="287"/>
      <c r="J128" s="287"/>
      <c r="K128" s="350"/>
      <c r="L128" s="350"/>
      <c r="M128" s="350"/>
      <c r="N128" s="350"/>
      <c r="O128" s="350"/>
      <c r="P128" s="350"/>
      <c r="Q128" s="350"/>
      <c r="R128" s="350"/>
      <c r="S128" s="350"/>
      <c r="T128" s="350"/>
      <c r="U128" s="350"/>
    </row>
    <row r="129" spans="1:21" s="351" customFormat="1" ht="30.75" customHeight="1" hidden="1">
      <c r="A129" s="346" t="s">
        <v>282</v>
      </c>
      <c r="B129" s="284"/>
      <c r="C129" s="306"/>
      <c r="D129" s="285"/>
      <c r="E129" s="306"/>
      <c r="F129" s="20"/>
      <c r="G129" s="352"/>
      <c r="H129" s="287" t="e">
        <f>'пр 6'!#REF!</f>
        <v>#REF!</v>
      </c>
      <c r="I129" s="287"/>
      <c r="J129" s="287"/>
      <c r="K129" s="350"/>
      <c r="L129" s="350"/>
      <c r="M129" s="350"/>
      <c r="N129" s="350"/>
      <c r="O129" s="350"/>
      <c r="P129" s="350"/>
      <c r="Q129" s="350"/>
      <c r="R129" s="350"/>
      <c r="S129" s="350"/>
      <c r="T129" s="350"/>
      <c r="U129" s="350"/>
    </row>
    <row r="130" spans="1:8" s="319" customFormat="1" ht="25.5" customHeight="1" hidden="1">
      <c r="A130" s="254" t="s">
        <v>104</v>
      </c>
      <c r="B130" s="254">
        <v>930</v>
      </c>
      <c r="C130" s="314" t="s">
        <v>103</v>
      </c>
      <c r="D130" s="315"/>
      <c r="E130" s="315"/>
      <c r="F130" s="314"/>
      <c r="G130" s="314"/>
      <c r="H130" s="258">
        <f>H131</f>
        <v>15073.878200000001</v>
      </c>
    </row>
    <row r="131" spans="1:8" s="327" customFormat="1" ht="25.5" customHeight="1" hidden="1">
      <c r="A131" s="283" t="s">
        <v>105</v>
      </c>
      <c r="B131" s="151">
        <v>930</v>
      </c>
      <c r="C131" s="322" t="s">
        <v>103</v>
      </c>
      <c r="D131" s="323" t="s">
        <v>77</v>
      </c>
      <c r="E131" s="323"/>
      <c r="F131" s="322"/>
      <c r="G131" s="325"/>
      <c r="H131" s="344">
        <f>H138+H132</f>
        <v>15073.878200000001</v>
      </c>
    </row>
    <row r="132" spans="1:8" s="327" customFormat="1" ht="53.25" customHeight="1" hidden="1">
      <c r="A132" s="283" t="s">
        <v>297</v>
      </c>
      <c r="B132" s="151"/>
      <c r="C132" s="20" t="s">
        <v>103</v>
      </c>
      <c r="D132" s="285" t="s">
        <v>77</v>
      </c>
      <c r="E132" s="323"/>
      <c r="F132" s="249" t="s">
        <v>293</v>
      </c>
      <c r="G132" s="325"/>
      <c r="H132" s="273">
        <f>H133</f>
        <v>118.1833</v>
      </c>
    </row>
    <row r="133" spans="1:8" s="327" customFormat="1" ht="40.5" customHeight="1" hidden="1">
      <c r="A133" s="297" t="s">
        <v>291</v>
      </c>
      <c r="B133" s="151"/>
      <c r="C133" s="20" t="s">
        <v>103</v>
      </c>
      <c r="D133" s="285" t="s">
        <v>77</v>
      </c>
      <c r="E133" s="323"/>
      <c r="F133" s="249" t="s">
        <v>294</v>
      </c>
      <c r="G133" s="325"/>
      <c r="H133" s="273">
        <f>H134</f>
        <v>118.1833</v>
      </c>
    </row>
    <row r="134" spans="1:8" s="327" customFormat="1" ht="48" customHeight="1" hidden="1">
      <c r="A134" s="307" t="s">
        <v>292</v>
      </c>
      <c r="B134" s="151"/>
      <c r="C134" s="20" t="s">
        <v>103</v>
      </c>
      <c r="D134" s="285" t="s">
        <v>77</v>
      </c>
      <c r="E134" s="323"/>
      <c r="F134" s="249" t="s">
        <v>295</v>
      </c>
      <c r="G134" s="325"/>
      <c r="H134" s="273">
        <f>H135</f>
        <v>118.1833</v>
      </c>
    </row>
    <row r="135" spans="1:8" s="327" customFormat="1" ht="27.75" customHeight="1" hidden="1">
      <c r="A135" s="307" t="s">
        <v>298</v>
      </c>
      <c r="B135" s="151"/>
      <c r="C135" s="20" t="s">
        <v>103</v>
      </c>
      <c r="D135" s="285" t="s">
        <v>77</v>
      </c>
      <c r="E135" s="323"/>
      <c r="F135" s="249" t="s">
        <v>296</v>
      </c>
      <c r="G135" s="325"/>
      <c r="H135" s="273">
        <f>H136</f>
        <v>118.1833</v>
      </c>
    </row>
    <row r="136" spans="1:8" s="327" customFormat="1" ht="25.5" customHeight="1" hidden="1">
      <c r="A136" s="309" t="s">
        <v>135</v>
      </c>
      <c r="B136" s="151"/>
      <c r="C136" s="20" t="s">
        <v>103</v>
      </c>
      <c r="D136" s="285" t="s">
        <v>77</v>
      </c>
      <c r="E136" s="323"/>
      <c r="F136" s="249" t="s">
        <v>296</v>
      </c>
      <c r="G136" s="20" t="s">
        <v>136</v>
      </c>
      <c r="H136" s="273">
        <f>'пр 6'!G69</f>
        <v>118.1833</v>
      </c>
    </row>
    <row r="137" spans="1:8" s="298" customFormat="1" ht="25.5" customHeight="1" hidden="1">
      <c r="A137" s="283" t="s">
        <v>133</v>
      </c>
      <c r="B137" s="284">
        <v>930</v>
      </c>
      <c r="C137" s="20" t="str">
        <f>C131</f>
        <v>08</v>
      </c>
      <c r="D137" s="285" t="s">
        <v>77</v>
      </c>
      <c r="E137" s="285"/>
      <c r="F137" s="249" t="s">
        <v>195</v>
      </c>
      <c r="G137" s="20"/>
      <c r="H137" s="273">
        <f>H138</f>
        <v>14955.6949</v>
      </c>
    </row>
    <row r="138" spans="1:8" s="298" customFormat="1" ht="74.25" customHeight="1" hidden="1">
      <c r="A138" s="25" t="s">
        <v>253</v>
      </c>
      <c r="B138" s="284">
        <v>930</v>
      </c>
      <c r="C138" s="20" t="str">
        <f>C137</f>
        <v>08</v>
      </c>
      <c r="D138" s="285" t="s">
        <v>77</v>
      </c>
      <c r="E138" s="285"/>
      <c r="F138" s="20" t="s">
        <v>281</v>
      </c>
      <c r="G138" s="20"/>
      <c r="H138" s="273">
        <f>H139+H140+H141</f>
        <v>14955.6949</v>
      </c>
    </row>
    <row r="139" spans="1:8" s="298" customFormat="1" ht="51.75" customHeight="1" hidden="1">
      <c r="A139" s="276" t="s">
        <v>131</v>
      </c>
      <c r="B139" s="284">
        <v>930</v>
      </c>
      <c r="C139" s="20" t="str">
        <f>C138</f>
        <v>08</v>
      </c>
      <c r="D139" s="285" t="s">
        <v>77</v>
      </c>
      <c r="E139" s="285"/>
      <c r="F139" s="20" t="s">
        <v>281</v>
      </c>
      <c r="G139" s="20" t="s">
        <v>132</v>
      </c>
      <c r="H139" s="273">
        <f>10318.91782+771.7467+250+110</f>
        <v>11450.66452</v>
      </c>
    </row>
    <row r="140" spans="1:8" s="298" customFormat="1" ht="25.5" customHeight="1" hidden="1">
      <c r="A140" s="276" t="s">
        <v>135</v>
      </c>
      <c r="B140" s="284">
        <v>930</v>
      </c>
      <c r="C140" s="20" t="str">
        <f>C138</f>
        <v>08</v>
      </c>
      <c r="D140" s="285" t="s">
        <v>77</v>
      </c>
      <c r="E140" s="285"/>
      <c r="F140" s="20" t="s">
        <v>281</v>
      </c>
      <c r="G140" s="20" t="s">
        <v>136</v>
      </c>
      <c r="H140" s="273">
        <f>3030.03038-50</f>
        <v>2980.03038</v>
      </c>
    </row>
    <row r="141" spans="1:8" s="298" customFormat="1" ht="25.5" customHeight="1" hidden="1">
      <c r="A141" s="276" t="s">
        <v>137</v>
      </c>
      <c r="B141" s="284">
        <v>930</v>
      </c>
      <c r="C141" s="20" t="str">
        <f>C137</f>
        <v>08</v>
      </c>
      <c r="D141" s="285" t="s">
        <v>77</v>
      </c>
      <c r="E141" s="285"/>
      <c r="F141" s="20" t="s">
        <v>281</v>
      </c>
      <c r="G141" s="20" t="s">
        <v>138</v>
      </c>
      <c r="H141" s="273">
        <f>25+730-230</f>
        <v>525</v>
      </c>
    </row>
    <row r="142" spans="1:8" s="319" customFormat="1" ht="25.5" customHeight="1" hidden="1">
      <c r="A142" s="254" t="s">
        <v>106</v>
      </c>
      <c r="B142" s="254">
        <v>930</v>
      </c>
      <c r="C142" s="254">
        <v>10</v>
      </c>
      <c r="D142" s="315"/>
      <c r="E142" s="315"/>
      <c r="F142" s="314"/>
      <c r="G142" s="314"/>
      <c r="H142" s="258">
        <f>H147+H143</f>
        <v>2734.8</v>
      </c>
    </row>
    <row r="143" spans="1:8" s="327" customFormat="1" ht="25.5" customHeight="1" hidden="1">
      <c r="A143" s="297" t="s">
        <v>158</v>
      </c>
      <c r="B143" s="247">
        <v>930</v>
      </c>
      <c r="C143" s="151">
        <v>10</v>
      </c>
      <c r="D143" s="323" t="s">
        <v>77</v>
      </c>
      <c r="E143" s="323"/>
      <c r="F143" s="353"/>
      <c r="G143" s="354"/>
      <c r="H143" s="355">
        <f>H145</f>
        <v>146.8</v>
      </c>
    </row>
    <row r="144" spans="1:8" s="298" customFormat="1" ht="25.5" customHeight="1" hidden="1">
      <c r="A144" s="297" t="s">
        <v>133</v>
      </c>
      <c r="B144" s="248">
        <v>930</v>
      </c>
      <c r="C144" s="284">
        <v>10</v>
      </c>
      <c r="D144" s="285" t="s">
        <v>77</v>
      </c>
      <c r="E144" s="285"/>
      <c r="F144" s="249" t="s">
        <v>195</v>
      </c>
      <c r="G144" s="356"/>
      <c r="H144" s="289">
        <f>H146</f>
        <v>146.8</v>
      </c>
    </row>
    <row r="145" spans="1:8" s="298" customFormat="1" ht="36.75" customHeight="1" hidden="1">
      <c r="A145" s="357" t="s">
        <v>159</v>
      </c>
      <c r="B145" s="248">
        <v>930</v>
      </c>
      <c r="C145" s="284">
        <v>10</v>
      </c>
      <c r="D145" s="285" t="s">
        <v>77</v>
      </c>
      <c r="E145" s="285"/>
      <c r="F145" s="356" t="s">
        <v>207</v>
      </c>
      <c r="G145" s="356"/>
      <c r="H145" s="289">
        <f>H146</f>
        <v>146.8</v>
      </c>
    </row>
    <row r="146" spans="1:8" s="298" customFormat="1" ht="25.5" customHeight="1" hidden="1">
      <c r="A146" s="358" t="s">
        <v>156</v>
      </c>
      <c r="B146" s="248">
        <v>930</v>
      </c>
      <c r="C146" s="284">
        <v>10</v>
      </c>
      <c r="D146" s="285" t="s">
        <v>77</v>
      </c>
      <c r="E146" s="285"/>
      <c r="F146" s="356" t="s">
        <v>207</v>
      </c>
      <c r="G146" s="356" t="s">
        <v>157</v>
      </c>
      <c r="H146" s="289">
        <v>146.8</v>
      </c>
    </row>
    <row r="147" spans="1:8" s="327" customFormat="1" ht="25.5" customHeight="1" hidden="1">
      <c r="A147" s="283" t="s">
        <v>108</v>
      </c>
      <c r="B147" s="247">
        <v>930</v>
      </c>
      <c r="C147" s="151">
        <v>10</v>
      </c>
      <c r="D147" s="323" t="s">
        <v>81</v>
      </c>
      <c r="E147" s="323"/>
      <c r="F147" s="322"/>
      <c r="G147" s="322"/>
      <c r="H147" s="344">
        <f>H148</f>
        <v>2588</v>
      </c>
    </row>
    <row r="148" spans="1:8" s="298" customFormat="1" ht="25.5" customHeight="1" hidden="1">
      <c r="A148" s="297" t="s">
        <v>133</v>
      </c>
      <c r="B148" s="248">
        <v>930</v>
      </c>
      <c r="C148" s="248">
        <v>10</v>
      </c>
      <c r="D148" s="308" t="s">
        <v>81</v>
      </c>
      <c r="E148" s="308"/>
      <c r="F148" s="249" t="s">
        <v>198</v>
      </c>
      <c r="G148" s="249"/>
      <c r="H148" s="345">
        <f>H149</f>
        <v>2588</v>
      </c>
    </row>
    <row r="149" spans="1:8" s="298" customFormat="1" ht="35.25" customHeight="1" hidden="1">
      <c r="A149" s="359" t="s">
        <v>232</v>
      </c>
      <c r="B149" s="248">
        <v>930</v>
      </c>
      <c r="C149" s="248">
        <v>10</v>
      </c>
      <c r="D149" s="308" t="s">
        <v>81</v>
      </c>
      <c r="E149" s="308"/>
      <c r="F149" s="356" t="s">
        <v>206</v>
      </c>
      <c r="G149" s="360"/>
      <c r="H149" s="345">
        <f>H150+H151</f>
        <v>2588</v>
      </c>
    </row>
    <row r="150" spans="1:8" s="298" customFormat="1" ht="23.25" customHeight="1" hidden="1">
      <c r="A150" s="276" t="s">
        <v>135</v>
      </c>
      <c r="B150" s="248">
        <v>930</v>
      </c>
      <c r="C150" s="269">
        <v>10</v>
      </c>
      <c r="D150" s="311" t="s">
        <v>81</v>
      </c>
      <c r="E150" s="311"/>
      <c r="F150" s="306" t="s">
        <v>206</v>
      </c>
      <c r="G150" s="306" t="s">
        <v>136</v>
      </c>
      <c r="H150" s="287">
        <v>361</v>
      </c>
    </row>
    <row r="151" spans="1:8" s="298" customFormat="1" ht="25.5" customHeight="1" hidden="1">
      <c r="A151" s="361" t="s">
        <v>156</v>
      </c>
      <c r="B151" s="248">
        <v>930</v>
      </c>
      <c r="C151" s="269">
        <v>10</v>
      </c>
      <c r="D151" s="311" t="s">
        <v>81</v>
      </c>
      <c r="E151" s="311"/>
      <c r="F151" s="306" t="s">
        <v>206</v>
      </c>
      <c r="G151" s="306" t="s">
        <v>157</v>
      </c>
      <c r="H151" s="287">
        <v>2227</v>
      </c>
    </row>
    <row r="152" spans="1:8" s="298" customFormat="1" ht="34.5" customHeight="1" hidden="1">
      <c r="A152" s="312" t="s">
        <v>160</v>
      </c>
      <c r="B152" s="248"/>
      <c r="C152" s="284"/>
      <c r="D152" s="285"/>
      <c r="E152" s="285"/>
      <c r="F152" s="20"/>
      <c r="G152" s="20"/>
      <c r="H152" s="273">
        <f>'пр 2'!C36</f>
        <v>2265</v>
      </c>
    </row>
    <row r="153" spans="1:8" s="296" customFormat="1" ht="25.5" customHeight="1" hidden="1">
      <c r="A153" s="291" t="s">
        <v>109</v>
      </c>
      <c r="B153" s="291">
        <v>930</v>
      </c>
      <c r="C153" s="291">
        <v>11</v>
      </c>
      <c r="D153" s="293"/>
      <c r="E153" s="293"/>
      <c r="F153" s="292"/>
      <c r="G153" s="292"/>
      <c r="H153" s="295">
        <f>H154</f>
        <v>50</v>
      </c>
    </row>
    <row r="154" spans="1:8" s="327" customFormat="1" ht="25.5" customHeight="1" hidden="1">
      <c r="A154" s="297" t="s">
        <v>110</v>
      </c>
      <c r="B154" s="247">
        <v>930</v>
      </c>
      <c r="C154" s="247">
        <v>11</v>
      </c>
      <c r="D154" s="362" t="s">
        <v>98</v>
      </c>
      <c r="E154" s="362"/>
      <c r="F154" s="363"/>
      <c r="G154" s="363"/>
      <c r="H154" s="252">
        <f>H155</f>
        <v>50</v>
      </c>
    </row>
    <row r="155" spans="1:8" s="298" customFormat="1" ht="25.5" customHeight="1" hidden="1">
      <c r="A155" s="297" t="s">
        <v>133</v>
      </c>
      <c r="B155" s="248">
        <v>930</v>
      </c>
      <c r="C155" s="248">
        <v>11</v>
      </c>
      <c r="D155" s="308" t="s">
        <v>98</v>
      </c>
      <c r="E155" s="308"/>
      <c r="F155" s="20" t="s">
        <v>195</v>
      </c>
      <c r="G155" s="249"/>
      <c r="H155" s="345">
        <f>H156</f>
        <v>50</v>
      </c>
    </row>
    <row r="156" spans="1:8" s="298" customFormat="1" ht="25.5" customHeight="1" hidden="1">
      <c r="A156" s="25" t="s">
        <v>161</v>
      </c>
      <c r="B156" s="248">
        <v>930</v>
      </c>
      <c r="C156" s="284">
        <v>11</v>
      </c>
      <c r="D156" s="285" t="s">
        <v>98</v>
      </c>
      <c r="E156" s="285"/>
      <c r="F156" s="20" t="s">
        <v>208</v>
      </c>
      <c r="G156" s="20"/>
      <c r="H156" s="273">
        <f>H157</f>
        <v>50</v>
      </c>
    </row>
    <row r="157" spans="1:8" s="298" customFormat="1" ht="23.25" customHeight="1" hidden="1">
      <c r="A157" s="276" t="s">
        <v>135</v>
      </c>
      <c r="B157" s="248">
        <v>930</v>
      </c>
      <c r="C157" s="284">
        <v>11</v>
      </c>
      <c r="D157" s="285" t="s">
        <v>98</v>
      </c>
      <c r="E157" s="285"/>
      <c r="F157" s="20" t="s">
        <v>208</v>
      </c>
      <c r="G157" s="20" t="s">
        <v>136</v>
      </c>
      <c r="H157" s="273">
        <v>50</v>
      </c>
    </row>
    <row r="158" spans="1:8" s="366" customFormat="1" ht="6.75" customHeight="1" hidden="1">
      <c r="A158" s="279" t="s">
        <v>162</v>
      </c>
      <c r="B158" s="364"/>
      <c r="C158" s="364"/>
      <c r="D158" s="365"/>
      <c r="E158" s="365"/>
      <c r="F158" s="364"/>
      <c r="G158" s="364"/>
      <c r="H158" s="286" t="e">
        <f>H13+H45+H52+H61+H75+H130+H142+H153</f>
        <v>#REF!</v>
      </c>
    </row>
    <row r="161" ht="21" customHeight="1">
      <c r="H161" s="150"/>
    </row>
  </sheetData>
  <sheetProtection/>
  <mergeCells count="6">
    <mergeCell ref="A6:H6"/>
    <mergeCell ref="A7:H7"/>
    <mergeCell ref="A9:A11"/>
    <mergeCell ref="B9:G10"/>
    <mergeCell ref="H9:H11"/>
    <mergeCell ref="E11:F1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2017-04-28T01:54:35Z</cp:lastPrinted>
  <dcterms:created xsi:type="dcterms:W3CDTF">1996-10-08T23:32:33Z</dcterms:created>
  <dcterms:modified xsi:type="dcterms:W3CDTF">2017-05-09T23:04:27Z</dcterms:modified>
  <cp:category/>
  <cp:version/>
  <cp:contentType/>
  <cp:contentStatus/>
</cp:coreProperties>
</file>