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рилож1,2" sheetId="1" r:id="rId1"/>
    <sheet name="прилож3,4" sheetId="2" r:id="rId2"/>
    <sheet name="прилож 5" sheetId="3" r:id="rId3"/>
    <sheet name="прилож 6" sheetId="4" r:id="rId4"/>
    <sheet name="итог 223" sheetId="5" state="hidden" r:id="rId5"/>
  </sheets>
  <definedNames/>
  <calcPr fullCalcOnLoad="1" fullPrecision="0"/>
</workbook>
</file>

<file path=xl/sharedStrings.xml><?xml version="1.0" encoding="utf-8"?>
<sst xmlns="http://schemas.openxmlformats.org/spreadsheetml/2006/main" count="212" uniqueCount="81">
  <si>
    <t>ИТОГО</t>
  </si>
  <si>
    <t>Потребители</t>
  </si>
  <si>
    <t>Поставщик</t>
  </si>
  <si>
    <t>Водопотребление</t>
  </si>
  <si>
    <t>Водоотведение</t>
  </si>
  <si>
    <t>Администрация Раздольненского сельского поселения</t>
  </si>
  <si>
    <t>Лимит, м3</t>
  </si>
  <si>
    <t>Сумма, руб</t>
  </si>
  <si>
    <t>Лимит потребления, кВт/ч</t>
  </si>
  <si>
    <t>Лимит потребления, Гкал</t>
  </si>
  <si>
    <t>объемы</t>
  </si>
  <si>
    <t xml:space="preserve">объемы по лимитам 2011 года </t>
  </si>
  <si>
    <t>админ 1 п-е</t>
  </si>
  <si>
    <t>админ 2 п-е</t>
  </si>
  <si>
    <t>МУК 1 п-е</t>
  </si>
  <si>
    <t>МУК 2 п-е</t>
  </si>
  <si>
    <t>1 п/е, 65 %</t>
  </si>
  <si>
    <t>2 п/е, 35 %</t>
  </si>
  <si>
    <t>Лимит потребления ХВС, м3</t>
  </si>
  <si>
    <t>Уличное освещение</t>
  </si>
  <si>
    <t>ПАО"Камчатскэнерго"</t>
  </si>
  <si>
    <t>Приложение № 1 к Постановлению Администрации Раздольненского сельского поселения</t>
  </si>
  <si>
    <t>Приложение № 2 к Постановлению Администрации Раздольненского сельского поселения</t>
  </si>
  <si>
    <t xml:space="preserve">Приложение № 3 к Постановлению Администрации Раздольненского сельского поселения </t>
  </si>
  <si>
    <t>МКУК "СДК Раздольненского сельского поселения"</t>
  </si>
  <si>
    <t>ВСЕГО</t>
  </si>
  <si>
    <t>Электроэнергия</t>
  </si>
  <si>
    <t>Теплоэнергия</t>
  </si>
  <si>
    <t>Водоснабжение</t>
  </si>
  <si>
    <t>ГВС</t>
  </si>
  <si>
    <t>Наружный водопровод (с. Пиначево)</t>
  </si>
  <si>
    <t>2019 год</t>
  </si>
  <si>
    <t>2020 год</t>
  </si>
  <si>
    <t>2021 год</t>
  </si>
  <si>
    <t>ХВС</t>
  </si>
  <si>
    <t>ВО</t>
  </si>
  <si>
    <t xml:space="preserve"> Раздольненского сельского поселения </t>
  </si>
  <si>
    <t xml:space="preserve">           </t>
  </si>
  <si>
    <t xml:space="preserve">Приложение № 4 к Постановлению Администрации </t>
  </si>
  <si>
    <t xml:space="preserve">Тариф, руб/м3 </t>
  </si>
  <si>
    <t>Администрация РСП</t>
  </si>
  <si>
    <t>Приложение № 5 к Постановлению Администрации Раздольненского сельского поселения</t>
  </si>
  <si>
    <t>МКУК "СДК РСП"</t>
  </si>
  <si>
    <t>ЛИМИТЫ КОММУНАЛЬНЫХ УСЛУГ на 2019 - 2021 ГОДЫ</t>
  </si>
  <si>
    <t>2022 год</t>
  </si>
  <si>
    <t xml:space="preserve">Лимиты потребления холодного водоснабжения, необходимые для нужд горячего водоснабжения на 2022 год </t>
  </si>
  <si>
    <t>Тариф за 1 м3 ХВС, руб    01.01.2022/01.07.2022</t>
  </si>
  <si>
    <t>Тариф за Гкал на подогрев, руб 01.01.2022</t>
  </si>
  <si>
    <t>Тариф за Гкал на подогрев, руб 01.07.2022</t>
  </si>
  <si>
    <t>ГУП  "Спецтранс"</t>
  </si>
  <si>
    <t xml:space="preserve">Приложение № 6 к Постановлению Администрации Раздольненского сельского поселения </t>
  </si>
  <si>
    <t>2023 год</t>
  </si>
  <si>
    <t>Тариф за 1 м3 ХВС, руб    01.01.2023/01.07.2023</t>
  </si>
  <si>
    <t>Тариф за Гкал на подогрев, руб 01.01.2023</t>
  </si>
  <si>
    <t>Тариф за Гкал на подогрев, руб 01.07.2023</t>
  </si>
  <si>
    <t xml:space="preserve"> 1 п-е</t>
  </si>
  <si>
    <t xml:space="preserve"> 2 п-е</t>
  </si>
  <si>
    <t>Лимиты потребления тепловой энергии на 2022- 2024 годы</t>
  </si>
  <si>
    <t>2024 год</t>
  </si>
  <si>
    <t xml:space="preserve">Лимиты потребления электрической энергии на 2022- 2024 годы </t>
  </si>
  <si>
    <t>Лимиты водопотребления  на 2022 - 2024 годы</t>
  </si>
  <si>
    <t>Лимиты   водоотведения на 2022 - 2024 годы</t>
  </si>
  <si>
    <t xml:space="preserve">Лимиты потребления холодного водоснабжения, необходимые для нужд горячего водоснабжения на 2023 год </t>
  </si>
  <si>
    <t>Лимиты потребления холодного водоснабжения, необходимые для нужд горячего водоснабжения на 2024 год</t>
  </si>
  <si>
    <t>Тариф за 1 м3 ХВС, руб    01.01.2024/01.07.2024</t>
  </si>
  <si>
    <t>Тариф за Гкал на подогрев, руб 01.01.2024</t>
  </si>
  <si>
    <t>Тариф за Гкал на подогрев, руб 01.07.2024</t>
  </si>
  <si>
    <t>Лимиты вывоза ТКО   на 2022 - 2024 годы</t>
  </si>
  <si>
    <t>1-е полугодие СДК -143,26</t>
  </si>
  <si>
    <t>1-е полугодие Администрация -55,197</t>
  </si>
  <si>
    <t>ТКО</t>
  </si>
  <si>
    <t xml:space="preserve">ТКО </t>
  </si>
  <si>
    <t>МКП "Раздольненский водоканал"</t>
  </si>
  <si>
    <t>Тариф за 1 кВт/ч с НДС, руб.</t>
  </si>
  <si>
    <t>Сумма, руб.</t>
  </si>
  <si>
    <t xml:space="preserve">Тариф за 1 Гкал с НДС, руб.    </t>
  </si>
  <si>
    <t xml:space="preserve">Тариф, руб./м3 </t>
  </si>
  <si>
    <t>от  15.06.2021 г. № 60</t>
  </si>
  <si>
    <t>от 15.06.2021 г. № 60</t>
  </si>
  <si>
    <t>от 15.06.2021г. № 60</t>
  </si>
  <si>
    <t xml:space="preserve"> от  15.06.2021 г. №60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</si>
</sst>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"/>
    <numFmt numFmtId="182" formatCode="0.0"/>
    <numFmt numFmtId="183" formatCode="0.0000"/>
    <numFmt numFmtId="184" formatCode="0.00000"/>
    <numFmt numFmtId="185" formatCode="_(* #,##0.0_);_(* \(#,##0.0\);_(* &quot;-&quot;??_);_(@_)"/>
    <numFmt numFmtId="186" formatCode="[$-FC19]d\ mmmm\ yyyy\ &quot;г.&quot;"/>
    <numFmt numFmtId="187" formatCode="dd/mm/yy;@"/>
    <numFmt numFmtId="188" formatCode="#,##0.000"/>
    <numFmt numFmtId="189" formatCode="_-* #,##0.000\ _₽_-;\-* #,##0.000\ _₽_-;_-* &quot;-&quot;???\ _₽_-;_-@_-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i/>
      <sz val="15"/>
      <name val="Monotype Corsiva"/>
      <family val="4"/>
    </font>
    <font>
      <sz val="10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wrapText="1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182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179" fontId="0" fillId="0" borderId="11" xfId="60" applyFont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9" fontId="0" fillId="0" borderId="12" xfId="60" applyFont="1" applyBorder="1" applyAlignment="1">
      <alignment/>
    </xf>
    <xf numFmtId="179" fontId="1" fillId="33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0" fillId="0" borderId="13" xfId="0" applyFont="1" applyBorder="1" applyAlignment="1">
      <alignment wrapText="1"/>
    </xf>
    <xf numFmtId="179" fontId="0" fillId="0" borderId="13" xfId="60" applyFont="1" applyBorder="1" applyAlignment="1">
      <alignment/>
    </xf>
    <xf numFmtId="179" fontId="0" fillId="0" borderId="14" xfId="60" applyFont="1" applyBorder="1" applyAlignment="1">
      <alignment/>
    </xf>
    <xf numFmtId="4" fontId="0" fillId="34" borderId="13" xfId="60" applyNumberFormat="1" applyFont="1" applyFill="1" applyBorder="1" applyAlignment="1">
      <alignment/>
    </xf>
    <xf numFmtId="179" fontId="1" fillId="33" borderId="13" xfId="0" applyNumberFormat="1" applyFont="1" applyFill="1" applyBorder="1" applyAlignment="1">
      <alignment/>
    </xf>
    <xf numFmtId="0" fontId="0" fillId="0" borderId="15" xfId="0" applyFont="1" applyBorder="1" applyAlignment="1">
      <alignment wrapText="1"/>
    </xf>
    <xf numFmtId="179" fontId="0" fillId="0" borderId="15" xfId="60" applyFont="1" applyBorder="1" applyAlignment="1">
      <alignment/>
    </xf>
    <xf numFmtId="179" fontId="0" fillId="0" borderId="16" xfId="60" applyFont="1" applyBorder="1" applyAlignment="1">
      <alignment/>
    </xf>
    <xf numFmtId="179" fontId="1" fillId="33" borderId="15" xfId="0" applyNumberFormat="1" applyFont="1" applyFill="1" applyBorder="1" applyAlignment="1">
      <alignment/>
    </xf>
    <xf numFmtId="0" fontId="1" fillId="0" borderId="17" xfId="0" applyFont="1" applyBorder="1" applyAlignment="1">
      <alignment wrapText="1"/>
    </xf>
    <xf numFmtId="179" fontId="1" fillId="0" borderId="18" xfId="60" applyFont="1" applyBorder="1" applyAlignment="1">
      <alignment/>
    </xf>
    <xf numFmtId="0" fontId="0" fillId="0" borderId="13" xfId="0" applyBorder="1" applyAlignment="1">
      <alignment/>
    </xf>
    <xf numFmtId="0" fontId="1" fillId="35" borderId="17" xfId="0" applyFont="1" applyFill="1" applyBorder="1" applyAlignment="1">
      <alignment/>
    </xf>
    <xf numFmtId="179" fontId="1" fillId="35" borderId="18" xfId="60" applyFont="1" applyFill="1" applyBorder="1" applyAlignment="1">
      <alignment/>
    </xf>
    <xf numFmtId="4" fontId="0" fillId="33" borderId="15" xfId="60" applyNumberFormat="1" applyFont="1" applyFill="1" applyBorder="1" applyAlignment="1">
      <alignment/>
    </xf>
    <xf numFmtId="179" fontId="0" fillId="0" borderId="19" xfId="60" applyFont="1" applyBorder="1" applyAlignment="1">
      <alignment/>
    </xf>
    <xf numFmtId="179" fontId="0" fillId="0" borderId="20" xfId="60" applyFont="1" applyBorder="1" applyAlignment="1">
      <alignment/>
    </xf>
    <xf numFmtId="4" fontId="0" fillId="33" borderId="19" xfId="60" applyNumberFormat="1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8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9" fontId="11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14" fontId="11" fillId="0" borderId="11" xfId="0" applyNumberFormat="1" applyFont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11" fillId="33" borderId="11" xfId="0" applyFont="1" applyFill="1" applyBorder="1" applyAlignment="1">
      <alignment horizontal="center" wrapText="1"/>
    </xf>
    <xf numFmtId="2" fontId="8" fillId="0" borderId="1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/>
    </xf>
    <xf numFmtId="179" fontId="8" fillId="0" borderId="11" xfId="60" applyFont="1" applyBorder="1" applyAlignment="1">
      <alignment/>
    </xf>
    <xf numFmtId="2" fontId="8" fillId="0" borderId="0" xfId="0" applyNumberFormat="1" applyFont="1" applyAlignment="1">
      <alignment/>
    </xf>
    <xf numFmtId="0" fontId="11" fillId="33" borderId="21" xfId="0" applyFont="1" applyFill="1" applyBorder="1" applyAlignment="1">
      <alignment horizontal="center" wrapText="1"/>
    </xf>
    <xf numFmtId="2" fontId="8" fillId="0" borderId="11" xfId="0" applyNumberFormat="1" applyFont="1" applyBorder="1" applyAlignment="1">
      <alignment horizontal="center" wrapText="1"/>
    </xf>
    <xf numFmtId="0" fontId="10" fillId="0" borderId="11" xfId="0" applyFont="1" applyBorder="1" applyAlignment="1">
      <alignment/>
    </xf>
    <xf numFmtId="2" fontId="10" fillId="0" borderId="11" xfId="0" applyNumberFormat="1" applyFont="1" applyBorder="1" applyAlignment="1">
      <alignment/>
    </xf>
    <xf numFmtId="179" fontId="10" fillId="0" borderId="11" xfId="60" applyFont="1" applyBorder="1" applyAlignment="1">
      <alignment/>
    </xf>
    <xf numFmtId="0" fontId="9" fillId="0" borderId="0" xfId="0" applyFont="1" applyAlignment="1">
      <alignment wrapText="1"/>
    </xf>
    <xf numFmtId="0" fontId="8" fillId="0" borderId="22" xfId="0" applyFont="1" applyBorder="1" applyAlignment="1">
      <alignment/>
    </xf>
    <xf numFmtId="179" fontId="10" fillId="0" borderId="22" xfId="60" applyFont="1" applyBorder="1" applyAlignment="1">
      <alignment/>
    </xf>
    <xf numFmtId="179" fontId="8" fillId="0" borderId="0" xfId="60" applyFont="1" applyAlignment="1">
      <alignment/>
    </xf>
    <xf numFmtId="0" fontId="11" fillId="0" borderId="13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185" fontId="8" fillId="0" borderId="11" xfId="60" applyNumberFormat="1" applyFont="1" applyBorder="1" applyAlignment="1">
      <alignment/>
    </xf>
    <xf numFmtId="185" fontId="10" fillId="0" borderId="11" xfId="60" applyNumberFormat="1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187" fontId="11" fillId="0" borderId="11" xfId="0" applyNumberFormat="1" applyFont="1" applyBorder="1" applyAlignment="1">
      <alignment horizontal="center" wrapText="1"/>
    </xf>
    <xf numFmtId="0" fontId="11" fillId="0" borderId="0" xfId="0" applyFont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/>
    </xf>
    <xf numFmtId="182" fontId="11" fillId="0" borderId="11" xfId="0" applyNumberFormat="1" applyFont="1" applyBorder="1" applyAlignment="1">
      <alignment horizontal="center"/>
    </xf>
    <xf numFmtId="182" fontId="11" fillId="0" borderId="11" xfId="0" applyNumberFormat="1" applyFont="1" applyBorder="1" applyAlignment="1">
      <alignment/>
    </xf>
    <xf numFmtId="2" fontId="11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2" fontId="11" fillId="0" borderId="0" xfId="0" applyNumberFormat="1" applyFont="1" applyBorder="1" applyAlignment="1">
      <alignment horizontal="center"/>
    </xf>
    <xf numFmtId="182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1" xfId="0" applyFont="1" applyBorder="1" applyAlignment="1">
      <alignment/>
    </xf>
    <xf numFmtId="2" fontId="11" fillId="0" borderId="12" xfId="0" applyNumberFormat="1" applyFont="1" applyBorder="1" applyAlignment="1">
      <alignment/>
    </xf>
    <xf numFmtId="0" fontId="11" fillId="0" borderId="11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2" fillId="33" borderId="11" xfId="0" applyFont="1" applyFill="1" applyBorder="1" applyAlignment="1">
      <alignment horizontal="center" wrapText="1"/>
    </xf>
    <xf numFmtId="2" fontId="0" fillId="0" borderId="11" xfId="0" applyNumberFormat="1" applyFont="1" applyBorder="1" applyAlignment="1">
      <alignment horizontal="center" wrapText="1"/>
    </xf>
    <xf numFmtId="182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180" fontId="0" fillId="0" borderId="11" xfId="0" applyNumberFormat="1" applyFont="1" applyBorder="1" applyAlignment="1">
      <alignment horizontal="center"/>
    </xf>
    <xf numFmtId="180" fontId="0" fillId="0" borderId="11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2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 wrapText="1"/>
    </xf>
    <xf numFmtId="2" fontId="0" fillId="33" borderId="11" xfId="0" applyNumberFormat="1" applyFont="1" applyFill="1" applyBorder="1" applyAlignment="1">
      <alignment horizontal="center" wrapText="1"/>
    </xf>
    <xf numFmtId="0" fontId="8" fillId="33" borderId="0" xfId="0" applyFont="1" applyFill="1" applyAlignment="1">
      <alignment/>
    </xf>
    <xf numFmtId="14" fontId="11" fillId="33" borderId="11" xfId="0" applyNumberFormat="1" applyFont="1" applyFill="1" applyBorder="1" applyAlignment="1">
      <alignment horizontal="center" wrapText="1"/>
    </xf>
    <xf numFmtId="0" fontId="8" fillId="33" borderId="11" xfId="0" applyFont="1" applyFill="1" applyBorder="1" applyAlignment="1">
      <alignment/>
    </xf>
    <xf numFmtId="2" fontId="8" fillId="33" borderId="11" xfId="0" applyNumberFormat="1" applyFont="1" applyFill="1" applyBorder="1" applyAlignment="1">
      <alignment horizontal="center"/>
    </xf>
    <xf numFmtId="2" fontId="8" fillId="33" borderId="11" xfId="0" applyNumberFormat="1" applyFont="1" applyFill="1" applyBorder="1" applyAlignment="1">
      <alignment horizontal="center" wrapText="1"/>
    </xf>
    <xf numFmtId="188" fontId="8" fillId="33" borderId="11" xfId="0" applyNumberFormat="1" applyFont="1" applyFill="1" applyBorder="1" applyAlignment="1">
      <alignment horizontal="center" wrapText="1"/>
    </xf>
    <xf numFmtId="0" fontId="8" fillId="33" borderId="22" xfId="0" applyFont="1" applyFill="1" applyBorder="1" applyAlignment="1">
      <alignment/>
    </xf>
    <xf numFmtId="0" fontId="11" fillId="33" borderId="0" xfId="0" applyFont="1" applyFill="1" applyAlignment="1">
      <alignment/>
    </xf>
    <xf numFmtId="187" fontId="11" fillId="33" borderId="11" xfId="0" applyNumberFormat="1" applyFont="1" applyFill="1" applyBorder="1" applyAlignment="1">
      <alignment horizontal="center" wrapText="1"/>
    </xf>
    <xf numFmtId="0" fontId="11" fillId="33" borderId="11" xfId="0" applyFont="1" applyFill="1" applyBorder="1" applyAlignment="1">
      <alignment/>
    </xf>
    <xf numFmtId="2" fontId="11" fillId="33" borderId="11" xfId="0" applyNumberFormat="1" applyFont="1" applyFill="1" applyBorder="1" applyAlignment="1">
      <alignment horizontal="center"/>
    </xf>
    <xf numFmtId="182" fontId="11" fillId="33" borderId="11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188" fontId="11" fillId="0" borderId="11" xfId="0" applyNumberFormat="1" applyFont="1" applyBorder="1" applyAlignment="1">
      <alignment/>
    </xf>
    <xf numFmtId="188" fontId="11" fillId="0" borderId="11" xfId="0" applyNumberFormat="1" applyFont="1" applyBorder="1" applyAlignment="1">
      <alignment/>
    </xf>
    <xf numFmtId="0" fontId="11" fillId="33" borderId="11" xfId="0" applyFont="1" applyFill="1" applyBorder="1" applyAlignment="1">
      <alignment wrapText="1"/>
    </xf>
    <xf numFmtId="0" fontId="11" fillId="33" borderId="11" xfId="0" applyFont="1" applyFill="1" applyBorder="1" applyAlignment="1">
      <alignment horizontal="center"/>
    </xf>
    <xf numFmtId="2" fontId="11" fillId="33" borderId="11" xfId="0" applyNumberFormat="1" applyFont="1" applyFill="1" applyBorder="1" applyAlignment="1">
      <alignment/>
    </xf>
    <xf numFmtId="2" fontId="11" fillId="33" borderId="12" xfId="0" applyNumberFormat="1" applyFont="1" applyFill="1" applyBorder="1" applyAlignment="1">
      <alignment/>
    </xf>
    <xf numFmtId="188" fontId="11" fillId="33" borderId="11" xfId="0" applyNumberFormat="1" applyFont="1" applyFill="1" applyBorder="1" applyAlignment="1">
      <alignment/>
    </xf>
    <xf numFmtId="0" fontId="9" fillId="0" borderId="0" xfId="0" applyFont="1" applyAlignment="1">
      <alignment horizontal="right" wrapText="1"/>
    </xf>
    <xf numFmtId="0" fontId="8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9" fontId="11" fillId="0" borderId="0" xfId="0" applyNumberFormat="1" applyFont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1" fillId="33" borderId="12" xfId="0" applyNumberFormat="1" applyFont="1" applyFill="1" applyBorder="1" applyAlignment="1">
      <alignment horizontal="center"/>
    </xf>
    <xf numFmtId="2" fontId="11" fillId="33" borderId="24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2" fontId="11" fillId="33" borderId="1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182" fontId="0" fillId="0" borderId="11" xfId="0" applyNumberFormat="1" applyBorder="1" applyAlignment="1">
      <alignment horizontal="center"/>
    </xf>
    <xf numFmtId="179" fontId="0" fillId="0" borderId="11" xfId="60" applyFont="1" applyBorder="1" applyAlignment="1">
      <alignment horizontal="center"/>
    </xf>
    <xf numFmtId="182" fontId="0" fillId="0" borderId="11" xfId="0" applyNumberFormat="1" applyFont="1" applyBorder="1" applyAlignment="1">
      <alignment horizontal="center"/>
    </xf>
    <xf numFmtId="0" fontId="13" fillId="3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view="pageBreakPreview" zoomScaleSheetLayoutView="100" zoomScalePageLayoutView="0" workbookViewId="0" topLeftCell="A1">
      <selection activeCell="O20" sqref="O20:P20"/>
    </sheetView>
  </sheetViews>
  <sheetFormatPr defaultColWidth="9.140625" defaultRowHeight="12.75"/>
  <cols>
    <col min="1" max="1" width="26.421875" style="37" customWidth="1"/>
    <col min="2" max="2" width="18.140625" style="37" customWidth="1"/>
    <col min="3" max="3" width="9.00390625" style="104" customWidth="1"/>
    <col min="4" max="4" width="9.421875" style="104" customWidth="1"/>
    <col min="5" max="5" width="10.28125" style="37" customWidth="1"/>
    <col min="6" max="6" width="12.421875" style="37" customWidth="1"/>
    <col min="7" max="7" width="9.7109375" style="37" hidden="1" customWidth="1"/>
    <col min="8" max="8" width="13.421875" style="37" hidden="1" customWidth="1"/>
    <col min="9" max="9" width="12.28125" style="37" hidden="1" customWidth="1"/>
    <col min="10" max="10" width="14.421875" style="37" hidden="1" customWidth="1"/>
    <col min="11" max="11" width="10.28125" style="37" customWidth="1"/>
    <col min="12" max="12" width="9.00390625" style="37" customWidth="1"/>
    <col min="13" max="13" width="10.140625" style="37" customWidth="1"/>
    <col min="14" max="14" width="16.8515625" style="37" customWidth="1"/>
    <col min="15" max="16" width="9.140625" style="37" customWidth="1"/>
    <col min="17" max="17" width="11.00390625" style="37" customWidth="1"/>
    <col min="18" max="18" width="16.7109375" style="37" customWidth="1"/>
    <col min="19" max="16384" width="9.140625" style="37" customWidth="1"/>
  </cols>
  <sheetData>
    <row r="1" spans="3:18" ht="39.75" customHeight="1">
      <c r="C1" s="124"/>
      <c r="D1" s="124"/>
      <c r="E1" s="124"/>
      <c r="F1" s="124"/>
      <c r="O1" s="124" t="s">
        <v>21</v>
      </c>
      <c r="P1" s="124"/>
      <c r="Q1" s="124"/>
      <c r="R1" s="124"/>
    </row>
    <row r="2" spans="6:18" ht="12.75">
      <c r="F2" s="39"/>
      <c r="R2" s="39" t="s">
        <v>77</v>
      </c>
    </row>
    <row r="4" spans="1:18" ht="12.75">
      <c r="A4" s="133" t="s">
        <v>57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</row>
    <row r="5" spans="1:18" ht="12.75">
      <c r="A5" s="40"/>
      <c r="B5" s="40"/>
      <c r="C5" s="130" t="s">
        <v>44</v>
      </c>
      <c r="D5" s="131"/>
      <c r="E5" s="131"/>
      <c r="F5" s="132"/>
      <c r="I5" s="125" t="s">
        <v>10</v>
      </c>
      <c r="J5" s="125"/>
      <c r="K5" s="130" t="s">
        <v>51</v>
      </c>
      <c r="L5" s="131"/>
      <c r="M5" s="131"/>
      <c r="N5" s="132"/>
      <c r="O5" s="130" t="s">
        <v>58</v>
      </c>
      <c r="P5" s="131"/>
      <c r="Q5" s="131"/>
      <c r="R5" s="132"/>
    </row>
    <row r="6" spans="1:18" s="44" customFormat="1" ht="38.25" customHeight="1">
      <c r="A6" s="63" t="s">
        <v>1</v>
      </c>
      <c r="B6" s="63" t="s">
        <v>2</v>
      </c>
      <c r="C6" s="129" t="s">
        <v>75</v>
      </c>
      <c r="D6" s="129"/>
      <c r="E6" s="128" t="s">
        <v>9</v>
      </c>
      <c r="F6" s="128" t="s">
        <v>74</v>
      </c>
      <c r="G6" s="42" t="s">
        <v>11</v>
      </c>
      <c r="H6" s="43">
        <v>0.03</v>
      </c>
      <c r="I6" s="41" t="s">
        <v>16</v>
      </c>
      <c r="J6" s="41" t="s">
        <v>17</v>
      </c>
      <c r="K6" s="128" t="s">
        <v>75</v>
      </c>
      <c r="L6" s="128"/>
      <c r="M6" s="128" t="s">
        <v>9</v>
      </c>
      <c r="N6" s="128" t="s">
        <v>74</v>
      </c>
      <c r="O6" s="128" t="s">
        <v>75</v>
      </c>
      <c r="P6" s="128"/>
      <c r="Q6" s="128" t="s">
        <v>9</v>
      </c>
      <c r="R6" s="128" t="s">
        <v>74</v>
      </c>
    </row>
    <row r="7" spans="1:18" s="44" customFormat="1" ht="12" customHeight="1">
      <c r="A7" s="64"/>
      <c r="B7" s="64"/>
      <c r="C7" s="105">
        <v>44562</v>
      </c>
      <c r="D7" s="105">
        <v>44743</v>
      </c>
      <c r="E7" s="128"/>
      <c r="F7" s="128"/>
      <c r="I7" s="46"/>
      <c r="J7" s="46"/>
      <c r="K7" s="45">
        <v>44927</v>
      </c>
      <c r="L7" s="45">
        <v>45108</v>
      </c>
      <c r="M7" s="128"/>
      <c r="N7" s="128"/>
      <c r="O7" s="45">
        <v>45292</v>
      </c>
      <c r="P7" s="45">
        <v>45474</v>
      </c>
      <c r="Q7" s="128"/>
      <c r="R7" s="128"/>
    </row>
    <row r="8" spans="1:18" ht="12.75">
      <c r="A8" s="47"/>
      <c r="B8" s="47"/>
      <c r="C8" s="106"/>
      <c r="D8" s="106"/>
      <c r="E8" s="47"/>
      <c r="F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18" ht="45.75" customHeight="1">
      <c r="A9" s="48" t="s">
        <v>5</v>
      </c>
      <c r="B9" s="49" t="s">
        <v>20</v>
      </c>
      <c r="C9" s="107">
        <v>13846.2</v>
      </c>
      <c r="D9" s="107">
        <v>15175.44</v>
      </c>
      <c r="E9" s="51">
        <v>95</v>
      </c>
      <c r="F9" s="52">
        <f>E9/2*C9+E9/2*D9</f>
        <v>1378527.9</v>
      </c>
      <c r="G9" s="37">
        <v>205.51</v>
      </c>
      <c r="H9" s="53">
        <f>G9*3/100</f>
        <v>6.17</v>
      </c>
      <c r="I9" s="47"/>
      <c r="J9" s="47"/>
      <c r="K9" s="50">
        <v>15175.44</v>
      </c>
      <c r="L9" s="50">
        <v>15782.45</v>
      </c>
      <c r="M9" s="51">
        <v>65</v>
      </c>
      <c r="N9" s="52">
        <f>M9/2*K9+M9/2*L9</f>
        <v>1006131.43</v>
      </c>
      <c r="O9" s="50">
        <v>15782.45</v>
      </c>
      <c r="P9" s="50">
        <v>16413.75</v>
      </c>
      <c r="Q9" s="51">
        <v>65</v>
      </c>
      <c r="R9" s="52">
        <f>Q9/2*O9+Q9/2*P9</f>
        <v>1046376.5</v>
      </c>
    </row>
    <row r="10" spans="1:18" ht="33.75" customHeight="1">
      <c r="A10" s="48" t="s">
        <v>24</v>
      </c>
      <c r="B10" s="54" t="s">
        <v>20</v>
      </c>
      <c r="C10" s="108">
        <f>C9</f>
        <v>13846.2</v>
      </c>
      <c r="D10" s="108">
        <f>D9</f>
        <v>15175.44</v>
      </c>
      <c r="E10" s="51">
        <v>225</v>
      </c>
      <c r="F10" s="65">
        <f>E10/2*C10+E10/2*D10</f>
        <v>3264934.5</v>
      </c>
      <c r="G10" s="37">
        <v>441.35</v>
      </c>
      <c r="H10" s="53">
        <f>G10*3/100</f>
        <v>13.24</v>
      </c>
      <c r="I10" s="47">
        <f>E10*0.65</f>
        <v>146.25</v>
      </c>
      <c r="J10" s="51">
        <f>E10-I10</f>
        <v>78.75</v>
      </c>
      <c r="K10" s="55">
        <f>K9</f>
        <v>15175.44</v>
      </c>
      <c r="L10" s="55">
        <f>L9</f>
        <v>15782.45</v>
      </c>
      <c r="M10" s="51">
        <v>225</v>
      </c>
      <c r="N10" s="65">
        <f>M10/2*K10+M10/2*L10</f>
        <v>3482762.6</v>
      </c>
      <c r="O10" s="55">
        <f>O9</f>
        <v>15782.45</v>
      </c>
      <c r="P10" s="55">
        <f>P9</f>
        <v>16413.75</v>
      </c>
      <c r="Q10" s="51">
        <v>225</v>
      </c>
      <c r="R10" s="65">
        <f>Q10/2*O10+Q10/2*P10</f>
        <v>3622072.5</v>
      </c>
    </row>
    <row r="11" spans="1:18" ht="12.75">
      <c r="A11" s="47"/>
      <c r="B11" s="47"/>
      <c r="C11" s="106"/>
      <c r="D11" s="106"/>
      <c r="E11" s="51"/>
      <c r="F11" s="52"/>
      <c r="K11" s="47"/>
      <c r="L11" s="47"/>
      <c r="M11" s="51"/>
      <c r="N11" s="52"/>
      <c r="O11" s="47"/>
      <c r="P11" s="47"/>
      <c r="Q11" s="51"/>
      <c r="R11" s="52"/>
    </row>
    <row r="12" spans="1:18" ht="12.75">
      <c r="A12" s="56" t="s">
        <v>0</v>
      </c>
      <c r="B12" s="47"/>
      <c r="C12" s="106"/>
      <c r="D12" s="106"/>
      <c r="E12" s="57">
        <f>SUM(E9:E11)</f>
        <v>320</v>
      </c>
      <c r="F12" s="66">
        <f>SUM(F9:F11)</f>
        <v>4643462.4</v>
      </c>
      <c r="K12" s="47"/>
      <c r="L12" s="47"/>
      <c r="M12" s="57">
        <f>SUM(M9:M11)</f>
        <v>290</v>
      </c>
      <c r="N12" s="66">
        <f>SUM(N9:N11)</f>
        <v>4488894</v>
      </c>
      <c r="O12" s="47"/>
      <c r="P12" s="47"/>
      <c r="Q12" s="57">
        <f>SUM(Q9:Q11)</f>
        <v>290</v>
      </c>
      <c r="R12" s="66">
        <f>SUM(R9:R11)</f>
        <v>4668449</v>
      </c>
    </row>
    <row r="14" ht="12.75">
      <c r="A14" s="37" t="s">
        <v>69</v>
      </c>
    </row>
    <row r="15" spans="1:18" ht="24" customHeight="1">
      <c r="A15" s="37" t="s">
        <v>68</v>
      </c>
      <c r="B15" s="59"/>
      <c r="C15" s="124"/>
      <c r="D15" s="124"/>
      <c r="E15" s="124"/>
      <c r="F15" s="124"/>
      <c r="O15" s="124" t="s">
        <v>22</v>
      </c>
      <c r="P15" s="124"/>
      <c r="Q15" s="124"/>
      <c r="R15" s="124"/>
    </row>
    <row r="16" spans="6:18" ht="12.75">
      <c r="F16" s="39"/>
      <c r="R16" s="39" t="s">
        <v>78</v>
      </c>
    </row>
    <row r="18" spans="1:18" ht="12.75">
      <c r="A18" s="133" t="s">
        <v>59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</row>
    <row r="19" spans="1:18" ht="12.75">
      <c r="A19" s="134" t="s">
        <v>1</v>
      </c>
      <c r="B19" s="134" t="s">
        <v>2</v>
      </c>
      <c r="C19" s="130" t="s">
        <v>44</v>
      </c>
      <c r="D19" s="131"/>
      <c r="E19" s="131"/>
      <c r="F19" s="132"/>
      <c r="I19" s="125" t="s">
        <v>10</v>
      </c>
      <c r="J19" s="125"/>
      <c r="K19" s="130" t="s">
        <v>51</v>
      </c>
      <c r="L19" s="131"/>
      <c r="M19" s="131"/>
      <c r="N19" s="132"/>
      <c r="O19" s="130" t="s">
        <v>58</v>
      </c>
      <c r="P19" s="131"/>
      <c r="Q19" s="131"/>
      <c r="R19" s="132"/>
    </row>
    <row r="20" spans="1:18" ht="31.5" customHeight="1">
      <c r="A20" s="135"/>
      <c r="B20" s="135"/>
      <c r="C20" s="129" t="s">
        <v>73</v>
      </c>
      <c r="D20" s="129"/>
      <c r="E20" s="128" t="s">
        <v>8</v>
      </c>
      <c r="F20" s="128" t="s">
        <v>74</v>
      </c>
      <c r="G20" s="126" t="s">
        <v>11</v>
      </c>
      <c r="H20" s="127">
        <v>0.03</v>
      </c>
      <c r="K20" s="128" t="s">
        <v>73</v>
      </c>
      <c r="L20" s="128"/>
      <c r="M20" s="128" t="s">
        <v>8</v>
      </c>
      <c r="N20" s="128" t="s">
        <v>74</v>
      </c>
      <c r="O20" s="128" t="s">
        <v>73</v>
      </c>
      <c r="P20" s="128"/>
      <c r="Q20" s="128" t="s">
        <v>8</v>
      </c>
      <c r="R20" s="128" t="s">
        <v>74</v>
      </c>
    </row>
    <row r="21" spans="1:18" ht="15" customHeight="1">
      <c r="A21" s="136"/>
      <c r="B21" s="136"/>
      <c r="C21" s="105">
        <v>44562</v>
      </c>
      <c r="D21" s="105">
        <v>44743</v>
      </c>
      <c r="E21" s="128"/>
      <c r="F21" s="128"/>
      <c r="G21" s="126"/>
      <c r="H21" s="127"/>
      <c r="K21" s="45">
        <f>K7</f>
        <v>44927</v>
      </c>
      <c r="L21" s="45">
        <f>L7</f>
        <v>45108</v>
      </c>
      <c r="M21" s="128"/>
      <c r="N21" s="128"/>
      <c r="O21" s="45">
        <f>O7</f>
        <v>45292</v>
      </c>
      <c r="P21" s="45">
        <f>P7</f>
        <v>45474</v>
      </c>
      <c r="Q21" s="128"/>
      <c r="R21" s="128"/>
    </row>
    <row r="22" spans="1:18" ht="12.75">
      <c r="A22" s="47"/>
      <c r="B22" s="47"/>
      <c r="C22" s="106"/>
      <c r="D22" s="106"/>
      <c r="E22" s="47"/>
      <c r="F22" s="47"/>
      <c r="K22" s="47"/>
      <c r="L22" s="47"/>
      <c r="M22" s="47"/>
      <c r="N22" s="47"/>
      <c r="O22" s="47"/>
      <c r="P22" s="47"/>
      <c r="Q22" s="47"/>
      <c r="R22" s="47"/>
    </row>
    <row r="23" spans="1:18" ht="38.25">
      <c r="A23" s="48" t="s">
        <v>5</v>
      </c>
      <c r="B23" s="49" t="s">
        <v>20</v>
      </c>
      <c r="C23" s="109">
        <v>6.708</v>
      </c>
      <c r="D23" s="109">
        <v>7.37</v>
      </c>
      <c r="E23" s="52">
        <v>28000</v>
      </c>
      <c r="F23" s="52">
        <f>E23/2*C23+E23/2*D23</f>
        <v>197092</v>
      </c>
      <c r="G23" s="37">
        <v>29565.6</v>
      </c>
      <c r="H23" s="53">
        <f>G23*3/100</f>
        <v>886.97</v>
      </c>
      <c r="K23" s="55">
        <v>7.37</v>
      </c>
      <c r="L23" s="50">
        <v>7.66</v>
      </c>
      <c r="M23" s="52">
        <v>28000</v>
      </c>
      <c r="N23" s="52">
        <f>M23/2*K23+M23/2*L23</f>
        <v>210420</v>
      </c>
      <c r="O23" s="55">
        <v>7.66</v>
      </c>
      <c r="P23" s="50">
        <v>7.97</v>
      </c>
      <c r="Q23" s="52">
        <v>28000</v>
      </c>
      <c r="R23" s="52">
        <f>Q23/2*O23+Q23/2*P23</f>
        <v>218820</v>
      </c>
    </row>
    <row r="24" spans="1:18" ht="42.75" customHeight="1">
      <c r="A24" s="48" t="s">
        <v>24</v>
      </c>
      <c r="B24" s="49" t="s">
        <v>20</v>
      </c>
      <c r="C24" s="109">
        <f>C23</f>
        <v>6.708</v>
      </c>
      <c r="D24" s="109">
        <v>7.37</v>
      </c>
      <c r="E24" s="52">
        <v>56000</v>
      </c>
      <c r="F24" s="52">
        <f>E24/2*C24+E24/2*D24</f>
        <v>394184</v>
      </c>
      <c r="G24" s="37">
        <v>36171.3</v>
      </c>
      <c r="H24" s="53">
        <f>G24*3/100</f>
        <v>1085.14</v>
      </c>
      <c r="K24" s="55">
        <f>K23</f>
        <v>7.37</v>
      </c>
      <c r="L24" s="50">
        <f>L23</f>
        <v>7.66</v>
      </c>
      <c r="M24" s="52">
        <v>56000</v>
      </c>
      <c r="N24" s="52">
        <f>M24/2*K24+M24/2*L24</f>
        <v>420840</v>
      </c>
      <c r="O24" s="55">
        <v>7.66</v>
      </c>
      <c r="P24" s="50">
        <v>7.97</v>
      </c>
      <c r="Q24" s="52">
        <v>56000</v>
      </c>
      <c r="R24" s="52">
        <f>Q24/2*O24+Q24/2*P24</f>
        <v>437640</v>
      </c>
    </row>
    <row r="25" spans="1:18" ht="17.25" customHeight="1" thickBot="1">
      <c r="A25" s="60" t="s">
        <v>0</v>
      </c>
      <c r="B25" s="60"/>
      <c r="C25" s="110"/>
      <c r="D25" s="110"/>
      <c r="E25" s="61">
        <f>SUM(E23:E24)</f>
        <v>84000</v>
      </c>
      <c r="F25" s="61">
        <f>SUM(F23:F24)</f>
        <v>591276</v>
      </c>
      <c r="K25" s="60"/>
      <c r="L25" s="60"/>
      <c r="M25" s="61">
        <f>SUM(M23:M24)</f>
        <v>84000</v>
      </c>
      <c r="N25" s="61">
        <f>SUM(N23:N24)</f>
        <v>631260</v>
      </c>
      <c r="O25" s="60"/>
      <c r="P25" s="60"/>
      <c r="Q25" s="61">
        <f>SUM(Q23:Q24)</f>
        <v>84000</v>
      </c>
      <c r="R25" s="61">
        <f>SUM(R23:R24)</f>
        <v>656460</v>
      </c>
    </row>
    <row r="26" spans="5:6" ht="12.75">
      <c r="E26" s="62"/>
      <c r="F26" s="62"/>
    </row>
    <row r="27" spans="5:6" ht="12.75">
      <c r="E27" s="62"/>
      <c r="F27" s="62"/>
    </row>
    <row r="28" spans="1:18" ht="21.75" customHeight="1">
      <c r="A28" s="47" t="s">
        <v>30</v>
      </c>
      <c r="B28" s="49" t="s">
        <v>20</v>
      </c>
      <c r="C28" s="109">
        <v>6.708</v>
      </c>
      <c r="D28" s="109">
        <v>7.37</v>
      </c>
      <c r="E28" s="52">
        <v>28100</v>
      </c>
      <c r="F28" s="52">
        <f>E28/2*C28+E28/2*D28</f>
        <v>197795.9</v>
      </c>
      <c r="K28" s="50">
        <f>K23</f>
        <v>7.37</v>
      </c>
      <c r="L28" s="50">
        <f>L24</f>
        <v>7.66</v>
      </c>
      <c r="M28" s="52">
        <v>28100</v>
      </c>
      <c r="N28" s="52">
        <f>M28/2*K28+M28/2*L28</f>
        <v>211171.5</v>
      </c>
      <c r="O28" s="50">
        <f>O24</f>
        <v>7.66</v>
      </c>
      <c r="P28" s="50">
        <f>P24</f>
        <v>7.97</v>
      </c>
      <c r="Q28" s="52">
        <v>28100</v>
      </c>
      <c r="R28" s="52">
        <f>Q28/2*O28+Q28/2*P28</f>
        <v>219601.5</v>
      </c>
    </row>
    <row r="29" spans="1:18" ht="22.5" customHeight="1">
      <c r="A29" s="47" t="s">
        <v>19</v>
      </c>
      <c r="B29" s="49" t="s">
        <v>20</v>
      </c>
      <c r="C29" s="109">
        <v>6.708</v>
      </c>
      <c r="D29" s="109">
        <v>7.37</v>
      </c>
      <c r="E29" s="52">
        <v>72000</v>
      </c>
      <c r="F29" s="52">
        <f>E29/2*C29+E29/2*D29</f>
        <v>506808</v>
      </c>
      <c r="K29" s="50">
        <f>K24</f>
        <v>7.37</v>
      </c>
      <c r="L29" s="50">
        <f>L28</f>
        <v>7.66</v>
      </c>
      <c r="M29" s="52">
        <v>72000</v>
      </c>
      <c r="N29" s="52">
        <f>M29/2*K29+M29/2*L29</f>
        <v>541080</v>
      </c>
      <c r="O29" s="50">
        <f>O28</f>
        <v>7.66</v>
      </c>
      <c r="P29" s="50">
        <f>P28</f>
        <v>7.97</v>
      </c>
      <c r="Q29" s="52">
        <v>72000</v>
      </c>
      <c r="R29" s="52">
        <f>Q29/2*O29+Q29/2*P29</f>
        <v>562680</v>
      </c>
    </row>
    <row r="30" spans="5:6" ht="12.75">
      <c r="E30" s="62"/>
      <c r="F30" s="62"/>
    </row>
    <row r="31" spans="1:18" ht="18.75" customHeight="1">
      <c r="A31" s="47" t="s">
        <v>25</v>
      </c>
      <c r="B31" s="47"/>
      <c r="C31" s="106"/>
      <c r="D31" s="106"/>
      <c r="E31" s="66">
        <f>E25+E29+E28</f>
        <v>184100</v>
      </c>
      <c r="F31" s="58">
        <f>F25+F29+F28</f>
        <v>1295879.9</v>
      </c>
      <c r="G31" s="47"/>
      <c r="H31" s="47"/>
      <c r="I31" s="47"/>
      <c r="J31" s="47"/>
      <c r="K31" s="47"/>
      <c r="L31" s="47"/>
      <c r="M31" s="66">
        <f>M25+M29+M28</f>
        <v>184100</v>
      </c>
      <c r="N31" s="66">
        <f>N25+N29+N28</f>
        <v>1383511.5</v>
      </c>
      <c r="O31" s="47"/>
      <c r="P31" s="47"/>
      <c r="Q31" s="66">
        <f>Q25+Q29+Q28</f>
        <v>184100</v>
      </c>
      <c r="R31" s="66">
        <f>R25+R29+R28</f>
        <v>1438741.5</v>
      </c>
    </row>
  </sheetData>
  <sheetProtection/>
  <mergeCells count="36">
    <mergeCell ref="K19:N19"/>
    <mergeCell ref="A19:A21"/>
    <mergeCell ref="B19:B21"/>
    <mergeCell ref="I19:J19"/>
    <mergeCell ref="A18:R18"/>
    <mergeCell ref="M20:M21"/>
    <mergeCell ref="N20:N21"/>
    <mergeCell ref="O19:R19"/>
    <mergeCell ref="K20:L20"/>
    <mergeCell ref="O20:P20"/>
    <mergeCell ref="Q20:Q21"/>
    <mergeCell ref="O5:R5"/>
    <mergeCell ref="O6:P6"/>
    <mergeCell ref="Q6:Q7"/>
    <mergeCell ref="R6:R7"/>
    <mergeCell ref="R20:R21"/>
    <mergeCell ref="O15:R15"/>
    <mergeCell ref="O1:R1"/>
    <mergeCell ref="A4:R4"/>
    <mergeCell ref="K5:N5"/>
    <mergeCell ref="C6:D6"/>
    <mergeCell ref="C5:F5"/>
    <mergeCell ref="K6:L6"/>
    <mergeCell ref="E6:E7"/>
    <mergeCell ref="F6:F7"/>
    <mergeCell ref="M6:M7"/>
    <mergeCell ref="N6:N7"/>
    <mergeCell ref="C1:F1"/>
    <mergeCell ref="I5:J5"/>
    <mergeCell ref="G20:G21"/>
    <mergeCell ref="H20:H21"/>
    <mergeCell ref="E20:E21"/>
    <mergeCell ref="C15:F15"/>
    <mergeCell ref="F20:F21"/>
    <mergeCell ref="C20:D20"/>
    <mergeCell ref="C19:F19"/>
  </mergeCells>
  <printOptions/>
  <pageMargins left="0.42" right="0.56" top="0.66" bottom="0.71" header="0.5" footer="0.5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view="pageBreakPreview" zoomScaleSheetLayoutView="100" zoomScalePageLayoutView="0" workbookViewId="0" topLeftCell="A1">
      <selection activeCell="A19" sqref="A19:M19"/>
    </sheetView>
  </sheetViews>
  <sheetFormatPr defaultColWidth="9.140625" defaultRowHeight="12.75"/>
  <cols>
    <col min="1" max="1" width="18.7109375" style="37" customWidth="1"/>
    <col min="2" max="2" width="15.00390625" style="37" customWidth="1"/>
    <col min="3" max="3" width="9.00390625" style="37" customWidth="1"/>
    <col min="4" max="4" width="8.8515625" style="37" customWidth="1"/>
    <col min="5" max="5" width="6.57421875" style="37" customWidth="1"/>
    <col min="6" max="6" width="6.28125" style="37" customWidth="1"/>
    <col min="7" max="7" width="9.7109375" style="37" customWidth="1"/>
    <col min="8" max="8" width="9.421875" style="37" customWidth="1"/>
    <col min="9" max="9" width="8.8515625" style="37" customWidth="1"/>
    <col min="10" max="10" width="5.00390625" style="37" customWidth="1"/>
    <col min="11" max="11" width="3.57421875" style="37" customWidth="1"/>
    <col min="12" max="13" width="9.28125" style="37" customWidth="1"/>
    <col min="14" max="14" width="7.7109375" style="37" customWidth="1"/>
    <col min="15" max="15" width="8.421875" style="37" customWidth="1"/>
    <col min="16" max="16" width="8.7109375" style="37" customWidth="1"/>
    <col min="17" max="16384" width="9.140625" style="37" customWidth="1"/>
  </cols>
  <sheetData>
    <row r="1" spans="1:18" ht="33.75" customHeight="1">
      <c r="A1" s="69"/>
      <c r="B1" s="69"/>
      <c r="C1" s="69"/>
      <c r="D1" s="69"/>
      <c r="E1" s="69"/>
      <c r="F1" s="59"/>
      <c r="G1" s="59"/>
      <c r="H1" s="38"/>
      <c r="I1" s="38"/>
      <c r="J1" s="38"/>
      <c r="K1" s="151" t="s">
        <v>23</v>
      </c>
      <c r="L1" s="151"/>
      <c r="M1" s="151"/>
      <c r="N1" s="151"/>
      <c r="O1" s="151"/>
      <c r="P1" s="151"/>
      <c r="Q1" s="69"/>
      <c r="R1" s="69"/>
    </row>
    <row r="2" spans="1:18" ht="12.7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39" t="s">
        <v>78</v>
      </c>
      <c r="Q2" s="69"/>
      <c r="R2" s="69"/>
    </row>
    <row r="3" spans="1:18" ht="12.7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1:18" ht="12.75">
      <c r="A4" s="152" t="s">
        <v>60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69"/>
      <c r="O4" s="69"/>
      <c r="P4" s="69"/>
      <c r="Q4" s="69"/>
      <c r="R4" s="69"/>
    </row>
    <row r="5" spans="1:18" ht="12.75">
      <c r="A5" s="134" t="s">
        <v>1</v>
      </c>
      <c r="B5" s="134" t="s">
        <v>2</v>
      </c>
      <c r="C5" s="145">
        <v>2022</v>
      </c>
      <c r="D5" s="147"/>
      <c r="E5" s="147"/>
      <c r="F5" s="147"/>
      <c r="G5" s="146"/>
      <c r="H5" s="145">
        <v>2023</v>
      </c>
      <c r="I5" s="147"/>
      <c r="J5" s="147"/>
      <c r="K5" s="147"/>
      <c r="L5" s="146"/>
      <c r="M5" s="145">
        <v>2024</v>
      </c>
      <c r="N5" s="147"/>
      <c r="O5" s="147"/>
      <c r="P5" s="146"/>
      <c r="Q5" s="69"/>
      <c r="R5" s="69"/>
    </row>
    <row r="6" spans="1:16" s="44" customFormat="1" ht="16.5" customHeight="1">
      <c r="A6" s="135"/>
      <c r="B6" s="135"/>
      <c r="C6" s="128" t="s">
        <v>3</v>
      </c>
      <c r="D6" s="128"/>
      <c r="E6" s="128"/>
      <c r="F6" s="128"/>
      <c r="G6" s="128"/>
      <c r="H6" s="128" t="s">
        <v>3</v>
      </c>
      <c r="I6" s="128"/>
      <c r="J6" s="128"/>
      <c r="K6" s="128"/>
      <c r="L6" s="128"/>
      <c r="M6" s="128" t="s">
        <v>3</v>
      </c>
      <c r="N6" s="128"/>
      <c r="O6" s="128"/>
      <c r="P6" s="128"/>
    </row>
    <row r="7" spans="1:16" s="44" customFormat="1" ht="21.75" customHeight="1">
      <c r="A7" s="135"/>
      <c r="B7" s="135"/>
      <c r="C7" s="128" t="s">
        <v>39</v>
      </c>
      <c r="D7" s="128"/>
      <c r="E7" s="137" t="s">
        <v>6</v>
      </c>
      <c r="F7" s="138"/>
      <c r="G7" s="134" t="s">
        <v>7</v>
      </c>
      <c r="H7" s="128" t="s">
        <v>39</v>
      </c>
      <c r="I7" s="128"/>
      <c r="J7" s="137" t="s">
        <v>6</v>
      </c>
      <c r="K7" s="138"/>
      <c r="L7" s="134" t="s">
        <v>7</v>
      </c>
      <c r="M7" s="128" t="s">
        <v>39</v>
      </c>
      <c r="N7" s="128"/>
      <c r="O7" s="134" t="s">
        <v>6</v>
      </c>
      <c r="P7" s="134" t="s">
        <v>7</v>
      </c>
    </row>
    <row r="8" spans="1:16" s="44" customFormat="1" ht="15.75" customHeight="1">
      <c r="A8" s="136"/>
      <c r="B8" s="136"/>
      <c r="C8" s="68">
        <v>44562</v>
      </c>
      <c r="D8" s="68">
        <v>44743</v>
      </c>
      <c r="E8" s="139"/>
      <c r="F8" s="140"/>
      <c r="G8" s="136"/>
      <c r="H8" s="68">
        <v>44927</v>
      </c>
      <c r="I8" s="68">
        <v>45108</v>
      </c>
      <c r="J8" s="139"/>
      <c r="K8" s="140"/>
      <c r="L8" s="136"/>
      <c r="M8" s="68">
        <v>45292</v>
      </c>
      <c r="N8" s="68">
        <v>45474</v>
      </c>
      <c r="O8" s="136"/>
      <c r="P8" s="136"/>
    </row>
    <row r="9" spans="1:18" ht="12.75">
      <c r="A9" s="70"/>
      <c r="B9" s="70"/>
      <c r="C9" s="70"/>
      <c r="D9" s="70"/>
      <c r="E9" s="145"/>
      <c r="F9" s="146"/>
      <c r="G9" s="70"/>
      <c r="H9" s="70"/>
      <c r="I9" s="70"/>
      <c r="J9" s="149"/>
      <c r="K9" s="149"/>
      <c r="L9" s="70"/>
      <c r="M9" s="70"/>
      <c r="N9" s="70"/>
      <c r="O9" s="71"/>
      <c r="P9" s="70"/>
      <c r="Q9" s="69"/>
      <c r="R9" s="69"/>
    </row>
    <row r="10" spans="1:18" ht="33.75">
      <c r="A10" s="46" t="s">
        <v>40</v>
      </c>
      <c r="B10" s="119" t="s">
        <v>72</v>
      </c>
      <c r="C10" s="120">
        <v>44.96</v>
      </c>
      <c r="D10" s="114">
        <v>46.71</v>
      </c>
      <c r="E10" s="143">
        <f>D30+D31</f>
        <v>40.2</v>
      </c>
      <c r="F10" s="144"/>
      <c r="G10" s="114">
        <f>C10*D30+D10*D31</f>
        <v>1844.67</v>
      </c>
      <c r="H10" s="114">
        <v>46.71</v>
      </c>
      <c r="I10" s="114">
        <v>48.58</v>
      </c>
      <c r="J10" s="150">
        <v>40.2</v>
      </c>
      <c r="K10" s="150"/>
      <c r="L10" s="121">
        <f>H10*D30+I10*D31</f>
        <v>1917.57</v>
      </c>
      <c r="M10" s="114">
        <v>50.53</v>
      </c>
      <c r="N10" s="114">
        <v>31.65</v>
      </c>
      <c r="O10" s="72">
        <v>40.2</v>
      </c>
      <c r="P10" s="117">
        <f>M10*D30+N10*D31</f>
        <v>1629.162</v>
      </c>
      <c r="Q10" s="69"/>
      <c r="R10" s="69"/>
    </row>
    <row r="11" spans="1:18" ht="22.5" customHeight="1">
      <c r="A11" s="46" t="s">
        <v>42</v>
      </c>
      <c r="B11" s="119" t="str">
        <f>B10</f>
        <v>МКП "Раздольненский водоканал"</v>
      </c>
      <c r="C11" s="120">
        <v>44.96</v>
      </c>
      <c r="D11" s="114">
        <v>46.71</v>
      </c>
      <c r="E11" s="143">
        <f>D33+D34</f>
        <v>138.1</v>
      </c>
      <c r="F11" s="144"/>
      <c r="G11" s="114">
        <f>C11*D33+D11*D34</f>
        <v>6333.93</v>
      </c>
      <c r="H11" s="114">
        <v>46.71</v>
      </c>
      <c r="I11" s="114">
        <f>I10</f>
        <v>48.58</v>
      </c>
      <c r="J11" s="150">
        <v>138.1</v>
      </c>
      <c r="K11" s="150"/>
      <c r="L11" s="121">
        <f>H11*D33+I11*D34</f>
        <v>6584.17</v>
      </c>
      <c r="M11" s="114">
        <f>M10</f>
        <v>50.53</v>
      </c>
      <c r="N11" s="114">
        <f>N10</f>
        <v>31.65</v>
      </c>
      <c r="O11" s="72">
        <v>138.1</v>
      </c>
      <c r="P11" s="117">
        <f>M11*D33+N11*D34</f>
        <v>5630.161</v>
      </c>
      <c r="Q11" s="69"/>
      <c r="R11" s="69"/>
    </row>
    <row r="12" spans="1:18" ht="12.75">
      <c r="A12" s="70"/>
      <c r="B12" s="70"/>
      <c r="C12" s="70"/>
      <c r="D12" s="70"/>
      <c r="E12" s="141"/>
      <c r="F12" s="142"/>
      <c r="G12" s="74"/>
      <c r="H12" s="75"/>
      <c r="I12" s="70"/>
      <c r="J12" s="141"/>
      <c r="K12" s="142"/>
      <c r="L12" s="73"/>
      <c r="M12" s="75"/>
      <c r="N12" s="70"/>
      <c r="O12" s="76"/>
      <c r="P12" s="117"/>
      <c r="Q12" s="69"/>
      <c r="R12" s="69"/>
    </row>
    <row r="13" spans="1:18" ht="12.75">
      <c r="A13" s="77" t="s">
        <v>0</v>
      </c>
      <c r="B13" s="70"/>
      <c r="C13" s="70"/>
      <c r="D13" s="70"/>
      <c r="E13" s="141">
        <f>SUM(E10:F12)</f>
        <v>178.3</v>
      </c>
      <c r="F13" s="142"/>
      <c r="G13" s="72">
        <f>SUM(G10:G12)</f>
        <v>8178.6</v>
      </c>
      <c r="H13" s="75"/>
      <c r="I13" s="75"/>
      <c r="J13" s="148">
        <f>SUM(J10:K12)</f>
        <v>178.3</v>
      </c>
      <c r="K13" s="148"/>
      <c r="L13" s="73">
        <f>SUM(L10:L12)</f>
        <v>8501.74</v>
      </c>
      <c r="M13" s="73"/>
      <c r="N13" s="70"/>
      <c r="O13" s="73">
        <f>SUM(O10:O12)</f>
        <v>178.3</v>
      </c>
      <c r="P13" s="117">
        <f>SUM(P10:P12)</f>
        <v>7259.323</v>
      </c>
      <c r="Q13" s="69"/>
      <c r="R13" s="69"/>
    </row>
    <row r="14" spans="1:18" ht="12.75">
      <c r="A14" s="78"/>
      <c r="B14" s="79"/>
      <c r="C14" s="79"/>
      <c r="D14" s="79"/>
      <c r="E14" s="80"/>
      <c r="F14" s="80"/>
      <c r="G14" s="80"/>
      <c r="H14" s="81"/>
      <c r="I14" s="81"/>
      <c r="J14" s="80"/>
      <c r="K14" s="80"/>
      <c r="L14" s="82"/>
      <c r="M14" s="82"/>
      <c r="N14" s="69"/>
      <c r="O14" s="69"/>
      <c r="P14" s="69"/>
      <c r="Q14" s="69"/>
      <c r="R14" s="69"/>
    </row>
    <row r="15" spans="1:18" ht="12.75">
      <c r="A15" s="78"/>
      <c r="B15" s="79"/>
      <c r="C15" s="79"/>
      <c r="D15" s="79"/>
      <c r="E15" s="80"/>
      <c r="F15" s="80"/>
      <c r="G15" s="80"/>
      <c r="H15" s="81"/>
      <c r="I15" s="81"/>
      <c r="J15" s="80"/>
      <c r="K15" s="67"/>
      <c r="L15" s="82"/>
      <c r="M15" s="82"/>
      <c r="N15" s="67" t="s">
        <v>38</v>
      </c>
      <c r="O15" s="69"/>
      <c r="P15" s="69"/>
      <c r="Q15" s="69"/>
      <c r="R15" s="69"/>
    </row>
    <row r="16" spans="1:18" ht="12.75" customHeight="1">
      <c r="A16" s="69"/>
      <c r="B16" s="69"/>
      <c r="C16" s="69"/>
      <c r="D16" s="69"/>
      <c r="E16" s="69"/>
      <c r="F16" s="59"/>
      <c r="G16" s="59"/>
      <c r="H16" s="59"/>
      <c r="I16" s="59"/>
      <c r="J16" s="59"/>
      <c r="K16" s="59"/>
      <c r="L16" s="151" t="s">
        <v>36</v>
      </c>
      <c r="M16" s="151"/>
      <c r="N16" s="151"/>
      <c r="O16" s="151"/>
      <c r="P16" s="151"/>
      <c r="Q16" s="69"/>
      <c r="R16" s="69"/>
    </row>
    <row r="17" spans="1:18" ht="12.7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 t="s">
        <v>37</v>
      </c>
      <c r="M17" s="39"/>
      <c r="N17" s="69"/>
      <c r="O17" s="39" t="s">
        <v>79</v>
      </c>
      <c r="P17" s="69"/>
      <c r="Q17" s="69"/>
      <c r="R17" s="69"/>
    </row>
    <row r="18" spans="1:18" ht="12.7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</row>
    <row r="19" spans="1:18" ht="12.75">
      <c r="A19" s="152" t="s">
        <v>61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69"/>
      <c r="O19" s="69"/>
      <c r="P19" s="69"/>
      <c r="Q19" s="69"/>
      <c r="R19" s="69"/>
    </row>
    <row r="20" spans="1:18" ht="12.75">
      <c r="A20" s="134" t="s">
        <v>1</v>
      </c>
      <c r="B20" s="134" t="s">
        <v>2</v>
      </c>
      <c r="C20" s="145">
        <v>2022</v>
      </c>
      <c r="D20" s="147"/>
      <c r="E20" s="147"/>
      <c r="F20" s="147"/>
      <c r="G20" s="146"/>
      <c r="H20" s="145">
        <v>2023</v>
      </c>
      <c r="I20" s="147"/>
      <c r="J20" s="147"/>
      <c r="K20" s="147"/>
      <c r="L20" s="146"/>
      <c r="M20" s="145">
        <v>2024</v>
      </c>
      <c r="N20" s="147"/>
      <c r="O20" s="147"/>
      <c r="P20" s="146"/>
      <c r="Q20" s="69"/>
      <c r="R20" s="69"/>
    </row>
    <row r="21" spans="1:18" ht="12.75" customHeight="1">
      <c r="A21" s="135"/>
      <c r="B21" s="135"/>
      <c r="C21" s="128" t="s">
        <v>4</v>
      </c>
      <c r="D21" s="128"/>
      <c r="E21" s="128"/>
      <c r="F21" s="128"/>
      <c r="G21" s="128"/>
      <c r="H21" s="128" t="s">
        <v>4</v>
      </c>
      <c r="I21" s="128"/>
      <c r="J21" s="128"/>
      <c r="K21" s="128"/>
      <c r="L21" s="128"/>
      <c r="M21" s="128" t="s">
        <v>4</v>
      </c>
      <c r="N21" s="128"/>
      <c r="O21" s="128"/>
      <c r="P21" s="128"/>
      <c r="Q21" s="69"/>
      <c r="R21" s="69"/>
    </row>
    <row r="22" spans="1:18" ht="16.5" customHeight="1">
      <c r="A22" s="135"/>
      <c r="B22" s="135"/>
      <c r="C22" s="128" t="s">
        <v>76</v>
      </c>
      <c r="D22" s="128"/>
      <c r="E22" s="137" t="s">
        <v>6</v>
      </c>
      <c r="F22" s="138"/>
      <c r="G22" s="134" t="s">
        <v>74</v>
      </c>
      <c r="H22" s="128" t="s">
        <v>76</v>
      </c>
      <c r="I22" s="128"/>
      <c r="J22" s="137" t="s">
        <v>6</v>
      </c>
      <c r="K22" s="138"/>
      <c r="L22" s="134" t="s">
        <v>74</v>
      </c>
      <c r="M22" s="128" t="s">
        <v>76</v>
      </c>
      <c r="N22" s="128"/>
      <c r="O22" s="134" t="s">
        <v>6</v>
      </c>
      <c r="P22" s="134" t="s">
        <v>74</v>
      </c>
      <c r="Q22" s="69"/>
      <c r="R22" s="69"/>
    </row>
    <row r="23" spans="1:18" ht="15" customHeight="1">
      <c r="A23" s="136"/>
      <c r="B23" s="136"/>
      <c r="C23" s="68">
        <v>44562</v>
      </c>
      <c r="D23" s="68">
        <v>44743</v>
      </c>
      <c r="E23" s="139"/>
      <c r="F23" s="140"/>
      <c r="G23" s="136"/>
      <c r="H23" s="68">
        <v>44927</v>
      </c>
      <c r="I23" s="68">
        <v>45108</v>
      </c>
      <c r="J23" s="139"/>
      <c r="K23" s="140"/>
      <c r="L23" s="136"/>
      <c r="M23" s="68">
        <v>45292</v>
      </c>
      <c r="N23" s="68">
        <v>45474</v>
      </c>
      <c r="O23" s="136"/>
      <c r="P23" s="136"/>
      <c r="Q23" s="69"/>
      <c r="R23" s="69"/>
    </row>
    <row r="24" spans="1:18" ht="12.75">
      <c r="A24" s="70"/>
      <c r="B24" s="70"/>
      <c r="C24" s="70"/>
      <c r="D24" s="70"/>
      <c r="E24" s="145"/>
      <c r="F24" s="146"/>
      <c r="G24" s="70"/>
      <c r="H24" s="70"/>
      <c r="I24" s="70"/>
      <c r="J24" s="149"/>
      <c r="K24" s="149"/>
      <c r="L24" s="70"/>
      <c r="M24" s="70"/>
      <c r="N24" s="70"/>
      <c r="O24" s="83"/>
      <c r="P24" s="84"/>
      <c r="Q24" s="69"/>
      <c r="R24" s="69"/>
    </row>
    <row r="25" spans="1:18" ht="33.75">
      <c r="A25" s="119" t="s">
        <v>40</v>
      </c>
      <c r="B25" s="119" t="s">
        <v>72</v>
      </c>
      <c r="C25" s="120">
        <v>86.2</v>
      </c>
      <c r="D25" s="114">
        <v>100.25</v>
      </c>
      <c r="E25" s="143">
        <v>59.5</v>
      </c>
      <c r="F25" s="144"/>
      <c r="G25" s="114">
        <f>C25*H30+D25*H31</f>
        <v>5567.26</v>
      </c>
      <c r="H25" s="114">
        <f>D25</f>
        <v>100.25</v>
      </c>
      <c r="I25" s="114">
        <v>104.26</v>
      </c>
      <c r="J25" s="143">
        <v>59.5</v>
      </c>
      <c r="K25" s="144"/>
      <c r="L25" s="121">
        <f>H25*H30+I25*H31</f>
        <v>6089.99</v>
      </c>
      <c r="M25" s="114">
        <f>I25</f>
        <v>104.26</v>
      </c>
      <c r="N25" s="114">
        <v>108.43</v>
      </c>
      <c r="O25" s="122">
        <v>59.5</v>
      </c>
      <c r="P25" s="123">
        <f>M25*H30+N25*H31</f>
        <v>6333.574</v>
      </c>
      <c r="Q25" s="69"/>
      <c r="R25" s="69"/>
    </row>
    <row r="26" spans="1:18" ht="37.5" customHeight="1">
      <c r="A26" s="119" t="s">
        <v>42</v>
      </c>
      <c r="B26" s="119" t="str">
        <f>B25</f>
        <v>МКП "Раздольненский водоканал"</v>
      </c>
      <c r="C26" s="114">
        <f>C25</f>
        <v>86.2</v>
      </c>
      <c r="D26" s="114">
        <f>D25</f>
        <v>100.25</v>
      </c>
      <c r="E26" s="143">
        <v>185.5</v>
      </c>
      <c r="F26" s="144"/>
      <c r="G26" s="114">
        <f>C26*H33+D26*H34</f>
        <v>17254.6</v>
      </c>
      <c r="H26" s="114">
        <f>H25</f>
        <v>100.25</v>
      </c>
      <c r="I26" s="114">
        <f>I25</f>
        <v>104.26</v>
      </c>
      <c r="J26" s="143">
        <v>185.5</v>
      </c>
      <c r="K26" s="144"/>
      <c r="L26" s="121">
        <f>H26*H33+I26*H34</f>
        <v>18957.28</v>
      </c>
      <c r="M26" s="114">
        <f>M25</f>
        <v>104.26</v>
      </c>
      <c r="N26" s="114">
        <f>N25</f>
        <v>108.43</v>
      </c>
      <c r="O26" s="122">
        <v>185.5</v>
      </c>
      <c r="P26" s="123">
        <f>M26*H33+N26*H34</f>
        <v>19715.53</v>
      </c>
      <c r="Q26" s="69"/>
      <c r="R26" s="69"/>
    </row>
    <row r="27" spans="1:18" ht="12.75">
      <c r="A27" s="70"/>
      <c r="B27" s="70"/>
      <c r="C27" s="70"/>
      <c r="D27" s="70"/>
      <c r="E27" s="141"/>
      <c r="F27" s="142"/>
      <c r="G27" s="74"/>
      <c r="H27" s="75"/>
      <c r="I27" s="70"/>
      <c r="J27" s="141"/>
      <c r="K27" s="142"/>
      <c r="L27" s="73"/>
      <c r="M27" s="75"/>
      <c r="N27" s="70"/>
      <c r="O27" s="85"/>
      <c r="P27" s="118"/>
      <c r="Q27" s="69"/>
      <c r="R27" s="69"/>
    </row>
    <row r="28" spans="1:18" ht="12.75">
      <c r="A28" s="77" t="s">
        <v>0</v>
      </c>
      <c r="B28" s="70"/>
      <c r="C28" s="70"/>
      <c r="D28" s="70"/>
      <c r="E28" s="148">
        <f>SUM(E25:F27)</f>
        <v>245</v>
      </c>
      <c r="F28" s="148"/>
      <c r="G28" s="72">
        <f>SUM(G25:G27)</f>
        <v>22821.86</v>
      </c>
      <c r="H28" s="75"/>
      <c r="I28" s="75"/>
      <c r="J28" s="148">
        <f>SUM(J25:K27)</f>
        <v>245</v>
      </c>
      <c r="K28" s="148"/>
      <c r="L28" s="73">
        <f>SUM(L25:L27)</f>
        <v>25047.27</v>
      </c>
      <c r="M28" s="75"/>
      <c r="N28" s="75"/>
      <c r="O28" s="76">
        <f>SUM(O25:O27)</f>
        <v>245</v>
      </c>
      <c r="P28" s="118">
        <f>SUM(P25:P27)</f>
        <v>26049.104</v>
      </c>
      <c r="Q28" s="69"/>
      <c r="R28" s="69"/>
    </row>
    <row r="29" spans="1:18" ht="12.75">
      <c r="A29" s="69"/>
      <c r="B29" s="69"/>
      <c r="C29" s="69"/>
      <c r="D29" s="69" t="s">
        <v>34</v>
      </c>
      <c r="E29" s="69"/>
      <c r="F29" s="69"/>
      <c r="G29" s="69"/>
      <c r="H29" s="69" t="s">
        <v>35</v>
      </c>
      <c r="I29" s="69"/>
      <c r="J29" s="69"/>
      <c r="K29" s="69"/>
      <c r="L29" s="69"/>
      <c r="M29" s="69"/>
      <c r="N29" s="69"/>
      <c r="O29" s="69"/>
      <c r="P29" s="69"/>
      <c r="Q29" s="69"/>
      <c r="R29" s="69"/>
    </row>
    <row r="30" spans="1:18" ht="12.75">
      <c r="A30" s="69"/>
      <c r="B30" s="86" t="s">
        <v>12</v>
      </c>
      <c r="C30" s="86"/>
      <c r="D30" s="73">
        <v>18.9</v>
      </c>
      <c r="E30" s="70"/>
      <c r="F30" s="73"/>
      <c r="G30" s="70"/>
      <c r="H30" s="70">
        <v>28.3</v>
      </c>
      <c r="I30" s="73"/>
      <c r="J30" s="70"/>
      <c r="K30" s="73"/>
      <c r="L30" s="69"/>
      <c r="M30" s="69"/>
      <c r="N30" s="69"/>
      <c r="O30" s="69"/>
      <c r="P30" s="69"/>
      <c r="Q30" s="69"/>
      <c r="R30" s="69"/>
    </row>
    <row r="31" spans="1:18" ht="12.75">
      <c r="A31" s="69"/>
      <c r="B31" s="86" t="s">
        <v>13</v>
      </c>
      <c r="C31" s="86"/>
      <c r="D31" s="73">
        <v>21.3</v>
      </c>
      <c r="E31" s="75"/>
      <c r="F31" s="73"/>
      <c r="G31" s="70"/>
      <c r="H31" s="70">
        <v>31.2</v>
      </c>
      <c r="I31" s="73"/>
      <c r="J31" s="75"/>
      <c r="K31" s="73"/>
      <c r="L31" s="69"/>
      <c r="M31" s="69"/>
      <c r="N31" s="69"/>
      <c r="O31" s="69"/>
      <c r="P31" s="69"/>
      <c r="Q31" s="69"/>
      <c r="R31" s="69"/>
    </row>
    <row r="32" spans="1:18" ht="12.75">
      <c r="A32" s="69"/>
      <c r="B32" s="70"/>
      <c r="C32" s="70"/>
      <c r="D32" s="73"/>
      <c r="E32" s="70"/>
      <c r="F32" s="70"/>
      <c r="G32" s="70"/>
      <c r="H32" s="70"/>
      <c r="I32" s="73"/>
      <c r="J32" s="70"/>
      <c r="K32" s="70"/>
      <c r="L32" s="69"/>
      <c r="M32" s="69"/>
      <c r="N32" s="69"/>
      <c r="O32" s="69"/>
      <c r="P32" s="69"/>
      <c r="Q32" s="69"/>
      <c r="R32" s="69"/>
    </row>
    <row r="33" spans="1:18" ht="21" customHeight="1">
      <c r="A33" s="69"/>
      <c r="B33" s="86" t="s">
        <v>55</v>
      </c>
      <c r="C33" s="86"/>
      <c r="D33" s="73">
        <v>66.7</v>
      </c>
      <c r="E33" s="70"/>
      <c r="F33" s="73"/>
      <c r="G33" s="70"/>
      <c r="H33" s="73">
        <v>95.5</v>
      </c>
      <c r="I33" s="73"/>
      <c r="J33" s="70"/>
      <c r="K33" s="73"/>
      <c r="L33" s="69"/>
      <c r="M33" s="69"/>
      <c r="N33" s="69"/>
      <c r="O33" s="69"/>
      <c r="P33" s="69"/>
      <c r="Q33" s="69"/>
      <c r="R33" s="69"/>
    </row>
    <row r="34" spans="1:18" ht="39" customHeight="1">
      <c r="A34" s="69"/>
      <c r="B34" s="86" t="s">
        <v>56</v>
      </c>
      <c r="C34" s="86"/>
      <c r="D34" s="73">
        <v>71.4</v>
      </c>
      <c r="E34" s="75"/>
      <c r="F34" s="73"/>
      <c r="G34" s="70"/>
      <c r="H34" s="73">
        <v>90</v>
      </c>
      <c r="I34" s="73"/>
      <c r="J34" s="75"/>
      <c r="K34" s="73"/>
      <c r="L34" s="69"/>
      <c r="M34" s="69"/>
      <c r="N34" s="69"/>
      <c r="O34" s="69"/>
      <c r="P34" s="69"/>
      <c r="Q34" s="69"/>
      <c r="R34" s="69"/>
    </row>
    <row r="35" spans="1:18" ht="18.75" customHeight="1">
      <c r="A35" s="69"/>
      <c r="B35" s="87"/>
      <c r="C35" s="87"/>
      <c r="D35" s="82">
        <f>SUM(D30:D34)</f>
        <v>178.3</v>
      </c>
      <c r="E35" s="81"/>
      <c r="F35" s="82"/>
      <c r="G35" s="79"/>
      <c r="H35" s="82">
        <f>SUM(H30:H34)</f>
        <v>245</v>
      </c>
      <c r="I35" s="82">
        <f>SUM(I30:I34)</f>
        <v>0</v>
      </c>
      <c r="J35" s="81"/>
      <c r="K35" s="82"/>
      <c r="L35" s="69"/>
      <c r="M35" s="69"/>
      <c r="N35" s="69"/>
      <c r="O35" s="69"/>
      <c r="P35" s="69"/>
      <c r="Q35" s="69"/>
      <c r="R35" s="69"/>
    </row>
    <row r="36" spans="1:18" ht="12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1:18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</row>
  </sheetData>
  <sheetProtection/>
  <mergeCells count="58">
    <mergeCell ref="K1:P1"/>
    <mergeCell ref="A19:M19"/>
    <mergeCell ref="E10:F10"/>
    <mergeCell ref="A5:A8"/>
    <mergeCell ref="A4:M4"/>
    <mergeCell ref="E11:F11"/>
    <mergeCell ref="E12:F12"/>
    <mergeCell ref="L16:P16"/>
    <mergeCell ref="O7:O8"/>
    <mergeCell ref="P7:P8"/>
    <mergeCell ref="C22:D22"/>
    <mergeCell ref="H22:I22"/>
    <mergeCell ref="J9:K9"/>
    <mergeCell ref="J10:K10"/>
    <mergeCell ref="J11:K11"/>
    <mergeCell ref="J13:K13"/>
    <mergeCell ref="E9:F9"/>
    <mergeCell ref="E13:F13"/>
    <mergeCell ref="J12:K12"/>
    <mergeCell ref="E28:F28"/>
    <mergeCell ref="J28:K28"/>
    <mergeCell ref="C5:G5"/>
    <mergeCell ref="H5:L5"/>
    <mergeCell ref="M5:P5"/>
    <mergeCell ref="M6:P6"/>
    <mergeCell ref="M7:N7"/>
    <mergeCell ref="C20:G20"/>
    <mergeCell ref="J24:K24"/>
    <mergeCell ref="C21:G21"/>
    <mergeCell ref="J25:K25"/>
    <mergeCell ref="J26:K26"/>
    <mergeCell ref="H20:L20"/>
    <mergeCell ref="M21:P21"/>
    <mergeCell ref="H21:L21"/>
    <mergeCell ref="L22:L23"/>
    <mergeCell ref="M20:P20"/>
    <mergeCell ref="O22:O23"/>
    <mergeCell ref="P22:P23"/>
    <mergeCell ref="M22:N22"/>
    <mergeCell ref="J27:K27"/>
    <mergeCell ref="A20:A23"/>
    <mergeCell ref="B20:B23"/>
    <mergeCell ref="E22:F23"/>
    <mergeCell ref="G22:G23"/>
    <mergeCell ref="J22:K23"/>
    <mergeCell ref="E26:F26"/>
    <mergeCell ref="E25:F25"/>
    <mergeCell ref="E24:F24"/>
    <mergeCell ref="E27:F27"/>
    <mergeCell ref="B5:B8"/>
    <mergeCell ref="E7:F8"/>
    <mergeCell ref="G7:G8"/>
    <mergeCell ref="J7:K8"/>
    <mergeCell ref="L7:L8"/>
    <mergeCell ref="H6:L6"/>
    <mergeCell ref="C7:D7"/>
    <mergeCell ref="H7:I7"/>
    <mergeCell ref="C6:G6"/>
  </mergeCells>
  <printOptions/>
  <pageMargins left="0.2362204724409449" right="0.2362204724409449" top="0.7480314960629921" bottom="0.7480314960629921" header="0.31496062992125984" footer="0.31496062992125984"/>
  <pageSetup fitToWidth="2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view="pageBreakPreview" zoomScaleSheetLayoutView="100" zoomScalePageLayoutView="0" workbookViewId="0" topLeftCell="A8">
      <selection activeCell="C51" sqref="C51"/>
    </sheetView>
  </sheetViews>
  <sheetFormatPr defaultColWidth="9.140625" defaultRowHeight="12.75"/>
  <cols>
    <col min="1" max="1" width="17.57421875" style="0" customWidth="1"/>
    <col min="2" max="2" width="20.421875" style="0" customWidth="1"/>
    <col min="3" max="3" width="11.00390625" style="0" customWidth="1"/>
    <col min="4" max="4" width="11.140625" style="0" customWidth="1"/>
    <col min="5" max="6" width="11.421875" style="0" customWidth="1"/>
    <col min="7" max="7" width="10.00390625" style="0" customWidth="1"/>
    <col min="8" max="9" width="9.28125" style="0" customWidth="1"/>
    <col min="10" max="11" width="5.00390625" style="0" customWidth="1"/>
    <col min="12" max="12" width="9.28125" style="0" customWidth="1"/>
    <col min="13" max="13" width="7.57421875" style="0" customWidth="1"/>
    <col min="14" max="14" width="7.7109375" style="0" customWidth="1"/>
    <col min="15" max="15" width="9.57421875" style="0" customWidth="1"/>
  </cols>
  <sheetData>
    <row r="1" spans="4:8" ht="12.75" hidden="1">
      <c r="D1" t="s">
        <v>34</v>
      </c>
      <c r="H1" t="s">
        <v>35</v>
      </c>
    </row>
    <row r="2" spans="2:11" ht="12.75" hidden="1">
      <c r="B2" s="4" t="s">
        <v>12</v>
      </c>
      <c r="C2" s="4"/>
      <c r="D2" s="6">
        <v>18.9</v>
      </c>
      <c r="E2" s="5"/>
      <c r="F2" s="5"/>
      <c r="G2" s="5"/>
      <c r="H2" s="5">
        <v>28.3</v>
      </c>
      <c r="I2" s="6"/>
      <c r="J2" s="5"/>
      <c r="K2" s="6"/>
    </row>
    <row r="3" spans="2:11" ht="12.75" hidden="1">
      <c r="B3" s="4" t="s">
        <v>13</v>
      </c>
      <c r="C3" s="4"/>
      <c r="D3" s="6">
        <v>21.3</v>
      </c>
      <c r="E3" s="7"/>
      <c r="F3" s="7"/>
      <c r="G3" s="5"/>
      <c r="H3" s="5">
        <v>31.2</v>
      </c>
      <c r="I3" s="6"/>
      <c r="J3" s="7"/>
      <c r="K3" s="6"/>
    </row>
    <row r="4" spans="2:11" ht="12.75" hidden="1">
      <c r="B4" s="5"/>
      <c r="C4" s="5"/>
      <c r="D4" s="6"/>
      <c r="E4" s="5"/>
      <c r="F4" s="5"/>
      <c r="G4" s="5"/>
      <c r="H4" s="5"/>
      <c r="I4" s="6"/>
      <c r="J4" s="5"/>
      <c r="K4" s="5"/>
    </row>
    <row r="5" spans="2:11" ht="12.75" hidden="1">
      <c r="B5" s="4" t="s">
        <v>14</v>
      </c>
      <c r="C5" s="4"/>
      <c r="D5" s="6">
        <v>66.7</v>
      </c>
      <c r="E5" s="5"/>
      <c r="F5" s="5"/>
      <c r="G5" s="5"/>
      <c r="H5" s="6">
        <v>95.5</v>
      </c>
      <c r="I5" s="6"/>
      <c r="J5" s="5"/>
      <c r="K5" s="6"/>
    </row>
    <row r="6" spans="2:11" ht="12.75" hidden="1">
      <c r="B6" s="4" t="s">
        <v>15</v>
      </c>
      <c r="C6" s="4"/>
      <c r="D6" s="6">
        <v>71.4</v>
      </c>
      <c r="E6" s="7"/>
      <c r="F6" s="7"/>
      <c r="G6" s="5"/>
      <c r="H6" s="6">
        <v>90</v>
      </c>
      <c r="I6" s="6"/>
      <c r="J6" s="7"/>
      <c r="K6" s="6"/>
    </row>
    <row r="7" spans="2:11" ht="12.75" hidden="1">
      <c r="B7" s="11"/>
      <c r="C7" s="11"/>
      <c r="D7" s="12">
        <f>SUM(D2:D6)</f>
        <v>178.3</v>
      </c>
      <c r="E7" s="13"/>
      <c r="F7" s="13"/>
      <c r="G7" s="2"/>
      <c r="H7" s="12">
        <f>SUM(H2:H6)</f>
        <v>245</v>
      </c>
      <c r="I7" s="12">
        <f>SUM(I2:I6)</f>
        <v>0</v>
      </c>
      <c r="J7" s="13"/>
      <c r="K7" s="12"/>
    </row>
    <row r="8" spans="8:13" ht="16.5" customHeight="1">
      <c r="H8" s="153" t="s">
        <v>41</v>
      </c>
      <c r="I8" s="153"/>
      <c r="J8" s="153"/>
      <c r="K8" s="153"/>
      <c r="L8" s="153"/>
      <c r="M8" s="153"/>
    </row>
    <row r="9" spans="7:15" ht="12.75" customHeight="1">
      <c r="G9" s="3"/>
      <c r="H9" s="153"/>
      <c r="I9" s="153"/>
      <c r="J9" s="153"/>
      <c r="K9" s="153"/>
      <c r="L9" s="153"/>
      <c r="M9" s="153"/>
      <c r="N9" s="3"/>
      <c r="O9" s="3"/>
    </row>
    <row r="10" ht="12.75">
      <c r="M10" s="39" t="s">
        <v>78</v>
      </c>
    </row>
    <row r="12" spans="1:11" ht="14.2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3" ht="12.75">
      <c r="A13" s="154" t="s">
        <v>45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</row>
    <row r="14" spans="4:8" ht="12.75">
      <c r="D14" s="1"/>
      <c r="E14" s="2"/>
      <c r="F14" s="2"/>
      <c r="G14" s="2"/>
      <c r="H14" s="2"/>
    </row>
    <row r="15" spans="1:13" ht="12.75">
      <c r="A15" s="155" t="s">
        <v>1</v>
      </c>
      <c r="B15" s="155" t="s">
        <v>2</v>
      </c>
      <c r="C15" s="155" t="s">
        <v>46</v>
      </c>
      <c r="D15" s="155"/>
      <c r="E15" s="155" t="s">
        <v>47</v>
      </c>
      <c r="F15" s="155" t="s">
        <v>48</v>
      </c>
      <c r="G15" s="155" t="s">
        <v>18</v>
      </c>
      <c r="H15" s="155" t="s">
        <v>9</v>
      </c>
      <c r="I15" s="155"/>
      <c r="J15" s="155" t="s">
        <v>7</v>
      </c>
      <c r="K15" s="155"/>
      <c r="L15" s="155"/>
      <c r="M15" s="155"/>
    </row>
    <row r="16" spans="1:13" ht="24.75" customHeigh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</row>
    <row r="17" spans="1:13" ht="12.75">
      <c r="A17" s="5"/>
      <c r="B17" s="5"/>
      <c r="C17" s="5"/>
      <c r="D17" s="5"/>
      <c r="E17" s="5"/>
      <c r="F17" s="5"/>
      <c r="G17" s="5"/>
      <c r="H17" s="156"/>
      <c r="I17" s="156"/>
      <c r="J17" s="156"/>
      <c r="K17" s="156"/>
      <c r="L17" s="156"/>
      <c r="M17" s="156"/>
    </row>
    <row r="18" spans="1:13" ht="12.75">
      <c r="A18" s="88" t="s">
        <v>42</v>
      </c>
      <c r="B18" s="89" t="s">
        <v>20</v>
      </c>
      <c r="C18" s="95">
        <v>44.96</v>
      </c>
      <c r="D18" s="94">
        <v>49.28</v>
      </c>
      <c r="E18" s="103">
        <v>13846.2</v>
      </c>
      <c r="F18" s="103">
        <v>15175.44</v>
      </c>
      <c r="G18" s="91">
        <v>138.1</v>
      </c>
      <c r="H18" s="157">
        <f>G18*0.05</f>
        <v>6.9</v>
      </c>
      <c r="I18" s="157"/>
      <c r="J18" s="158">
        <f>G18/2*C18+G18/2*D18+H18/2*E18+H18/2*F18</f>
        <v>106631.93</v>
      </c>
      <c r="K18" s="158"/>
      <c r="L18" s="158"/>
      <c r="M18" s="158"/>
    </row>
    <row r="19" spans="1:13" ht="12.75">
      <c r="A19" s="5"/>
      <c r="B19" s="5"/>
      <c r="C19" s="5"/>
      <c r="D19" s="92"/>
      <c r="E19" s="92"/>
      <c r="F19" s="92"/>
      <c r="G19" s="91"/>
      <c r="H19" s="159"/>
      <c r="I19" s="159"/>
      <c r="J19" s="158"/>
      <c r="K19" s="158"/>
      <c r="L19" s="158"/>
      <c r="M19" s="158"/>
    </row>
    <row r="20" spans="1:13" ht="12.75">
      <c r="A20" s="93" t="s">
        <v>0</v>
      </c>
      <c r="B20" s="5"/>
      <c r="C20" s="5"/>
      <c r="D20" s="92"/>
      <c r="E20" s="92"/>
      <c r="F20" s="92"/>
      <c r="G20" s="91">
        <f>SUM(G18:G19)</f>
        <v>138.1</v>
      </c>
      <c r="H20" s="159">
        <f>SUM(H18:I19)</f>
        <v>6.9</v>
      </c>
      <c r="I20" s="159"/>
      <c r="J20" s="158">
        <f>SUM(J18:M19)</f>
        <v>106631.93</v>
      </c>
      <c r="K20" s="158"/>
      <c r="L20" s="158"/>
      <c r="M20" s="158"/>
    </row>
    <row r="23" spans="1:13" ht="12.75">
      <c r="A23" s="154" t="s">
        <v>62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</row>
    <row r="24" spans="4:8" ht="12.75">
      <c r="D24" s="1"/>
      <c r="E24" s="2"/>
      <c r="F24" s="2"/>
      <c r="G24" s="2"/>
      <c r="H24" s="2"/>
    </row>
    <row r="25" spans="1:13" ht="12.75">
      <c r="A25" s="155" t="s">
        <v>1</v>
      </c>
      <c r="B25" s="155" t="s">
        <v>2</v>
      </c>
      <c r="C25" s="155" t="s">
        <v>52</v>
      </c>
      <c r="D25" s="155"/>
      <c r="E25" s="155" t="s">
        <v>53</v>
      </c>
      <c r="F25" s="155" t="s">
        <v>54</v>
      </c>
      <c r="G25" s="155" t="s">
        <v>18</v>
      </c>
      <c r="H25" s="155" t="s">
        <v>9</v>
      </c>
      <c r="I25" s="155"/>
      <c r="J25" s="155" t="s">
        <v>7</v>
      </c>
      <c r="K25" s="155"/>
      <c r="L25" s="155"/>
      <c r="M25" s="155"/>
    </row>
    <row r="26" spans="1:13" ht="26.25" customHeight="1">
      <c r="A26" s="155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</row>
    <row r="27" spans="1:13" ht="12.75">
      <c r="A27" s="5"/>
      <c r="B27" s="5"/>
      <c r="C27" s="5"/>
      <c r="D27" s="5"/>
      <c r="E27" s="5"/>
      <c r="F27" s="5"/>
      <c r="G27" s="5"/>
      <c r="H27" s="156"/>
      <c r="I27" s="156"/>
      <c r="J27" s="156"/>
      <c r="K27" s="156"/>
      <c r="L27" s="156"/>
      <c r="M27" s="156"/>
    </row>
    <row r="28" spans="1:13" ht="12.75">
      <c r="A28" s="88" t="s">
        <v>42</v>
      </c>
      <c r="B28" s="89" t="s">
        <v>20</v>
      </c>
      <c r="C28" s="94">
        <v>49.28</v>
      </c>
      <c r="D28" s="94">
        <v>51.25</v>
      </c>
      <c r="E28" s="90">
        <v>15175.44</v>
      </c>
      <c r="F28" s="90">
        <v>15782.45</v>
      </c>
      <c r="G28" s="91">
        <v>129.3</v>
      </c>
      <c r="H28" s="157">
        <f>G28*0.05</f>
        <v>6.5</v>
      </c>
      <c r="I28" s="157"/>
      <c r="J28" s="158">
        <f>G28/2*C28+G28/2*D28+H28/2*E28+H28/2*F28</f>
        <v>107112.41</v>
      </c>
      <c r="K28" s="158"/>
      <c r="L28" s="158"/>
      <c r="M28" s="158"/>
    </row>
    <row r="29" spans="1:13" ht="12.75">
      <c r="A29" s="5"/>
      <c r="B29" s="5"/>
      <c r="C29" s="5"/>
      <c r="D29" s="92"/>
      <c r="E29" s="92"/>
      <c r="F29" s="92"/>
      <c r="G29" s="91"/>
      <c r="H29" s="159"/>
      <c r="I29" s="159"/>
      <c r="J29" s="158"/>
      <c r="K29" s="158"/>
      <c r="L29" s="158"/>
      <c r="M29" s="158"/>
    </row>
    <row r="30" spans="1:13" ht="12.75">
      <c r="A30" s="93" t="s">
        <v>0</v>
      </c>
      <c r="B30" s="5"/>
      <c r="C30" s="5"/>
      <c r="D30" s="92"/>
      <c r="E30" s="92"/>
      <c r="F30" s="92"/>
      <c r="G30" s="91">
        <f>SUM(G28:G29)</f>
        <v>129.3</v>
      </c>
      <c r="H30" s="159">
        <f>SUM(H28:I29)</f>
        <v>6.5</v>
      </c>
      <c r="I30" s="159"/>
      <c r="J30" s="158">
        <f>SUM(J28:M29)</f>
        <v>107112.41</v>
      </c>
      <c r="K30" s="158"/>
      <c r="L30" s="158"/>
      <c r="M30" s="158"/>
    </row>
    <row r="35" spans="1:13" ht="26.25" customHeight="1">
      <c r="A35" s="154" t="s">
        <v>63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</row>
    <row r="36" spans="4:8" ht="12.75">
      <c r="D36" s="1"/>
      <c r="E36" s="2"/>
      <c r="F36" s="2"/>
      <c r="G36" s="2"/>
      <c r="H36" s="2"/>
    </row>
    <row r="37" spans="1:13" ht="12.75" customHeight="1">
      <c r="A37" s="155" t="s">
        <v>1</v>
      </c>
      <c r="B37" s="155" t="s">
        <v>2</v>
      </c>
      <c r="C37" s="155" t="s">
        <v>64</v>
      </c>
      <c r="D37" s="155"/>
      <c r="E37" s="155" t="s">
        <v>65</v>
      </c>
      <c r="F37" s="155" t="s">
        <v>66</v>
      </c>
      <c r="G37" s="155" t="s">
        <v>18</v>
      </c>
      <c r="H37" s="155" t="s">
        <v>9</v>
      </c>
      <c r="I37" s="155"/>
      <c r="J37" s="155" t="s">
        <v>7</v>
      </c>
      <c r="K37" s="155"/>
      <c r="L37" s="155"/>
      <c r="M37" s="155"/>
    </row>
    <row r="38" spans="1:13" ht="24.75" customHeight="1">
      <c r="A38" s="155"/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</row>
    <row r="39" spans="1:13" ht="12.75">
      <c r="A39" s="5"/>
      <c r="B39" s="5"/>
      <c r="C39" s="5"/>
      <c r="D39" s="5"/>
      <c r="E39" s="5"/>
      <c r="F39" s="5"/>
      <c r="G39" s="5"/>
      <c r="H39" s="156"/>
      <c r="I39" s="156"/>
      <c r="J39" s="156"/>
      <c r="K39" s="156"/>
      <c r="L39" s="156"/>
      <c r="M39" s="156"/>
    </row>
    <row r="40" spans="1:13" ht="18.75" customHeight="1">
      <c r="A40" s="88" t="s">
        <v>42</v>
      </c>
      <c r="B40" s="89" t="s">
        <v>20</v>
      </c>
      <c r="C40" s="90">
        <v>51.25</v>
      </c>
      <c r="D40" s="94">
        <v>53.3</v>
      </c>
      <c r="E40" s="90">
        <v>15782.45</v>
      </c>
      <c r="F40" s="90">
        <v>16413.75</v>
      </c>
      <c r="G40" s="91">
        <v>129.3</v>
      </c>
      <c r="H40" s="157">
        <f>G40*0.05</f>
        <v>6.5</v>
      </c>
      <c r="I40" s="157"/>
      <c r="J40" s="158">
        <f>G40/2*C40+G40/2*D40+H40/2*E40+H40/2*F40</f>
        <v>111396.81</v>
      </c>
      <c r="K40" s="158"/>
      <c r="L40" s="158"/>
      <c r="M40" s="158"/>
    </row>
    <row r="41" spans="1:13" ht="12.75">
      <c r="A41" s="5"/>
      <c r="B41" s="5"/>
      <c r="C41" s="5"/>
      <c r="D41" s="92"/>
      <c r="E41" s="92"/>
      <c r="F41" s="92"/>
      <c r="G41" s="91"/>
      <c r="H41" s="159"/>
      <c r="I41" s="159"/>
      <c r="J41" s="158"/>
      <c r="K41" s="158"/>
      <c r="L41" s="158"/>
      <c r="M41" s="158"/>
    </row>
    <row r="42" spans="1:13" ht="12.75">
      <c r="A42" s="93" t="s">
        <v>0</v>
      </c>
      <c r="B42" s="5"/>
      <c r="C42" s="5"/>
      <c r="D42" s="92"/>
      <c r="E42" s="92"/>
      <c r="F42" s="92"/>
      <c r="G42" s="91">
        <f>SUM(G40:G41)</f>
        <v>129.3</v>
      </c>
      <c r="H42" s="159">
        <f>SUM(H40:I41)</f>
        <v>6.5</v>
      </c>
      <c r="I42" s="159"/>
      <c r="J42" s="158">
        <f>SUM(J40:M41)</f>
        <v>111396.81</v>
      </c>
      <c r="K42" s="158"/>
      <c r="L42" s="158"/>
      <c r="M42" s="158"/>
    </row>
  </sheetData>
  <sheetProtection/>
  <mergeCells count="52">
    <mergeCell ref="H42:I42"/>
    <mergeCell ref="J42:M42"/>
    <mergeCell ref="H39:I39"/>
    <mergeCell ref="J39:M39"/>
    <mergeCell ref="H40:I40"/>
    <mergeCell ref="J40:M40"/>
    <mergeCell ref="H41:I41"/>
    <mergeCell ref="J41:M41"/>
    <mergeCell ref="A35:M35"/>
    <mergeCell ref="A37:A38"/>
    <mergeCell ref="B37:B38"/>
    <mergeCell ref="C37:D38"/>
    <mergeCell ref="E37:E38"/>
    <mergeCell ref="F37:F38"/>
    <mergeCell ref="G37:G38"/>
    <mergeCell ref="H37:I38"/>
    <mergeCell ref="J37:M38"/>
    <mergeCell ref="H29:I29"/>
    <mergeCell ref="J29:M29"/>
    <mergeCell ref="H30:I30"/>
    <mergeCell ref="J30:M30"/>
    <mergeCell ref="G25:G26"/>
    <mergeCell ref="H25:I26"/>
    <mergeCell ref="J25:M26"/>
    <mergeCell ref="H27:I27"/>
    <mergeCell ref="J27:M27"/>
    <mergeCell ref="H28:I28"/>
    <mergeCell ref="J28:M28"/>
    <mergeCell ref="H19:I19"/>
    <mergeCell ref="J19:M19"/>
    <mergeCell ref="H20:I20"/>
    <mergeCell ref="J20:M20"/>
    <mergeCell ref="A23:M23"/>
    <mergeCell ref="A25:A26"/>
    <mergeCell ref="B25:B26"/>
    <mergeCell ref="C25:D26"/>
    <mergeCell ref="E25:E26"/>
    <mergeCell ref="F25:F26"/>
    <mergeCell ref="H15:I16"/>
    <mergeCell ref="J15:M16"/>
    <mergeCell ref="H17:I17"/>
    <mergeCell ref="J17:M17"/>
    <mergeCell ref="H18:I18"/>
    <mergeCell ref="J18:M18"/>
    <mergeCell ref="H8:M9"/>
    <mergeCell ref="A13:M13"/>
    <mergeCell ref="A15:A16"/>
    <mergeCell ref="B15:B16"/>
    <mergeCell ref="C15:D16"/>
    <mergeCell ref="E15:E16"/>
    <mergeCell ref="F15:F16"/>
    <mergeCell ref="G15:G16"/>
  </mergeCells>
  <printOptions/>
  <pageMargins left="0.25" right="0.25" top="0.75" bottom="0.75" header="0.3" footer="0.3"/>
  <pageSetup fitToWidth="0" fitToHeight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PageLayoutView="0" workbookViewId="0" topLeftCell="A1">
      <selection activeCell="G21" sqref="G21"/>
    </sheetView>
  </sheetViews>
  <sheetFormatPr defaultColWidth="9.140625" defaultRowHeight="12.75"/>
  <cols>
    <col min="1" max="1" width="18.7109375" style="37" customWidth="1"/>
    <col min="2" max="2" width="15.00390625" style="37" customWidth="1"/>
    <col min="3" max="3" width="9.00390625" style="104" customWidth="1"/>
    <col min="4" max="4" width="8.8515625" style="104" customWidth="1"/>
    <col min="5" max="5" width="6.57421875" style="37" customWidth="1"/>
    <col min="6" max="6" width="2.00390625" style="37" customWidth="1"/>
    <col min="7" max="7" width="9.7109375" style="37" customWidth="1"/>
    <col min="8" max="8" width="9.421875" style="37" customWidth="1"/>
    <col min="9" max="9" width="8.8515625" style="37" customWidth="1"/>
    <col min="10" max="10" width="5.00390625" style="37" customWidth="1"/>
    <col min="11" max="11" width="3.57421875" style="37" customWidth="1"/>
    <col min="12" max="13" width="9.28125" style="37" customWidth="1"/>
    <col min="14" max="14" width="7.7109375" style="37" customWidth="1"/>
    <col min="15" max="15" width="8.421875" style="37" customWidth="1"/>
    <col min="16" max="16" width="8.7109375" style="37" customWidth="1"/>
    <col min="17" max="16384" width="9.140625" style="37" customWidth="1"/>
  </cols>
  <sheetData>
    <row r="1" spans="1:18" ht="33.75" customHeight="1">
      <c r="A1" s="69"/>
      <c r="B1" s="69"/>
      <c r="C1" s="111"/>
      <c r="D1" s="111"/>
      <c r="E1" s="69"/>
      <c r="F1" s="59"/>
      <c r="G1" s="59"/>
      <c r="H1" s="38"/>
      <c r="I1" s="38"/>
      <c r="J1" s="38"/>
      <c r="K1" s="151" t="s">
        <v>50</v>
      </c>
      <c r="L1" s="151"/>
      <c r="M1" s="151"/>
      <c r="N1" s="151"/>
      <c r="O1" s="151"/>
      <c r="P1" s="151"/>
      <c r="Q1" s="69"/>
      <c r="R1" s="69"/>
    </row>
    <row r="2" spans="1:18" ht="12.75">
      <c r="A2" s="69"/>
      <c r="B2" s="69"/>
      <c r="C2" s="111"/>
      <c r="D2" s="111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39" t="s">
        <v>80</v>
      </c>
      <c r="Q2" s="69"/>
      <c r="R2" s="69"/>
    </row>
    <row r="3" spans="1:18" ht="12.75">
      <c r="A3" s="69"/>
      <c r="B3" s="69"/>
      <c r="C3" s="111"/>
      <c r="D3" s="111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1:18" ht="12.75">
      <c r="A4" s="160" t="s">
        <v>67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69"/>
      <c r="O4" s="69"/>
      <c r="P4" s="69"/>
      <c r="Q4" s="69"/>
      <c r="R4" s="69"/>
    </row>
    <row r="5" spans="1:18" ht="12.75">
      <c r="A5" s="134" t="s">
        <v>1</v>
      </c>
      <c r="B5" s="134" t="s">
        <v>2</v>
      </c>
      <c r="C5" s="145">
        <v>2022</v>
      </c>
      <c r="D5" s="147"/>
      <c r="E5" s="147"/>
      <c r="F5" s="147"/>
      <c r="G5" s="146"/>
      <c r="H5" s="145">
        <v>2023</v>
      </c>
      <c r="I5" s="147"/>
      <c r="J5" s="147"/>
      <c r="K5" s="147"/>
      <c r="L5" s="146"/>
      <c r="M5" s="145">
        <v>2024</v>
      </c>
      <c r="N5" s="147"/>
      <c r="O5" s="147"/>
      <c r="P5" s="146"/>
      <c r="Q5" s="69"/>
      <c r="R5" s="69"/>
    </row>
    <row r="6" spans="1:16" s="44" customFormat="1" ht="16.5" customHeight="1">
      <c r="A6" s="135"/>
      <c r="B6" s="135"/>
      <c r="C6" s="129" t="s">
        <v>70</v>
      </c>
      <c r="D6" s="129"/>
      <c r="E6" s="129"/>
      <c r="F6" s="129"/>
      <c r="G6" s="129"/>
      <c r="H6" s="129" t="s">
        <v>71</v>
      </c>
      <c r="I6" s="129"/>
      <c r="J6" s="129"/>
      <c r="K6" s="129"/>
      <c r="L6" s="129"/>
      <c r="M6" s="129" t="s">
        <v>70</v>
      </c>
      <c r="N6" s="129"/>
      <c r="O6" s="129"/>
      <c r="P6" s="129"/>
    </row>
    <row r="7" spans="1:16" s="44" customFormat="1" ht="21.75" customHeight="1">
      <c r="A7" s="135"/>
      <c r="B7" s="135"/>
      <c r="C7" s="129" t="s">
        <v>39</v>
      </c>
      <c r="D7" s="129"/>
      <c r="E7" s="137" t="s">
        <v>6</v>
      </c>
      <c r="F7" s="138"/>
      <c r="G7" s="134" t="s">
        <v>7</v>
      </c>
      <c r="H7" s="128" t="s">
        <v>39</v>
      </c>
      <c r="I7" s="128"/>
      <c r="J7" s="137" t="s">
        <v>6</v>
      </c>
      <c r="K7" s="138"/>
      <c r="L7" s="134" t="s">
        <v>7</v>
      </c>
      <c r="M7" s="128" t="s">
        <v>39</v>
      </c>
      <c r="N7" s="128"/>
      <c r="O7" s="134" t="s">
        <v>6</v>
      </c>
      <c r="P7" s="134" t="s">
        <v>7</v>
      </c>
    </row>
    <row r="8" spans="1:16" s="44" customFormat="1" ht="15.75" customHeight="1">
      <c r="A8" s="136"/>
      <c r="B8" s="136"/>
      <c r="C8" s="112">
        <v>44562</v>
      </c>
      <c r="D8" s="112">
        <v>44743</v>
      </c>
      <c r="E8" s="139"/>
      <c r="F8" s="140"/>
      <c r="G8" s="136"/>
      <c r="H8" s="68">
        <v>44927</v>
      </c>
      <c r="I8" s="68">
        <v>45108</v>
      </c>
      <c r="J8" s="139"/>
      <c r="K8" s="140"/>
      <c r="L8" s="136"/>
      <c r="M8" s="68">
        <v>45292</v>
      </c>
      <c r="N8" s="68">
        <v>45474</v>
      </c>
      <c r="O8" s="136"/>
      <c r="P8" s="136"/>
    </row>
    <row r="9" spans="1:18" ht="12.75">
      <c r="A9" s="70"/>
      <c r="B9" s="70"/>
      <c r="C9" s="113"/>
      <c r="D9" s="113"/>
      <c r="E9" s="149"/>
      <c r="F9" s="149"/>
      <c r="G9" s="70"/>
      <c r="H9" s="70"/>
      <c r="I9" s="70"/>
      <c r="J9" s="149"/>
      <c r="K9" s="149"/>
      <c r="L9" s="70"/>
      <c r="M9" s="70"/>
      <c r="N9" s="70"/>
      <c r="O9" s="71"/>
      <c r="P9" s="70"/>
      <c r="Q9" s="69"/>
      <c r="R9" s="69"/>
    </row>
    <row r="10" spans="1:18" ht="12.75">
      <c r="A10" s="102" t="s">
        <v>40</v>
      </c>
      <c r="B10" s="46" t="s">
        <v>49</v>
      </c>
      <c r="C10" s="114">
        <v>666.76</v>
      </c>
      <c r="D10" s="114">
        <v>692.76</v>
      </c>
      <c r="E10" s="148">
        <v>0.75</v>
      </c>
      <c r="F10" s="148"/>
      <c r="G10" s="101">
        <f>C10*E10/2+D10*E10/2</f>
        <v>509.82</v>
      </c>
      <c r="H10" s="72">
        <v>692.76</v>
      </c>
      <c r="I10" s="72">
        <v>720.47</v>
      </c>
      <c r="J10" s="148">
        <v>0.75</v>
      </c>
      <c r="K10" s="148"/>
      <c r="L10" s="101">
        <f>H10*J10/2+I10*J10/2</f>
        <v>529.96</v>
      </c>
      <c r="M10" s="72">
        <v>720.47</v>
      </c>
      <c r="N10" s="72">
        <v>749.29</v>
      </c>
      <c r="O10" s="72">
        <v>0.75</v>
      </c>
      <c r="P10" s="101">
        <f>M10*O10/2+N10*O10/2</f>
        <v>551.16</v>
      </c>
      <c r="Q10" s="69"/>
      <c r="R10" s="69"/>
    </row>
    <row r="11" spans="1:18" ht="22.5" customHeight="1">
      <c r="A11" s="102" t="s">
        <v>42</v>
      </c>
      <c r="B11" s="46" t="str">
        <f>B10</f>
        <v>ГУП  "Спецтранс"</v>
      </c>
      <c r="C11" s="114">
        <f>C10</f>
        <v>666.76</v>
      </c>
      <c r="D11" s="114">
        <f>D10</f>
        <v>692.76</v>
      </c>
      <c r="E11" s="148">
        <v>0.75</v>
      </c>
      <c r="F11" s="148"/>
      <c r="G11" s="101">
        <f>C11*E11/2+D11*E11/2</f>
        <v>509.82</v>
      </c>
      <c r="H11" s="72">
        <f>H10</f>
        <v>692.76</v>
      </c>
      <c r="I11" s="72">
        <f>I10</f>
        <v>720.47</v>
      </c>
      <c r="J11" s="148">
        <v>0.75</v>
      </c>
      <c r="K11" s="148"/>
      <c r="L11" s="101">
        <f>H11*J11/2+I11*J11/2</f>
        <v>529.96</v>
      </c>
      <c r="M11" s="72">
        <f>M10</f>
        <v>720.47</v>
      </c>
      <c r="N11" s="72">
        <f>N10</f>
        <v>749.29</v>
      </c>
      <c r="O11" s="72">
        <v>0.75</v>
      </c>
      <c r="P11" s="101">
        <f>M11*O11/2+N11*O11/2</f>
        <v>551.16</v>
      </c>
      <c r="Q11" s="69"/>
      <c r="R11" s="69"/>
    </row>
    <row r="12" spans="1:18" ht="12.75">
      <c r="A12" s="70"/>
      <c r="B12" s="70"/>
      <c r="C12" s="115"/>
      <c r="D12" s="113"/>
      <c r="E12" s="141"/>
      <c r="F12" s="142"/>
      <c r="G12" s="73"/>
      <c r="H12" s="75"/>
      <c r="I12" s="70"/>
      <c r="J12" s="141"/>
      <c r="K12" s="142"/>
      <c r="L12" s="73"/>
      <c r="M12" s="75"/>
      <c r="N12" s="70"/>
      <c r="O12" s="76"/>
      <c r="P12" s="73"/>
      <c r="Q12" s="69"/>
      <c r="R12" s="69"/>
    </row>
    <row r="13" spans="1:18" ht="12.75">
      <c r="A13" s="77" t="s">
        <v>0</v>
      </c>
      <c r="B13" s="70"/>
      <c r="C13" s="115"/>
      <c r="D13" s="115"/>
      <c r="E13" s="148">
        <f>SUM(E10:F12)</f>
        <v>1.5</v>
      </c>
      <c r="F13" s="148"/>
      <c r="G13" s="101">
        <f>SUM(G10:G12)</f>
        <v>1019.64</v>
      </c>
      <c r="H13" s="75"/>
      <c r="I13" s="75"/>
      <c r="J13" s="148">
        <f>SUM(J10:K12)</f>
        <v>1.5</v>
      </c>
      <c r="K13" s="148"/>
      <c r="L13" s="101">
        <f>SUM(L10:L12)</f>
        <v>1059.92</v>
      </c>
      <c r="M13" s="73"/>
      <c r="N13" s="70"/>
      <c r="O13" s="100">
        <f>SUM(O10:O12)</f>
        <v>1.5</v>
      </c>
      <c r="P13" s="101">
        <f>SUM(P10:P12)</f>
        <v>1102.32</v>
      </c>
      <c r="Q13" s="69"/>
      <c r="R13" s="69"/>
    </row>
    <row r="14" spans="1:18" ht="12.75">
      <c r="A14" s="78"/>
      <c r="B14" s="79"/>
      <c r="C14" s="116"/>
      <c r="D14" s="116"/>
      <c r="E14" s="80"/>
      <c r="F14" s="80"/>
      <c r="G14" s="80"/>
      <c r="H14" s="81"/>
      <c r="I14" s="81"/>
      <c r="J14" s="80"/>
      <c r="K14" s="80"/>
      <c r="L14" s="82"/>
      <c r="M14" s="82"/>
      <c r="N14" s="69"/>
      <c r="O14" s="69"/>
      <c r="P14" s="69"/>
      <c r="Q14" s="69"/>
      <c r="R14" s="69"/>
    </row>
    <row r="15" spans="1:18" ht="12.75">
      <c r="A15" s="78"/>
      <c r="B15" s="79"/>
      <c r="C15" s="116"/>
      <c r="D15" s="116"/>
      <c r="E15" s="80"/>
      <c r="F15" s="80"/>
      <c r="G15" s="80"/>
      <c r="H15" s="81"/>
      <c r="I15" s="81"/>
      <c r="J15" s="80"/>
      <c r="K15" s="67"/>
      <c r="L15" s="82"/>
      <c r="M15" s="82"/>
      <c r="N15" s="67"/>
      <c r="O15" s="69"/>
      <c r="P15" s="69"/>
      <c r="Q15" s="69"/>
      <c r="R15" s="69"/>
    </row>
    <row r="16" spans="1:18" ht="12.75" customHeight="1">
      <c r="A16" s="69"/>
      <c r="B16" s="69"/>
      <c r="C16" s="111"/>
      <c r="D16" s="111"/>
      <c r="E16" s="69"/>
      <c r="F16" s="59"/>
      <c r="G16" s="59"/>
      <c r="H16" s="59"/>
      <c r="I16" s="59"/>
      <c r="J16" s="59"/>
      <c r="K16" s="59"/>
      <c r="L16" s="151"/>
      <c r="M16" s="151"/>
      <c r="N16" s="151"/>
      <c r="O16" s="151"/>
      <c r="P16" s="151"/>
      <c r="Q16" s="69"/>
      <c r="R16" s="69"/>
    </row>
    <row r="17" spans="1:18" ht="12.75">
      <c r="A17" s="69"/>
      <c r="B17" s="69"/>
      <c r="C17" s="111"/>
      <c r="D17" s="111"/>
      <c r="E17" s="69"/>
      <c r="F17" s="69"/>
      <c r="G17" s="69"/>
      <c r="H17" s="69"/>
      <c r="I17" s="69"/>
      <c r="J17" s="69"/>
      <c r="K17" s="69"/>
      <c r="L17" s="69"/>
      <c r="M17" s="39"/>
      <c r="N17" s="69"/>
      <c r="O17" s="39"/>
      <c r="P17" s="69"/>
      <c r="Q17" s="69"/>
      <c r="R17" s="69"/>
    </row>
    <row r="18" spans="1:18" ht="12.75">
      <c r="A18" s="69"/>
      <c r="B18" s="69"/>
      <c r="C18" s="111"/>
      <c r="D18" s="111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</row>
    <row r="19" spans="1:18" ht="12.75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69"/>
      <c r="O19" s="69"/>
      <c r="P19" s="69"/>
      <c r="Q19" s="69"/>
      <c r="R19" s="69"/>
    </row>
    <row r="20" spans="1:18" ht="12.75">
      <c r="A20" s="69"/>
      <c r="B20" s="69"/>
      <c r="C20" s="111"/>
      <c r="D20" s="111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</row>
  </sheetData>
  <sheetProtection/>
  <mergeCells count="31">
    <mergeCell ref="K1:P1"/>
    <mergeCell ref="A4:M4"/>
    <mergeCell ref="A5:A8"/>
    <mergeCell ref="B5:B8"/>
    <mergeCell ref="C5:G5"/>
    <mergeCell ref="H5:L5"/>
    <mergeCell ref="M5:P5"/>
    <mergeCell ref="C6:G6"/>
    <mergeCell ref="H6:L6"/>
    <mergeCell ref="M6:P6"/>
    <mergeCell ref="C7:D7"/>
    <mergeCell ref="E7:F8"/>
    <mergeCell ref="G7:G8"/>
    <mergeCell ref="H7:I7"/>
    <mergeCell ref="J7:K8"/>
    <mergeCell ref="L7:L8"/>
    <mergeCell ref="M7:N7"/>
    <mergeCell ref="O7:O8"/>
    <mergeCell ref="P7:P8"/>
    <mergeCell ref="E9:F9"/>
    <mergeCell ref="J9:K9"/>
    <mergeCell ref="E10:F10"/>
    <mergeCell ref="J10:K10"/>
    <mergeCell ref="L16:P16"/>
    <mergeCell ref="A19:M19"/>
    <mergeCell ref="E11:F11"/>
    <mergeCell ref="J11:K11"/>
    <mergeCell ref="E12:F12"/>
    <mergeCell ref="J12:K12"/>
    <mergeCell ref="E13:F13"/>
    <mergeCell ref="J13:K13"/>
  </mergeCells>
  <printOptions/>
  <pageMargins left="0.2362204724409449" right="0.2362204724409449" top="0.7480314960629921" bottom="0.7480314960629921" header="0.31496062992125984" footer="0.31496062992125984"/>
  <pageSetup fitToWidth="2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5"/>
  <sheetViews>
    <sheetView zoomScalePageLayoutView="0" workbookViewId="0" topLeftCell="A1">
      <selection activeCell="K32" sqref="K32"/>
    </sheetView>
  </sheetViews>
  <sheetFormatPr defaultColWidth="9.140625" defaultRowHeight="12.75"/>
  <cols>
    <col min="1" max="1" width="21.00390625" style="0" customWidth="1"/>
    <col min="2" max="2" width="13.8515625" style="0" customWidth="1"/>
    <col min="3" max="3" width="15.140625" style="0" customWidth="1"/>
    <col min="4" max="4" width="14.28125" style="0" customWidth="1"/>
    <col min="5" max="5" width="15.421875" style="0" customWidth="1"/>
    <col min="6" max="6" width="12.421875" style="0" customWidth="1"/>
    <col min="7" max="7" width="14.57421875" style="0" customWidth="1"/>
  </cols>
  <sheetData>
    <row r="3" spans="1:7" ht="21.75" customHeight="1">
      <c r="A3" s="161" t="s">
        <v>43</v>
      </c>
      <c r="B3" s="161"/>
      <c r="C3" s="161"/>
      <c r="D3" s="161"/>
      <c r="E3" s="161"/>
      <c r="F3" s="161"/>
      <c r="G3" s="161"/>
    </row>
    <row r="5" spans="1:7" ht="12.75">
      <c r="A5" s="5"/>
      <c r="B5" s="162" t="s">
        <v>31</v>
      </c>
      <c r="C5" s="163"/>
      <c r="D5" s="163"/>
      <c r="E5" s="163"/>
      <c r="F5" s="163"/>
      <c r="G5" s="164"/>
    </row>
    <row r="6" spans="1:7" s="14" customFormat="1" ht="24" customHeight="1">
      <c r="A6" s="18"/>
      <c r="B6" s="96" t="s">
        <v>27</v>
      </c>
      <c r="C6" s="96" t="s">
        <v>26</v>
      </c>
      <c r="D6" s="96" t="s">
        <v>28</v>
      </c>
      <c r="E6" s="97" t="s">
        <v>4</v>
      </c>
      <c r="F6" s="98" t="s">
        <v>29</v>
      </c>
      <c r="G6" s="99" t="s">
        <v>0</v>
      </c>
    </row>
    <row r="7" spans="1:7" ht="24.75" customHeight="1">
      <c r="A7" s="8" t="s">
        <v>40</v>
      </c>
      <c r="B7" s="9">
        <f>'прилож1,2'!F9</f>
        <v>1378527.9</v>
      </c>
      <c r="C7" s="9">
        <f>'прилож1,2'!F23</f>
        <v>197092</v>
      </c>
      <c r="D7" s="9">
        <f>'прилож3,4'!G10</f>
        <v>1844.67</v>
      </c>
      <c r="E7" s="16">
        <v>3347.69</v>
      </c>
      <c r="F7" s="9"/>
      <c r="G7" s="17">
        <f>SUM(B7:F7)</f>
        <v>1580812.26</v>
      </c>
    </row>
    <row r="8" spans="1:7" ht="21" customHeight="1" thickBot="1">
      <c r="A8" s="19" t="s">
        <v>42</v>
      </c>
      <c r="B8" s="20">
        <f>'прилож1,2'!F10</f>
        <v>3264934.5</v>
      </c>
      <c r="C8" s="20">
        <f>'прилож1,2'!F24</f>
        <v>394184</v>
      </c>
      <c r="D8" s="20">
        <f>'прилож3,4'!G11</f>
        <v>6333.93</v>
      </c>
      <c r="E8" s="21">
        <v>10420.91</v>
      </c>
      <c r="F8" s="22">
        <v>79713.72</v>
      </c>
      <c r="G8" s="23">
        <f>SUM(B8:F8)</f>
        <v>3755587.06</v>
      </c>
    </row>
    <row r="9" spans="1:7" ht="21.75" customHeight="1" thickBot="1">
      <c r="A9" s="28" t="s">
        <v>0</v>
      </c>
      <c r="B9" s="29">
        <f aca="true" t="shared" si="0" ref="B9:G9">SUM(B7:B8)</f>
        <v>4643462.4</v>
      </c>
      <c r="C9" s="29">
        <f t="shared" si="0"/>
        <v>591276</v>
      </c>
      <c r="D9" s="29">
        <f t="shared" si="0"/>
        <v>8178.6</v>
      </c>
      <c r="E9" s="29">
        <f t="shared" si="0"/>
        <v>13768.6</v>
      </c>
      <c r="F9" s="29">
        <f t="shared" si="0"/>
        <v>79713.72</v>
      </c>
      <c r="G9" s="29">
        <f t="shared" si="0"/>
        <v>5336399.32</v>
      </c>
    </row>
    <row r="10" spans="1:7" ht="6.75" customHeight="1">
      <c r="A10" s="24"/>
      <c r="B10" s="25"/>
      <c r="C10" s="25"/>
      <c r="D10" s="25"/>
      <c r="E10" s="26"/>
      <c r="F10" s="33"/>
      <c r="G10" s="27"/>
    </row>
    <row r="11" spans="1:7" ht="29.25" customHeight="1">
      <c r="A11" s="8" t="s">
        <v>30</v>
      </c>
      <c r="B11" s="34"/>
      <c r="C11" s="34">
        <f>'прилож1,2'!F28</f>
        <v>197795.9</v>
      </c>
      <c r="D11" s="34"/>
      <c r="E11" s="35"/>
      <c r="F11" s="36"/>
      <c r="G11" s="17">
        <f>SUM(B11:F11)</f>
        <v>197795.9</v>
      </c>
    </row>
    <row r="12" spans="1:7" ht="26.25" customHeight="1" thickBot="1">
      <c r="A12" s="30" t="s">
        <v>19</v>
      </c>
      <c r="B12" s="20"/>
      <c r="C12" s="20">
        <f>'прилож1,2'!F29</f>
        <v>506808</v>
      </c>
      <c r="D12" s="20"/>
      <c r="E12" s="21"/>
      <c r="F12" s="20"/>
      <c r="G12" s="23">
        <f>SUM(B12:F12)</f>
        <v>506808</v>
      </c>
    </row>
    <row r="13" spans="1:7" s="15" customFormat="1" ht="18.75" customHeight="1" thickBot="1">
      <c r="A13" s="31" t="s">
        <v>25</v>
      </c>
      <c r="B13" s="32">
        <f>B9+B12</f>
        <v>4643462.4</v>
      </c>
      <c r="C13" s="32">
        <f>C9+C12+C11</f>
        <v>1295879.9</v>
      </c>
      <c r="D13" s="32">
        <f>D9+D12</f>
        <v>8178.6</v>
      </c>
      <c r="E13" s="32">
        <f>E9+E12</f>
        <v>13768.6</v>
      </c>
      <c r="F13" s="32">
        <f>F9+F12</f>
        <v>79713.72</v>
      </c>
      <c r="G13" s="32">
        <f>SUM(G9:G12)</f>
        <v>6041003.22</v>
      </c>
    </row>
    <row r="16" spans="1:7" ht="12.75">
      <c r="A16" s="5"/>
      <c r="B16" s="162" t="s">
        <v>32</v>
      </c>
      <c r="C16" s="163"/>
      <c r="D16" s="163"/>
      <c r="E16" s="163"/>
      <c r="F16" s="163"/>
      <c r="G16" s="164"/>
    </row>
    <row r="17" spans="1:7" ht="12.75">
      <c r="A17" s="18"/>
      <c r="B17" s="96" t="s">
        <v>27</v>
      </c>
      <c r="C17" s="96" t="s">
        <v>26</v>
      </c>
      <c r="D17" s="96" t="s">
        <v>28</v>
      </c>
      <c r="E17" s="97" t="s">
        <v>4</v>
      </c>
      <c r="F17" s="98" t="s">
        <v>29</v>
      </c>
      <c r="G17" s="99" t="s">
        <v>0</v>
      </c>
    </row>
    <row r="18" spans="1:7" ht="12.75">
      <c r="A18" s="8" t="s">
        <v>40</v>
      </c>
      <c r="B18" s="9">
        <v>792299.63</v>
      </c>
      <c r="C18" s="9">
        <v>162260</v>
      </c>
      <c r="D18" s="9">
        <v>968.74</v>
      </c>
      <c r="E18" s="16">
        <v>3481.71</v>
      </c>
      <c r="F18" s="9"/>
      <c r="G18" s="17">
        <f>SUM(B18:F18)</f>
        <v>959010.08</v>
      </c>
    </row>
    <row r="19" spans="1:7" ht="13.5" thickBot="1">
      <c r="A19" s="19" t="s">
        <v>42</v>
      </c>
      <c r="B19" s="20">
        <v>2742575.6</v>
      </c>
      <c r="C19" s="20">
        <v>324520</v>
      </c>
      <c r="D19" s="20">
        <v>3326.28</v>
      </c>
      <c r="E19" s="21">
        <v>10838.01</v>
      </c>
      <c r="F19" s="22">
        <v>82901.95</v>
      </c>
      <c r="G19" s="23">
        <f>SUM(B19:F19)</f>
        <v>3164161.84</v>
      </c>
    </row>
    <row r="20" spans="1:7" ht="13.5" thickBot="1">
      <c r="A20" s="28" t="s">
        <v>0</v>
      </c>
      <c r="B20" s="29">
        <f aca="true" t="shared" si="1" ref="B20:G20">SUM(B18:B19)</f>
        <v>3534875.23</v>
      </c>
      <c r="C20" s="29">
        <f t="shared" si="1"/>
        <v>486780</v>
      </c>
      <c r="D20" s="29">
        <f t="shared" si="1"/>
        <v>4295.02</v>
      </c>
      <c r="E20" s="29">
        <f t="shared" si="1"/>
        <v>14319.72</v>
      </c>
      <c r="F20" s="29">
        <f t="shared" si="1"/>
        <v>82901.95</v>
      </c>
      <c r="G20" s="29">
        <f t="shared" si="1"/>
        <v>4123171.92</v>
      </c>
    </row>
    <row r="21" spans="1:7" ht="12.75">
      <c r="A21" s="24"/>
      <c r="B21" s="25"/>
      <c r="C21" s="25"/>
      <c r="D21" s="25"/>
      <c r="E21" s="26"/>
      <c r="F21" s="33"/>
      <c r="G21" s="27"/>
    </row>
    <row r="22" spans="1:7" ht="25.5">
      <c r="A22" s="8" t="s">
        <v>30</v>
      </c>
      <c r="B22" s="34"/>
      <c r="C22" s="34">
        <v>162839.5</v>
      </c>
      <c r="D22" s="34"/>
      <c r="E22" s="35"/>
      <c r="F22" s="36"/>
      <c r="G22" s="17">
        <f>SUM(B22:F22)</f>
        <v>162839.5</v>
      </c>
    </row>
    <row r="23" spans="1:7" ht="13.5" thickBot="1">
      <c r="A23" s="30" t="s">
        <v>19</v>
      </c>
      <c r="B23" s="20"/>
      <c r="C23" s="20">
        <v>417240</v>
      </c>
      <c r="D23" s="20"/>
      <c r="E23" s="21"/>
      <c r="F23" s="20"/>
      <c r="G23" s="23">
        <f>SUM(B23:F23)</f>
        <v>417240</v>
      </c>
    </row>
    <row r="24" spans="1:7" ht="13.5" thickBot="1">
      <c r="A24" s="31" t="s">
        <v>25</v>
      </c>
      <c r="B24" s="32">
        <f>B20+B23</f>
        <v>3534875.23</v>
      </c>
      <c r="C24" s="32">
        <f>C20+C23+C22</f>
        <v>1066859.5</v>
      </c>
      <c r="D24" s="32">
        <f>D20+D23</f>
        <v>4295.02</v>
      </c>
      <c r="E24" s="32">
        <f>E20+E23</f>
        <v>14319.72</v>
      </c>
      <c r="F24" s="32">
        <f>F20+F23</f>
        <v>82901.95</v>
      </c>
      <c r="G24" s="32">
        <f>G20+G23+G22</f>
        <v>4703251.42</v>
      </c>
    </row>
    <row r="27" spans="1:7" ht="12.75">
      <c r="A27" s="5"/>
      <c r="B27" s="162" t="s">
        <v>33</v>
      </c>
      <c r="C27" s="163"/>
      <c r="D27" s="163"/>
      <c r="E27" s="163"/>
      <c r="F27" s="163"/>
      <c r="G27" s="164"/>
    </row>
    <row r="28" spans="1:7" ht="12.75">
      <c r="A28" s="18"/>
      <c r="B28" s="96" t="s">
        <v>27</v>
      </c>
      <c r="C28" s="96" t="s">
        <v>26</v>
      </c>
      <c r="D28" s="96" t="s">
        <v>28</v>
      </c>
      <c r="E28" s="97" t="s">
        <v>4</v>
      </c>
      <c r="F28" s="98" t="s">
        <v>29</v>
      </c>
      <c r="G28" s="99" t="s">
        <v>0</v>
      </c>
    </row>
    <row r="29" spans="1:7" ht="12.75">
      <c r="A29" s="8" t="s">
        <v>40</v>
      </c>
      <c r="B29" s="9">
        <v>823991.68</v>
      </c>
      <c r="C29" s="9">
        <v>168700</v>
      </c>
      <c r="D29" s="9">
        <v>1007.38</v>
      </c>
      <c r="E29" s="16">
        <v>3621.05</v>
      </c>
      <c r="F29" s="9"/>
      <c r="G29" s="17">
        <f>SUM(B29:F29)</f>
        <v>997320.11</v>
      </c>
    </row>
    <row r="30" spans="1:7" ht="13.5" thickBot="1">
      <c r="A30" s="19" t="s">
        <v>42</v>
      </c>
      <c r="B30" s="20">
        <v>2852278.9</v>
      </c>
      <c r="C30" s="20">
        <v>337400</v>
      </c>
      <c r="D30" s="20">
        <v>3524.31</v>
      </c>
      <c r="E30" s="21">
        <v>11271.86</v>
      </c>
      <c r="F30" s="22">
        <v>86217.4</v>
      </c>
      <c r="G30" s="23">
        <f>SUM(B30:F30)</f>
        <v>3290692.47</v>
      </c>
    </row>
    <row r="31" spans="1:7" ht="13.5" thickBot="1">
      <c r="A31" s="28" t="s">
        <v>0</v>
      </c>
      <c r="B31" s="29">
        <f aca="true" t="shared" si="2" ref="B31:G31">SUM(B29:B30)</f>
        <v>3676270.58</v>
      </c>
      <c r="C31" s="29">
        <f t="shared" si="2"/>
        <v>506100</v>
      </c>
      <c r="D31" s="29">
        <f t="shared" si="2"/>
        <v>4531.69</v>
      </c>
      <c r="E31" s="29">
        <f t="shared" si="2"/>
        <v>14892.91</v>
      </c>
      <c r="F31" s="29">
        <f t="shared" si="2"/>
        <v>86217.4</v>
      </c>
      <c r="G31" s="29">
        <f t="shared" si="2"/>
        <v>4288012.58</v>
      </c>
    </row>
    <row r="32" spans="1:7" ht="12.75">
      <c r="A32" s="24"/>
      <c r="B32" s="25"/>
      <c r="C32" s="25"/>
      <c r="D32" s="25"/>
      <c r="E32" s="26"/>
      <c r="F32" s="33"/>
      <c r="G32" s="27"/>
    </row>
    <row r="33" spans="1:7" ht="25.5">
      <c r="A33" s="8" t="s">
        <v>30</v>
      </c>
      <c r="B33" s="34"/>
      <c r="C33" s="34">
        <v>169302.5</v>
      </c>
      <c r="D33" s="34"/>
      <c r="E33" s="35"/>
      <c r="F33" s="36"/>
      <c r="G33" s="17">
        <f>SUM(B33:F33)</f>
        <v>169302.5</v>
      </c>
    </row>
    <row r="34" spans="1:7" ht="13.5" thickBot="1">
      <c r="A34" s="30" t="s">
        <v>19</v>
      </c>
      <c r="B34" s="20"/>
      <c r="C34" s="20">
        <v>433800</v>
      </c>
      <c r="D34" s="20"/>
      <c r="E34" s="21"/>
      <c r="F34" s="20"/>
      <c r="G34" s="23">
        <f>SUM(B34:F34)</f>
        <v>433800</v>
      </c>
    </row>
    <row r="35" spans="1:7" ht="13.5" thickBot="1">
      <c r="A35" s="31" t="s">
        <v>25</v>
      </c>
      <c r="B35" s="32">
        <f>B31+B34</f>
        <v>3676270.58</v>
      </c>
      <c r="C35" s="32">
        <f>C31+C34+C33</f>
        <v>1109202.5</v>
      </c>
      <c r="D35" s="32">
        <f>D31+D34</f>
        <v>4531.69</v>
      </c>
      <c r="E35" s="32">
        <f>E31+E34</f>
        <v>14892.91</v>
      </c>
      <c r="F35" s="32">
        <f>F31+F34</f>
        <v>86217.4</v>
      </c>
      <c r="G35" s="32">
        <f>G31+G34+G33</f>
        <v>4891115.08</v>
      </c>
    </row>
  </sheetData>
  <sheetProtection/>
  <mergeCells count="4">
    <mergeCell ref="A3:G3"/>
    <mergeCell ref="B5:G5"/>
    <mergeCell ref="B16:G16"/>
    <mergeCell ref="B27:G27"/>
  </mergeCells>
  <printOptions/>
  <pageMargins left="0.32" right="0.42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glava</cp:lastModifiedBy>
  <cp:lastPrinted>2021-06-30T21:46:32Z</cp:lastPrinted>
  <dcterms:created xsi:type="dcterms:W3CDTF">1996-10-08T23:32:33Z</dcterms:created>
  <dcterms:modified xsi:type="dcterms:W3CDTF">2021-06-30T21:46:41Z</dcterms:modified>
  <cp:category/>
  <cp:version/>
  <cp:contentType/>
  <cp:contentStatus/>
</cp:coreProperties>
</file>