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2"/>
  </bookViews>
  <sheets>
    <sheet name="доходы" sheetId="1" r:id="rId1"/>
    <sheet name="расходы" sheetId="4" r:id="rId2"/>
    <sheet name="Источники" sheetId="3" r:id="rId3"/>
  </sheets>
  <definedNames>
    <definedName name="_xlnm.Print_Area" localSheetId="0">доходы!$A$1:$F$45</definedName>
    <definedName name="_xlnm.Print_Area" localSheetId="2">Источники!$A$1:$F$13</definedName>
  </definedNames>
  <calcPr calcId="114210"/>
</workbook>
</file>

<file path=xl/calcChain.xml><?xml version="1.0" encoding="utf-8"?>
<calcChain xmlns="http://schemas.openxmlformats.org/spreadsheetml/2006/main">
  <c r="L28" i="1"/>
  <c r="G162" i="4"/>
  <c r="C29" i="1"/>
  <c r="G161" i="4"/>
  <c r="F16" i="1"/>
  <c r="J112" i="4"/>
  <c r="H175"/>
  <c r="H172"/>
  <c r="H198"/>
  <c r="H197"/>
  <c r="H196"/>
  <c r="H31"/>
  <c r="J50"/>
  <c r="J49"/>
  <c r="G49"/>
  <c r="J31"/>
  <c r="G31"/>
  <c r="J198"/>
  <c r="G21"/>
  <c r="G136"/>
  <c r="G172"/>
  <c r="I200"/>
  <c r="G198"/>
  <c r="I173"/>
  <c r="I174"/>
  <c r="I172"/>
  <c r="H131"/>
  <c r="G131"/>
  <c r="H136"/>
  <c r="J134"/>
  <c r="H134"/>
  <c r="G134"/>
  <c r="I134"/>
  <c r="I120"/>
  <c r="I121"/>
  <c r="I123"/>
  <c r="I124"/>
  <c r="I126"/>
  <c r="I127"/>
  <c r="I129"/>
  <c r="I130"/>
  <c r="I132"/>
  <c r="I133"/>
  <c r="I135"/>
  <c r="K104"/>
  <c r="H105"/>
  <c r="H104"/>
  <c r="H80"/>
  <c r="I77"/>
  <c r="G52"/>
  <c r="H23"/>
  <c r="G23"/>
  <c r="I10"/>
  <c r="H9"/>
  <c r="H8"/>
  <c r="I131"/>
  <c r="F24" i="1"/>
  <c r="D24"/>
  <c r="C24"/>
  <c r="E41"/>
  <c r="H26"/>
  <c r="E43"/>
  <c r="I18" i="4"/>
  <c r="E31" i="1"/>
  <c r="I11" i="4"/>
  <c r="I12"/>
  <c r="I22"/>
  <c r="I24"/>
  <c r="I25"/>
  <c r="I26"/>
  <c r="I29"/>
  <c r="I33"/>
  <c r="I34"/>
  <c r="I37"/>
  <c r="I40"/>
  <c r="I41"/>
  <c r="I47"/>
  <c r="I53"/>
  <c r="I55"/>
  <c r="I56"/>
  <c r="I59"/>
  <c r="I60"/>
  <c r="I65"/>
  <c r="I69"/>
  <c r="I70"/>
  <c r="I74"/>
  <c r="I81"/>
  <c r="I82"/>
  <c r="I85"/>
  <c r="I91"/>
  <c r="I93"/>
  <c r="I96"/>
  <c r="I99"/>
  <c r="I100"/>
  <c r="I106"/>
  <c r="I107"/>
  <c r="I110"/>
  <c r="I115"/>
  <c r="I118"/>
  <c r="I137"/>
  <c r="I138"/>
  <c r="I139"/>
  <c r="I140"/>
  <c r="I141"/>
  <c r="I145"/>
  <c r="I149"/>
  <c r="I150"/>
  <c r="I152"/>
  <c r="I154"/>
  <c r="I155"/>
  <c r="I157"/>
  <c r="I158"/>
  <c r="I162"/>
  <c r="I163"/>
  <c r="I167"/>
  <c r="I168"/>
  <c r="I171"/>
  <c r="I179"/>
  <c r="I183"/>
  <c r="I190"/>
  <c r="I192"/>
  <c r="I193"/>
  <c r="I194"/>
  <c r="I199"/>
  <c r="I206"/>
  <c r="I207"/>
  <c r="E40" i="1"/>
  <c r="E42"/>
  <c r="E13" i="3"/>
  <c r="F23" i="1"/>
  <c r="F21"/>
  <c r="D21"/>
  <c r="D23"/>
  <c r="D14"/>
  <c r="I198" i="4"/>
  <c r="J197"/>
  <c r="J196"/>
  <c r="J195"/>
  <c r="H205"/>
  <c r="J205"/>
  <c r="J204"/>
  <c r="J203"/>
  <c r="J202"/>
  <c r="J201"/>
  <c r="G205"/>
  <c r="G204"/>
  <c r="G203"/>
  <c r="G202"/>
  <c r="G201"/>
  <c r="G197"/>
  <c r="G196"/>
  <c r="G195"/>
  <c r="H191"/>
  <c r="J191"/>
  <c r="H189"/>
  <c r="J189"/>
  <c r="G191"/>
  <c r="G189"/>
  <c r="H182"/>
  <c r="H181"/>
  <c r="H180"/>
  <c r="J182"/>
  <c r="J181"/>
  <c r="J180"/>
  <c r="H178"/>
  <c r="H177"/>
  <c r="H176"/>
  <c r="J178"/>
  <c r="J177"/>
  <c r="J176"/>
  <c r="J175"/>
  <c r="H170"/>
  <c r="H169"/>
  <c r="J170"/>
  <c r="J169"/>
  <c r="H166"/>
  <c r="J166"/>
  <c r="H161"/>
  <c r="H160"/>
  <c r="H159"/>
  <c r="J161"/>
  <c r="J160"/>
  <c r="J159"/>
  <c r="H156"/>
  <c r="J156"/>
  <c r="H153"/>
  <c r="J153"/>
  <c r="H151"/>
  <c r="J151"/>
  <c r="H148"/>
  <c r="J148"/>
  <c r="H144"/>
  <c r="H143"/>
  <c r="J144"/>
  <c r="J143"/>
  <c r="J136"/>
  <c r="H128"/>
  <c r="J128"/>
  <c r="H125"/>
  <c r="J125"/>
  <c r="H122"/>
  <c r="J122"/>
  <c r="H119"/>
  <c r="J119"/>
  <c r="H117"/>
  <c r="J117"/>
  <c r="H114"/>
  <c r="H113"/>
  <c r="J114"/>
  <c r="J113"/>
  <c r="H109"/>
  <c r="H108"/>
  <c r="J109"/>
  <c r="J108"/>
  <c r="J105"/>
  <c r="J104"/>
  <c r="H98"/>
  <c r="H97"/>
  <c r="J98"/>
  <c r="J97"/>
  <c r="J95"/>
  <c r="J94"/>
  <c r="H95"/>
  <c r="H94"/>
  <c r="H92"/>
  <c r="J92"/>
  <c r="H90"/>
  <c r="J90"/>
  <c r="H84"/>
  <c r="H83"/>
  <c r="J84"/>
  <c r="J83"/>
  <c r="J80"/>
  <c r="H76"/>
  <c r="H75"/>
  <c r="J76"/>
  <c r="J75"/>
  <c r="G73"/>
  <c r="G72"/>
  <c r="G71"/>
  <c r="H73"/>
  <c r="H72"/>
  <c r="H71"/>
  <c r="J73"/>
  <c r="J72"/>
  <c r="J71"/>
  <c r="H68"/>
  <c r="H67"/>
  <c r="H66"/>
  <c r="J68"/>
  <c r="J67"/>
  <c r="J66"/>
  <c r="H64"/>
  <c r="H63"/>
  <c r="J64"/>
  <c r="J63"/>
  <c r="H58"/>
  <c r="H57"/>
  <c r="J58"/>
  <c r="J57"/>
  <c r="H54"/>
  <c r="J54"/>
  <c r="H52"/>
  <c r="H51"/>
  <c r="H50"/>
  <c r="J52"/>
  <c r="J51"/>
  <c r="H45"/>
  <c r="H44"/>
  <c r="J45"/>
  <c r="J44"/>
  <c r="J43"/>
  <c r="J42"/>
  <c r="H39"/>
  <c r="H38"/>
  <c r="J39"/>
  <c r="J38"/>
  <c r="H36"/>
  <c r="H35"/>
  <c r="J36"/>
  <c r="J35"/>
  <c r="H32"/>
  <c r="J32"/>
  <c r="H28"/>
  <c r="H27"/>
  <c r="J28"/>
  <c r="J27"/>
  <c r="J23"/>
  <c r="H21"/>
  <c r="H20"/>
  <c r="J21"/>
  <c r="J20"/>
  <c r="H17"/>
  <c r="H16"/>
  <c r="H15"/>
  <c r="J17"/>
  <c r="J16"/>
  <c r="J15"/>
  <c r="H7"/>
  <c r="H6"/>
  <c r="H5"/>
  <c r="J9"/>
  <c r="J8"/>
  <c r="J7"/>
  <c r="J6"/>
  <c r="J5"/>
  <c r="G182"/>
  <c r="G181"/>
  <c r="G180"/>
  <c r="G178"/>
  <c r="G177"/>
  <c r="G176"/>
  <c r="G175"/>
  <c r="I175"/>
  <c r="G166"/>
  <c r="G170"/>
  <c r="G169"/>
  <c r="G160"/>
  <c r="G159"/>
  <c r="G90"/>
  <c r="G92"/>
  <c r="G95"/>
  <c r="G94"/>
  <c r="G98"/>
  <c r="G97"/>
  <c r="G105"/>
  <c r="G104"/>
  <c r="G109"/>
  <c r="G108"/>
  <c r="G114"/>
  <c r="G113"/>
  <c r="G117"/>
  <c r="G119"/>
  <c r="G122"/>
  <c r="G125"/>
  <c r="G128"/>
  <c r="G144"/>
  <c r="G143"/>
  <c r="G148"/>
  <c r="G151"/>
  <c r="G153"/>
  <c r="G156"/>
  <c r="G84"/>
  <c r="G83"/>
  <c r="G80"/>
  <c r="G76"/>
  <c r="G75"/>
  <c r="G68"/>
  <c r="G67"/>
  <c r="G64"/>
  <c r="G63"/>
  <c r="G58"/>
  <c r="G57"/>
  <c r="G54"/>
  <c r="G51"/>
  <c r="G45"/>
  <c r="G44"/>
  <c r="G39"/>
  <c r="G38"/>
  <c r="G36"/>
  <c r="G35"/>
  <c r="G32"/>
  <c r="G28"/>
  <c r="G27"/>
  <c r="G20"/>
  <c r="G17"/>
  <c r="G16"/>
  <c r="G15"/>
  <c r="G9"/>
  <c r="H165"/>
  <c r="H164"/>
  <c r="G165"/>
  <c r="G164"/>
  <c r="J165"/>
  <c r="J164"/>
  <c r="I125"/>
  <c r="I119"/>
  <c r="H116"/>
  <c r="H112"/>
  <c r="I122"/>
  <c r="I128"/>
  <c r="G50"/>
  <c r="I50"/>
  <c r="I27"/>
  <c r="I38"/>
  <c r="I57"/>
  <c r="G8"/>
  <c r="G7"/>
  <c r="G6"/>
  <c r="G5"/>
  <c r="I5"/>
  <c r="I9"/>
  <c r="I23"/>
  <c r="I148"/>
  <c r="I94"/>
  <c r="I80"/>
  <c r="H103"/>
  <c r="H102"/>
  <c r="H101"/>
  <c r="I114"/>
  <c r="I117"/>
  <c r="I151"/>
  <c r="I176"/>
  <c r="I205"/>
  <c r="I15"/>
  <c r="I32"/>
  <c r="I178"/>
  <c r="I51"/>
  <c r="I75"/>
  <c r="I92"/>
  <c r="I97"/>
  <c r="I136"/>
  <c r="I153"/>
  <c r="I159"/>
  <c r="I169"/>
  <c r="I180"/>
  <c r="I189"/>
  <c r="I177"/>
  <c r="I90"/>
  <c r="I143"/>
  <c r="I52"/>
  <c r="I20"/>
  <c r="I35"/>
  <c r="I44"/>
  <c r="I54"/>
  <c r="I71"/>
  <c r="J188"/>
  <c r="J187"/>
  <c r="J186"/>
  <c r="J185"/>
  <c r="J184"/>
  <c r="I28"/>
  <c r="I156"/>
  <c r="G103"/>
  <c r="G102"/>
  <c r="I72"/>
  <c r="I67"/>
  <c r="I83"/>
  <c r="I182"/>
  <c r="I181"/>
  <c r="I73"/>
  <c r="I63"/>
  <c r="I191"/>
  <c r="G188"/>
  <c r="G187"/>
  <c r="G186"/>
  <c r="G185"/>
  <c r="G184"/>
  <c r="I166"/>
  <c r="H204"/>
  <c r="I170"/>
  <c r="I161"/>
  <c r="I160"/>
  <c r="I144"/>
  <c r="I108"/>
  <c r="I109"/>
  <c r="I105"/>
  <c r="I95"/>
  <c r="I98"/>
  <c r="I84"/>
  <c r="H79"/>
  <c r="H78"/>
  <c r="I76"/>
  <c r="I68"/>
  <c r="I64"/>
  <c r="I58"/>
  <c r="H49"/>
  <c r="I45"/>
  <c r="I39"/>
  <c r="I36"/>
  <c r="H188"/>
  <c r="I21"/>
  <c r="I17"/>
  <c r="I16"/>
  <c r="D22" i="1"/>
  <c r="D45"/>
  <c r="J103" i="4"/>
  <c r="J102"/>
  <c r="J101"/>
  <c r="J89"/>
  <c r="J88"/>
  <c r="J87"/>
  <c r="H89"/>
  <c r="H88"/>
  <c r="J116"/>
  <c r="J147"/>
  <c r="J146"/>
  <c r="J142"/>
  <c r="H147"/>
  <c r="J79"/>
  <c r="J78"/>
  <c r="J62"/>
  <c r="G147"/>
  <c r="G146"/>
  <c r="G142"/>
  <c r="H62"/>
  <c r="G89"/>
  <c r="G88"/>
  <c r="G87"/>
  <c r="H43"/>
  <c r="H48"/>
  <c r="J48"/>
  <c r="G116"/>
  <c r="G112"/>
  <c r="G111"/>
  <c r="G66"/>
  <c r="G62"/>
  <c r="J30"/>
  <c r="H19"/>
  <c r="J19"/>
  <c r="G30"/>
  <c r="G79"/>
  <c r="G78"/>
  <c r="G48"/>
  <c r="G43"/>
  <c r="G42"/>
  <c r="G19"/>
  <c r="I49"/>
  <c r="I8"/>
  <c r="I7"/>
  <c r="I6"/>
  <c r="I197"/>
  <c r="I103"/>
  <c r="I19"/>
  <c r="I113"/>
  <c r="I89"/>
  <c r="I48"/>
  <c r="I104"/>
  <c r="G101"/>
  <c r="I101"/>
  <c r="I102"/>
  <c r="I66"/>
  <c r="I79"/>
  <c r="I78"/>
  <c r="I188"/>
  <c r="I165"/>
  <c r="I164"/>
  <c r="I116"/>
  <c r="I204"/>
  <c r="H203"/>
  <c r="H146"/>
  <c r="I147"/>
  <c r="H87"/>
  <c r="I88"/>
  <c r="H61"/>
  <c r="I62"/>
  <c r="H42"/>
  <c r="I42"/>
  <c r="I43"/>
  <c r="H30"/>
  <c r="I30"/>
  <c r="I31"/>
  <c r="H195"/>
  <c r="I195"/>
  <c r="I196"/>
  <c r="H187"/>
  <c r="I187"/>
  <c r="D9" i="3"/>
  <c r="G14" i="4"/>
  <c r="H111"/>
  <c r="J61"/>
  <c r="J14"/>
  <c r="G61"/>
  <c r="J111"/>
  <c r="J86"/>
  <c r="J13"/>
  <c r="I87"/>
  <c r="G86"/>
  <c r="G13"/>
  <c r="I61"/>
  <c r="H202"/>
  <c r="H201"/>
  <c r="I201"/>
  <c r="I203"/>
  <c r="H142"/>
  <c r="I142"/>
  <c r="I146"/>
  <c r="I112"/>
  <c r="H14"/>
  <c r="I14"/>
  <c r="H186"/>
  <c r="H185"/>
  <c r="G208"/>
  <c r="C13" i="3"/>
  <c r="J208" i="4"/>
  <c r="F13" i="3"/>
  <c r="H184" i="4"/>
  <c r="H86"/>
  <c r="I202"/>
  <c r="I111"/>
  <c r="I186"/>
  <c r="I185"/>
  <c r="F14" i="1"/>
  <c r="F22"/>
  <c r="E38"/>
  <c r="E37"/>
  <c r="E36"/>
  <c r="E35"/>
  <c r="E34"/>
  <c r="E33"/>
  <c r="E32"/>
  <c r="C23"/>
  <c r="E30"/>
  <c r="E29"/>
  <c r="E27"/>
  <c r="E26"/>
  <c r="E25"/>
  <c r="C21"/>
  <c r="E20"/>
  <c r="E17"/>
  <c r="E16"/>
  <c r="E15"/>
  <c r="C14"/>
  <c r="E13"/>
  <c r="E12"/>
  <c r="E11"/>
  <c r="E10"/>
  <c r="E9"/>
  <c r="E7"/>
  <c r="E6"/>
  <c r="E5"/>
  <c r="E4"/>
  <c r="I86" i="4"/>
  <c r="H13"/>
  <c r="H208"/>
  <c r="F45" i="1"/>
  <c r="F9" i="3"/>
  <c r="I184" i="4"/>
  <c r="E21" i="1"/>
  <c r="C22"/>
  <c r="C45"/>
  <c r="E14"/>
  <c r="I13" i="4"/>
  <c r="C9" i="3"/>
  <c r="C8"/>
  <c r="C7"/>
  <c r="C6"/>
  <c r="E45" i="1"/>
  <c r="I208" i="4"/>
  <c r="F12" i="3"/>
  <c r="F11"/>
  <c r="F10"/>
  <c r="E22" i="1"/>
  <c r="D13" i="3"/>
  <c r="C12"/>
  <c r="C11"/>
  <c r="C10"/>
  <c r="C5"/>
  <c r="C4"/>
  <c r="D12"/>
  <c r="D11"/>
  <c r="D10"/>
  <c r="E12"/>
  <c r="E11"/>
  <c r="E10"/>
  <c r="E39" i="1"/>
  <c r="E24"/>
  <c r="E23"/>
  <c r="E9" i="3"/>
  <c r="E8"/>
  <c r="E7"/>
  <c r="E6"/>
  <c r="D8"/>
  <c r="D7"/>
  <c r="D6"/>
  <c r="D5"/>
  <c r="D4"/>
  <c r="F8"/>
  <c r="F7"/>
  <c r="F6"/>
  <c r="F5"/>
  <c r="F4"/>
  <c r="H4"/>
</calcChain>
</file>

<file path=xl/sharedStrings.xml><?xml version="1.0" encoding="utf-8"?>
<sst xmlns="http://schemas.openxmlformats.org/spreadsheetml/2006/main" count="1070" uniqueCount="355">
  <si>
    <t>Наименование показателя</t>
  </si>
  <si>
    <t>Код бюджетной классификации</t>
  </si>
  <si>
    <t>Годовой объем ассигнований</t>
  </si>
  <si>
    <t>раздела, подраздела</t>
  </si>
  <si>
    <t>целевой статьи</t>
  </si>
  <si>
    <t>Собрание депутатов Пионерского сельского поселения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</si>
  <si>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</si>
  <si>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</si>
  <si>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</si>
  <si>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</si>
  <si>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Непрограммные расходы. </t>
  </si>
  <si>
    <t>Обеспечение деятельности органов местного самоуправления, за исключением обособленных расходов, которым присваиваются уникальные коды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</si>
  <si>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</si>
  <si>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</si>
  <si>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государственных(муниципальных) нужд</t>
  </si>
  <si>
    <t>200</t>
  </si>
  <si>
    <t>Иные бюджетные ассигнования</t>
  </si>
  <si>
    <t>800</t>
  </si>
  <si>
    <t>Администрация Пионерского сельского поселения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</si>
  <si>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</si>
  <si>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</si>
  <si>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>Непрограмные расходы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</si>
  <si>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</si>
  <si>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</si>
  <si>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</si>
  <si>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местных администраций, за исключением обособленных расходов, которым присваиваются уникальные коды.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</si>
  <si>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</si>
  <si>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Резервные фонды</t>
  </si>
  <si>
    <t>0111</t>
  </si>
  <si>
    <t xml:space="preserve">Непрограмные расходы </t>
  </si>
  <si>
    <t>Резервные фонды местных администраций</t>
  </si>
  <si>
    <t>Другие общегосударственные вопросы</t>
  </si>
  <si>
    <t>0113</t>
  </si>
  <si>
    <t>Расходы в рамках непрограммных направлений деятельности, за исключением обособленных расходов, которым присваиваются уникальные коды.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</si>
  <si>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</si>
  <si>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Расходы на выполнение государственных полномочий Камчатского края по созданию административных комиссий в целях привлечения административной ответственности ,предусмотренной Законом Камчатского края</t>
  </si>
  <si>
    <t>Национальная оборона</t>
  </si>
  <si>
    <t>02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</si>
  <si>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</si>
  <si>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</si>
  <si>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</si>
  <si>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</si>
  <si>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</si>
  <si>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</si>
  <si>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</si>
  <si>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Непрограммные расходы </t>
  </si>
  <si>
    <t>Подготовка населения и организаций к действиям в чрезвычайной ситуации в мирное и военное время</t>
  </si>
  <si>
    <t>Обеспечение пожарной безопасности</t>
  </si>
  <si>
    <t>0310</t>
  </si>
  <si>
    <t>Национальная экономика</t>
  </si>
  <si>
    <t>04</t>
  </si>
  <si>
    <t xml:space="preserve">Дорожное хозяйство </t>
  </si>
  <si>
    <t>0409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</si>
  <si>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</si>
  <si>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</si>
  <si>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государственной и муниципальной собственности</t>
  </si>
  <si>
    <t>400</t>
  </si>
  <si>
    <t>Жилищно-коммунальное хозяйство</t>
  </si>
  <si>
    <t>05</t>
  </si>
  <si>
    <t>Жилищное хозяйство</t>
  </si>
  <si>
    <t>0501</t>
  </si>
  <si>
    <t>Поддержка жилищного хозяйства</t>
  </si>
  <si>
    <t>Непрограммные расходы.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</si>
  <si>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 (Взносы на проведение капитального ремонта многоквартирных домов)</t>
  </si>
  <si>
    <t xml:space="preserve">Мероприятия в области жилищно-коммунального хозяйства </t>
  </si>
  <si>
    <t>Коммунальное хозяйство</t>
  </si>
  <si>
    <t>0502</t>
  </si>
  <si>
    <t xml:space="preserve">Подпрограмма 1.1 "Энергосбережение и повышение энергетической эффективности в Пионерском сельском поселении" </t>
  </si>
  <si>
    <t>Благоустройство</t>
  </si>
  <si>
    <t>0503</t>
  </si>
  <si>
    <t>Уличное освещение</t>
  </si>
  <si>
    <t>Прочие мероприятия по благоустройству поселений</t>
  </si>
  <si>
    <t>Другие вопросы в области жилищно-коммунального хозяйства</t>
  </si>
  <si>
    <t>0505</t>
  </si>
  <si>
    <t>Культура, кинематография</t>
  </si>
  <si>
    <t>08</t>
  </si>
  <si>
    <t>Культура</t>
  </si>
  <si>
    <t>0801</t>
  </si>
  <si>
    <t>Физическая культура и спорт</t>
  </si>
  <si>
    <t>11</t>
  </si>
  <si>
    <t>1105</t>
  </si>
  <si>
    <t>Отдел финансов, имущественных и земельных отношений</t>
  </si>
  <si>
    <t xml:space="preserve">Обеспечение деятельности финансовых органов </t>
  </si>
  <si>
    <t>0106</t>
  </si>
  <si>
    <t>Обеспечение деятельности муниципальных органов местного самоуправления поселения, за исключением обособленных расходов, которым присваиваются уникальные коды</t>
  </si>
  <si>
    <t xml:space="preserve">Другие общегосударственные вопросы </t>
  </si>
  <si>
    <t>Социальная политика</t>
  </si>
  <si>
    <t>10</t>
  </si>
  <si>
    <t>Социальное обеспечение населения</t>
  </si>
  <si>
    <t>1003</t>
  </si>
  <si>
    <t>Социальная помощь</t>
  </si>
  <si>
    <t>Предоставление гражданам субсидий на оплату жилого помещения и коммунальных услуг</t>
  </si>
  <si>
    <t>300</t>
  </si>
  <si>
    <t>Всего</t>
  </si>
  <si>
    <t>Расходы за счет средств федерального бюджета текущего года</t>
  </si>
  <si>
    <t>Процент исполнения</t>
  </si>
  <si>
    <t>99000</t>
  </si>
  <si>
    <t>10010</t>
  </si>
  <si>
    <t>10020</t>
  </si>
  <si>
    <t>00000</t>
  </si>
  <si>
    <t>10110</t>
  </si>
  <si>
    <t>12010</t>
  </si>
  <si>
    <t>Расходы на выполнение функций по общегосударственным вопросам, не отнесенным к другим подразделам данного раздела, в том числе на управление муниципальной собственностью</t>
  </si>
  <si>
    <t>12120</t>
  </si>
  <si>
    <t>40080</t>
  </si>
  <si>
    <t>51180</t>
  </si>
  <si>
    <t>12410</t>
  </si>
  <si>
    <t>12550</t>
  </si>
  <si>
    <t>01000</t>
  </si>
  <si>
    <t>01300</t>
  </si>
  <si>
    <t>01301</t>
  </si>
  <si>
    <t>Решение вопросов местного значения поселения в рамках соответствующей государственной программы Камчатского края«Энергоэффективность,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годы»</t>
  </si>
  <si>
    <t>40060</t>
  </si>
  <si>
    <t>S0065</t>
  </si>
  <si>
    <t>Содержание автомобильных дорог и инженерных сооружений на них в границах сельских поселений</t>
  </si>
  <si>
    <t>12720</t>
  </si>
  <si>
    <t>12110</t>
  </si>
  <si>
    <t>01100</t>
  </si>
  <si>
    <t>01103</t>
  </si>
  <si>
    <t>40070</t>
  </si>
  <si>
    <t>12610</t>
  </si>
  <si>
    <t>12620</t>
  </si>
  <si>
    <t>02000</t>
  </si>
  <si>
    <t>02100</t>
  </si>
  <si>
    <t>02101</t>
  </si>
  <si>
    <t>S0074</t>
  </si>
  <si>
    <t>03000</t>
  </si>
  <si>
    <t>03101</t>
  </si>
  <si>
    <t>Решение вопросов местного значения поселения в рамках соответствующей государственной программы Камчатского края «Обеспечение доступным и комфортным жильем жителей Камчатского края на 2014 - 2018 годы»</t>
  </si>
  <si>
    <t>S0064</t>
  </si>
  <si>
    <t xml:space="preserve">Мероприятия в области коммунального хозяйства </t>
  </si>
  <si>
    <t>Непрограммные расходы</t>
  </si>
  <si>
    <t>Выполнение функций органами местного самоуправления</t>
  </si>
  <si>
    <t>12710</t>
  </si>
  <si>
    <t xml:space="preserve">Строительство и содержание автомобильных дорог и инженерных сооружений на них в границах городских округов и поселений в рамках благоустройства. </t>
  </si>
  <si>
    <t>12750</t>
  </si>
  <si>
    <t>Решение вопросов местного значения поселения в рамках соответствующей государственной программы Камчатского края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</si>
  <si>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местного бюджета)</t>
  </si>
  <si>
    <t>01101</t>
  </si>
  <si>
    <t>Программные мероприятия 1.1.2 "Проведение мероприятий, направленных на технический учет и инвентаризацию объектов топливно-энергетического и жилищно-коммунального комплексов."</t>
  </si>
  <si>
    <t>01102</t>
  </si>
  <si>
    <t>01104</t>
  </si>
  <si>
    <t>Расходы на обеспечение деятельности (оказание услуг) МУ КДЦ "Радуга", в том числе на предоставление субсидий</t>
  </si>
  <si>
    <t>28010</t>
  </si>
  <si>
    <t>Другие вопросы в области физической культуры и спорта</t>
  </si>
  <si>
    <t>12910</t>
  </si>
  <si>
    <t xml:space="preserve"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 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</si>
  <si>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</si>
  <si>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</si>
  <si>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40240</t>
  </si>
  <si>
    <t xml:space="preserve">                                                                                                                                              рублей</t>
  </si>
  <si>
    <t>Коды доходов местного бюджета</t>
  </si>
  <si>
    <t>Наименование кода доходов местного бюджета</t>
  </si>
  <si>
    <t xml:space="preserve">Годовой объем </t>
  </si>
  <si>
    <t>% исполнения</t>
  </si>
  <si>
    <t xml:space="preserve">1 01 02000 01 0000 110 </t>
  </si>
  <si>
    <t>Налог на доходы физических лиц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</si>
  <si>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</si>
  <si>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</si>
  <si>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</si>
  <si>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</si>
  <si>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</si>
  <si>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</si>
  <si>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</si>
  <si>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</si>
  <si>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1 05 03010 01 0000 110 </t>
  </si>
  <si>
    <t xml:space="preserve">Единый сельскохозяйственный налог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</si>
  <si>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</si>
  <si>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</si>
  <si>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</si>
  <si>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</si>
  <si>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</si>
  <si>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</si>
  <si>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</si>
  <si>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</si>
  <si>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ИТОГО налоговые доходы: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</si>
  <si>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</si>
  <si>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</si>
  <si>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</si>
  <si>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</si>
  <si>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1 17 05050 10 0000 180 </t>
  </si>
  <si>
    <t>Прочие неналоговые доходы бюджетов сельских поселений</t>
  </si>
  <si>
    <t>ИТОГО неналоговые доходы:</t>
  </si>
  <si>
    <t>Всего налоговых и неналоговых поступлений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</si>
  <si>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</si>
  <si>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</si>
  <si>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</si>
  <si>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</si>
  <si>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202 01001 10 0000 151</t>
  </si>
  <si>
    <t>Дотация бюджетам сельских поселений на выравнивание бюджетной обеспеченности(Средства краевого бюджета на выполнение полномочий органами государственной власти Камчатского края по расчету и предоставлению дотаций сельским поселениям)</t>
  </si>
  <si>
    <t>Дотация бюджетам сельских поселений на выравнивание бюджетной обеспеченности(Дотация из Районного фонда финансовой поддержки сельских поселений)</t>
  </si>
  <si>
    <t>Субвенции бюджетам сельских поселений на предоставление гражданам субсидий на оплату жилого помещения и коммунальных услуг(Субвенция на выполнение государственных полномочий Камчатского края по предоставлению гражданам субсидий на оплату жилых помещений и коммунальных услуг)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</si>
  <si>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</si>
  <si>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</si>
  <si>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</si>
  <si>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</si>
  <si>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2 02 29999 10 0000 151</t>
  </si>
  <si>
    <t>2 02 49999 10 0000 151</t>
  </si>
  <si>
    <t>03100</t>
  </si>
  <si>
    <t>12810</t>
  </si>
  <si>
    <t>Другие вопросы в области охраны окружающей среды</t>
  </si>
  <si>
    <t>0605</t>
  </si>
  <si>
    <t>S0063</t>
  </si>
  <si>
    <t>рублей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</si>
  <si>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работ, в том числе</t>
  </si>
  <si>
    <t>Код бюджетной классификации источников финансирования дефицитов бюджетов</t>
  </si>
  <si>
    <t xml:space="preserve">Источники финансирования дефицита бюджета </t>
  </si>
  <si>
    <t xml:space="preserve"> 01 05 00 00 00 0000 000</t>
  </si>
  <si>
    <t>Изменение остатков средств на счетах по учету средств бюджета</t>
  </si>
  <si>
    <t>01 05 02 00 00 0000 500</t>
  </si>
  <si>
    <t>Увеличение остатков  средств  бюджетов</t>
  </si>
  <si>
    <t>Увеличение   прочих  остатков  средств  бюджетов</t>
  </si>
  <si>
    <t>01 05 02 01 00 0000 510</t>
  </si>
  <si>
    <t>Увеличение   прочих  остатков денежных  средств  бюджетов</t>
  </si>
  <si>
    <t>01 05 02 01 10 0000 510</t>
  </si>
  <si>
    <t>Увеличение   прочих  остатков денежных  средств  бюджетов поселений</t>
  </si>
  <si>
    <t>01 05 00 00 00 0000 600</t>
  </si>
  <si>
    <t xml:space="preserve"> Уменьшение остатков  средств  бюджетов</t>
  </si>
  <si>
    <t>01 05 02 00 00 0000 600</t>
  </si>
  <si>
    <t xml:space="preserve"> Уменьшение  прочих  остатков  средств  бюджетов</t>
  </si>
  <si>
    <t>01 05 02 01 00 0000 610</t>
  </si>
  <si>
    <t>Уменьшение   прочих  остатков денежных  средств  бюджетов</t>
  </si>
  <si>
    <t>01 05 02 01 10 0000 610</t>
  </si>
  <si>
    <t>Уменьшение   прочих  остатков денежных  средств  бюджетов поселений</t>
  </si>
  <si>
    <t xml:space="preserve"> 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</si>
  <si>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</si>
  <si>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</si>
  <si>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сельских поселений (Проведение мероприятий, направленных на ремонт ветхих и аварийных сетей)</t>
  </si>
  <si>
    <t>Прочие субсидии бюджетам сельских поселений (Проведение мероприятий, направленных на выявление случаев причинения вреда окружающей среде при размещении бесхозяйных отходов, в том числе твердых коммунальных отходов, и ликвидация последствий такого вреда)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</si>
  <si>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</si>
  <si>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</si>
  <si>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2 02 30022 10 0000 151</t>
  </si>
  <si>
    <t>2 02 30024 10 0000 151</t>
  </si>
  <si>
    <t>Субвенции бюджетам сельских поселений на выполнение передаваемых полномочий субьектов  РФ(Субвенции  на выполнение передаваемых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края)</t>
  </si>
  <si>
    <t>Прочие межбюджетные трансферты, передаваемые бюджетам сельских поселений (на софинансирование выполнения расходных обязательств поселения)</t>
  </si>
  <si>
    <t>Прочие межбюджетные трансферты, передаваемые бюджетам сельских поселений (на софинансирование расходов по оплате труда учреждений культуры)</t>
  </si>
  <si>
    <t>Прочие межбюджетные трансферты, передаваемые бюджетам сельских поселений на софинансирование расходов по оплате коммунальных услуг муниципальных учреждений</t>
  </si>
  <si>
    <t>Прочие межбюджетные трансферты, передаваемые бюджетам сельских поселений (на стимулирование достижений наилучших показателей деятельности )</t>
  </si>
  <si>
    <t>Прочие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</si>
  <si>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На финансовое обеспечение полномочий, переданных ЕМР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</t>
  </si>
  <si>
    <t xml:space="preserve">Всего </t>
  </si>
  <si>
    <t xml:space="preserve">Программное мероприятие "Выполнение работ по корректировке правил землепользования и застройки Пионерского сельского поселения и разработке карт (планов) объектов землеустройства (территориальных зон) </t>
  </si>
  <si>
    <t>02202</t>
  </si>
  <si>
    <t>Мероприятие Профилактика правонарушений в общественных местах и на улица</t>
  </si>
  <si>
    <t>Мероприятие Профилактические мероприятия в сфере противодействия терроризму и экстремизму</t>
  </si>
  <si>
    <t>08100</t>
  </si>
  <si>
    <t>08101</t>
  </si>
  <si>
    <t>08102</t>
  </si>
  <si>
    <t>07100</t>
  </si>
  <si>
    <t>07101</t>
  </si>
  <si>
    <t>07102</t>
  </si>
  <si>
    <t>Муниципальная программа «Развитие транспортного хозяйства в Пионерском сельском поселении в 2018 году</t>
  </si>
  <si>
    <t>Подпрограмма 3 "Благоустройство территории Пионерского сельского поселения"</t>
  </si>
  <si>
    <t>Муниципальная программа «Формирование современной городской среды  на территории Пионерского сельского поселения»  на 2018-2022гг»;</t>
  </si>
  <si>
    <t xml:space="preserve">Подпрограмма 2 «Благоустройство Пионерского сельского поселения» </t>
  </si>
  <si>
    <t>Основное мероприятие 2.1.  «Капитальный ремонт и ремонт автомобильных дорог общего пользования населенных пунктов (в том числе элементов улично-дорожной сети, включая тротуары и парковки), дворовых территорий многоквартирных домов и проездов к ним»</t>
  </si>
  <si>
    <t>05100</t>
  </si>
  <si>
    <t>05101</t>
  </si>
  <si>
    <t>09200</t>
  </si>
  <si>
    <t>09201</t>
  </si>
  <si>
    <t>Муниципальная программа  «По вопросам обеспечения пожарной безопасности"Разработка и реализация мер, направленных обеспечение, сокращение общего количества пожаров и материальных потерь от них.</t>
  </si>
  <si>
    <t xml:space="preserve">Мероприятие : Укрепление противопожарного состояния учреждений, жилого фонда, территории сельского поселения  </t>
  </si>
  <si>
    <t>Мероприятие :  Информационное обеспечение, противопожарная пропаганда и обучение мерам пожарной безопасности</t>
  </si>
  <si>
    <t xml:space="preserve">Подприграмма 1 "Развитие  дорожного хозяйства в Пионерском сельском порселении" Наименование основного мероприятия:  проектно-изыскательские работы по объекту                    </t>
  </si>
  <si>
    <t>«Строительство дорожной  инфраструктуры  1-ой очереди Жилого района в Пионерском сельском поселении»</t>
  </si>
  <si>
    <t xml:space="preserve">Капитальный ремонт и ремонт автомобильных дорог общего пользования населенных пунктов (в том числе элементов улично-дорожной сети), дворовых территори многоквартиррых домов и проездов к ним                 </t>
  </si>
  <si>
    <t>919</t>
  </si>
  <si>
    <t>05000</t>
  </si>
  <si>
    <t>Развитие социальной и инженерной инфраструктуры</t>
  </si>
  <si>
    <t>12180</t>
  </si>
  <si>
    <t>главного распорядителя средств местного бюджета</t>
  </si>
  <si>
    <t xml:space="preserve">вида расходов </t>
  </si>
  <si>
    <t>918</t>
  </si>
  <si>
    <t>Муниципальная программа  "Стимулирование жилищного строительства в Пионерском  сельском поселении на 2018 год"</t>
  </si>
  <si>
    <t>Муницпальная Программа 2 "Стимулирование жилищного строительства в Пионерском сельском поселении на 2018 год"</t>
  </si>
  <si>
    <t>Основное мероприятие выполнение проектно-изыскательских работ по объекту: «Строительство  инженерной инфраструктуры (водоснабжение и водоотведение) 1-ой очереди Жилого района в Пионерском сельском поселении</t>
  </si>
  <si>
    <t>Программа  «Адресная программа по переселению граждан из аварийного жилищного фонда в Пионерском сельском поселении»</t>
  </si>
  <si>
    <t>Обеспечение мероприятий по переселению граждан из аварийного жилищного фонда  (Переселение граждан из аварийного жилищного фонда в Пионерском сельском поселении в соответствии с жилищным законодательством)</t>
  </si>
  <si>
    <t>412</t>
  </si>
  <si>
    <t xml:space="preserve">Иные закупки товаров, работ и услуг для обеспечения государственных (муниципальных) нужд. Решение вопросов местного значения поселения </t>
  </si>
  <si>
    <t xml:space="preserve">Основное мероприятие 1.1.3"Модернизация систем энерго-, теплоснабжения на территории Пионерского сельского поселения  </t>
  </si>
  <si>
    <t xml:space="preserve">Подпрограмма 1 «Современная городская среда в Пионерском сельском  поселении» </t>
  </si>
  <si>
    <t>Основное мероприятие:  благоустройство дворовых территорий</t>
  </si>
  <si>
    <t>Основное мероприятие 2.1.Капитальный ремонт и ремонт дворовых территорий многоквартирных домов и проездов к ним:</t>
  </si>
  <si>
    <t>Основное мероприятие 2.3.  «Ремонт и реконструкция элементов архитектуры  ландшафта» Обустройство пешеходного перехода (мостик) через ручеёк по ул. от В.Бонивура,д 5 к домам по ул. В.Бонивура д.7,д.9,д.11</t>
  </si>
  <si>
    <t>09203</t>
  </si>
  <si>
    <t>Основное мероприятие 2.5.   «Ремонт и устройство уличных сетей наружного освещения»</t>
  </si>
  <si>
    <t>09205</t>
  </si>
  <si>
    <t>Основное мероприятие 2.6.  «Обустройство мест массового отдыха населения, ремонт и устройство ограждений парков, скверов»</t>
  </si>
  <si>
    <t>09206</t>
  </si>
  <si>
    <t>R5550</t>
  </si>
  <si>
    <t>S5550</t>
  </si>
  <si>
    <t>Основные мероприятия 2.7.   «Устройство, проектирование, восстановление детских и других придомовых площадок»</t>
  </si>
  <si>
    <t>09207</t>
  </si>
  <si>
    <t>Иные бюджетные ассигнования Исполнение судебных актов</t>
  </si>
  <si>
    <t xml:space="preserve">Муниципальная программа  "Устойчивое развитие сельской территории Пионерского сельского поселения на 2018 год" </t>
  </si>
  <si>
    <t>04000</t>
  </si>
  <si>
    <t>Основное мероприятие 1.2.  Разработка проектно-изыскательских работ по объекту: «Строительство водоснабжения в Пионерском сельском поселении по ул. Таежная"</t>
  </si>
  <si>
    <t>04100</t>
  </si>
  <si>
    <t>04102</t>
  </si>
  <si>
    <t>Программа  "Энергоэффективность,  развитие энергетики и коммунального хозяйства, обеспечение жителей населенных пунктов  Пионерского сельского поселения  коммунальными услугами и услугами по благоустройству территорий  на 2018 год</t>
  </si>
  <si>
    <t xml:space="preserve">Подпрограмма 1  "Энергосбережение и повышение энергетической эффективности в Пионерском сельском поселении </t>
  </si>
  <si>
    <t xml:space="preserve">Программные мероприятия 1.1.1 "Проведение мероприятий, направленных на ремонт ветхих и аварийных сетей"      </t>
  </si>
  <si>
    <t xml:space="preserve">Программные мероприятия 1.3 модернизация систем энерго, теплоснабжения на территории Пионерского сельского поселения    Разработка программы  комплексного развития социальной сферы    (ПКР)   </t>
  </si>
  <si>
    <t>Основное мероприятие 1.4. "Проведение  мероприятий по установке коллективных (общедомовых) приборов учета  в многоквартирных домах в Пионерском сельском поселении, индивидуальных приборов учета для малоимущих граждан, узлов учета тепловой энергии  на источниках тепло-, водоснабжения на отпуск коммунальных ресурсов" Установка  коллективных (общедомовых) приборов учета в МКД в Пионерском сельском поселении п. Крутобереговй у. Елизовское шоссе, д.6)ХВС- 150 т.р.; ГВС 150 т.р)</t>
  </si>
  <si>
    <t>Охрана окружающей среды</t>
  </si>
  <si>
    <t>06101</t>
  </si>
  <si>
    <t>Решение вопросов местного значения поселения в рамках соответствующей государственной программы Камчатского края "Охрана окружающей среды, воспроизводство и использование природных ресурсов в Камчатском крае"(софинансирование за счет средств местного бюджета)</t>
  </si>
  <si>
    <t>04101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</si>
  <si>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 на 2014 - 2018 годы", Подпрограммы "Устойчивое развитие сельских территорий"</t>
  </si>
  <si>
    <t>464</t>
  </si>
  <si>
    <t>S0073</t>
  </si>
  <si>
    <t>Пенсионное обеспечение</t>
  </si>
  <si>
    <t>1001</t>
  </si>
  <si>
    <t>Расходы в рамках непрограммных направлений деятельности (выплата пенсии за выслугу лет лицам, замещавшим муниципальные должности, должности муниципальной службы в Пионерском сельском поселении)</t>
  </si>
  <si>
    <t>Иные пенсии, социальные доплаты к пенсиям</t>
  </si>
  <si>
    <t>12050</t>
  </si>
  <si>
    <t>Социальные доплаты и иные выплаты населению</t>
  </si>
  <si>
    <t>920</t>
  </si>
  <si>
    <t>Закупка товаров, работ и услуг для государственных (муниципальных) нужд</t>
  </si>
  <si>
    <t>Оценка исполнения бюджета Пионерского сельского поселения по доходам за 2019 год</t>
  </si>
  <si>
    <t xml:space="preserve">Исполнено 9 мес. 2019 года </t>
  </si>
  <si>
    <t>1 02 29999 10 0000 151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</si>
  <si>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</si>
  <si>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Прочие межбюджетные трансферты, передаваемые бюджетам сельских поселений (на повышение по оплате труда работников учреждений, финансируемых из бюджета поселения)</t>
  </si>
  <si>
    <t>2 02 49999 10 0000 150</t>
  </si>
  <si>
    <t>Прочие межбюджетные трансферты, передаваемые бюджетам сельских поселений (на софинансирование мероприятий по обустройству сквера "Аллея славы" в районе у.Н.Коляды п.Пионерский")</t>
  </si>
  <si>
    <t>Прочие межбюджетные трансферты, передаваемые бюджетам сельских поселений (на софинансирование мероприятий по реконструкции МУ КДЦ "Радуга" п.Пионерский")</t>
  </si>
  <si>
    <t>Прочие межбюджетные трансферты, передаваемые бюджетам сельских поселений (на софинансирование мероприятий по благоустройству подъездых путей к социальным объектам и местам общего пользования, расположенным на территории городских и сельских поселений)</t>
  </si>
  <si>
    <t>Прочие межбюджетные трансферты, передаваемые бюджетам сельских поселений направленных на софинансирование выполнения расходных обязательств поселения (ИМТ на погашение задолженности по исполнительному листу в пользу ООО "Антарион" МУ КДЦ "Радуга" п.Пионерский")</t>
  </si>
  <si>
    <t>Ожидаемое исполнение за 2019 год</t>
  </si>
  <si>
    <t>1 13 02995 10 0000 130</t>
  </si>
  <si>
    <t>Прочие доходы от компенсации затрат бюджетов сельских поселений</t>
  </si>
  <si>
    <t>Оценка исполнения бюджета Пионерского сельского поселения за 2019 год</t>
  </si>
  <si>
    <t>Исполнено       9 месяцев 2019 года</t>
  </si>
  <si>
    <t>Решение вопросов местного значения поселения в рамках соответствующей государственной программы Камчатского края (софинансирование за счет средств федерального бюджета)</t>
  </si>
  <si>
    <t>S0068</t>
  </si>
  <si>
    <t>Основные мероприятия 2.9.  Обустройство сквера "Аллея славы" в районе у.Н.Коляды п.Пионерский</t>
  </si>
  <si>
    <t>09209</t>
  </si>
  <si>
    <t>Муниципальная программа «Обращение с отходами производства потребления в Пионерском сельском поселении в 2019 году» Основное мероприятие «Возмещение причиненного вреда окружающей среде при размещении бесхозяйственных отходов, в том числе твердых коммунальных отходов»</t>
  </si>
  <si>
    <t>10101</t>
  </si>
  <si>
    <t>Решение вопросов местного значения поселения в рамках соответствующей государственной программы Камчатского края "Обращение с отходами производства и потребления в Камчатском крае"(софинансирование за счет средств краевого бюджета)</t>
  </si>
  <si>
    <t>611</t>
  </si>
  <si>
    <t>Расходы на погашение задолженности по исполнительному листу в пользу ООО "Антарион" МУ КДЦ "Радуга" п.Пионерский"(Основной долг)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</si>
  <si>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</si>
  <si>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бюджетным учреждениям на иные цели</t>
  </si>
  <si>
    <t>612</t>
  </si>
  <si>
    <t>101F2</t>
  </si>
  <si>
    <t>Источники финансирования дефицита бюджета Пионерского сельского поселения на 2019 год</t>
  </si>
  <si>
    <t>Муниципальная программа ««Профилактика правонарушений, экстремизма и терроризма в Пионерском сельском поселении»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</si>
  <si>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2019год".</t>
  </si>
  <si>
    <t>Муниципальная программа 1 "Энергоэффективность, развитие энергетики и коммунального хозяйства, обеспечение жителей населенных пунктов Пионерского сельского поселения коммунальными услугами и услугами по благоустройству территорий на 2019 год".</t>
  </si>
  <si>
    <t>Муниципальная программа  "Устойчивое развитие сельской территории Пионерского сельского поселения на 2019год" Программные мероприятия  "Реконструкция внутренних инженерных сетей здания с заменой конструкции мягкой кровли и устройством вентилируемого фасада объекта капитального строительства:  МУ КДЦ   «Радуга» в п. Пионерский» по адресу: Камчатский край, Елизовский район,  п. Пионерский, ул. В.Бонивурад.2/1</t>
  </si>
  <si>
    <t>Решение вопросов местного значения поселения в рамках соответствующей государственной программы Камчатского края "Развитие сельского хозяйства и регулирование рынков сельскохозяйственной продукции, сырья и продовольствия Камчатского края" Подпрограммы "Устойчивое развитие сельских территорий" (софинансирование за счет средств местного бюджета)</t>
  </si>
  <si>
    <t>Исполнено                9 мес.                  2019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</si>
</sst>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00;[Red]\-#,##0.00000;0.00000"/>
    <numFmt numFmtId="165" formatCode="0.0"/>
    <numFmt numFmtId="166" formatCode="#,##0.0"/>
  </numFmts>
  <fonts count="4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20"/>
      <name val="Times New Roman"/>
      <family val="1"/>
      <charset val="204"/>
    </font>
    <font>
      <b/>
      <sz val="11"/>
      <color indexed="8"/>
      <name val="Calibri"/>
      <family val="2"/>
    </font>
    <font>
      <b/>
      <i/>
      <sz val="12"/>
      <name val="Times New Roman"/>
      <family val="1"/>
      <charset val="204"/>
    </font>
    <font>
      <i/>
      <sz val="11"/>
      <name val="Calibri"/>
      <family val="2"/>
    </font>
    <font>
      <b/>
      <i/>
      <sz val="16"/>
      <color indexed="8"/>
      <name val="Times New Roman"/>
      <family val="1"/>
      <charset val="204"/>
    </font>
    <font>
      <b/>
      <i/>
      <sz val="11"/>
      <color indexed="8"/>
      <name val="Calibri"/>
      <family val="2"/>
    </font>
    <font>
      <i/>
      <sz val="20"/>
      <color indexed="8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i/>
      <sz val="20"/>
      <color indexed="10"/>
      <name val="Times New Roman"/>
      <family val="1"/>
      <charset val="204"/>
    </font>
    <font>
      <sz val="14"/>
      <color indexed="8"/>
      <name val="Calibri"/>
      <family val="2"/>
    </font>
    <font>
      <i/>
      <sz val="22"/>
      <name val="Times New Roman"/>
      <family val="1"/>
      <charset val="204"/>
    </font>
    <font>
      <sz val="8"/>
      <name val="Arial"/>
      <family val="2"/>
    </font>
    <font>
      <b/>
      <i/>
      <sz val="22"/>
      <name val="Times New Roman"/>
      <family val="1"/>
      <charset val="204"/>
    </font>
    <font>
      <i/>
      <sz val="22"/>
      <color indexed="8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9" fillId="0" borderId="0"/>
    <xf numFmtId="0" fontId="1" fillId="0" borderId="0"/>
    <xf numFmtId="0" fontId="8" fillId="0" borderId="0"/>
    <xf numFmtId="0" fontId="34" fillId="0" borderId="0"/>
    <xf numFmtId="43" fontId="6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4" fontId="2" fillId="0" borderId="0" xfId="0" applyNumberFormat="1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9" fillId="2" borderId="1" xfId="0" applyNumberFormat="1" applyFont="1" applyFill="1" applyBorder="1" applyAlignment="1">
      <alignment horizontal="justify"/>
    </xf>
    <xf numFmtId="0" fontId="9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justify"/>
    </xf>
    <xf numFmtId="0" fontId="9" fillId="2" borderId="2" xfId="0" applyNumberFormat="1" applyFont="1" applyFill="1" applyBorder="1" applyAlignment="1"/>
    <xf numFmtId="0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5" fontId="9" fillId="0" borderId="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1" fontId="4" fillId="0" borderId="0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justify" wrapText="1"/>
    </xf>
    <xf numFmtId="4" fontId="17" fillId="0" borderId="0" xfId="0" applyNumberFormat="1" applyFont="1"/>
    <xf numFmtId="0" fontId="16" fillId="0" borderId="1" xfId="0" applyNumberFormat="1" applyFont="1" applyBorder="1" applyAlignment="1">
      <alignment horizontal="justify" wrapText="1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2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1" xfId="0" applyNumberFormat="1" applyFont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horizontal="left" wrapText="1"/>
    </xf>
    <xf numFmtId="0" fontId="11" fillId="0" borderId="4" xfId="0" applyFont="1" applyBorder="1" applyAlignment="1" applyProtection="1">
      <alignment horizontal="left" wrapText="1"/>
      <protection locked="0"/>
    </xf>
    <xf numFmtId="0" fontId="7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left" wrapText="1"/>
    </xf>
    <xf numFmtId="0" fontId="9" fillId="2" borderId="1" xfId="0" applyNumberFormat="1" applyFont="1" applyFill="1" applyBorder="1" applyAlignment="1">
      <alignment horizontal="left" wrapText="1"/>
    </xf>
    <xf numFmtId="0" fontId="9" fillId="0" borderId="1" xfId="0" applyNumberFormat="1" applyFont="1" applyBorder="1" applyAlignment="1">
      <alignment horizontal="left" wrapText="1"/>
    </xf>
    <xf numFmtId="2" fontId="14" fillId="0" borderId="5" xfId="2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justify" wrapText="1"/>
    </xf>
    <xf numFmtId="49" fontId="14" fillId="0" borderId="1" xfId="0" applyNumberFormat="1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justify" wrapText="1"/>
    </xf>
    <xf numFmtId="49" fontId="12" fillId="0" borderId="0" xfId="0" applyNumberFormat="1" applyFont="1" applyFill="1" applyBorder="1" applyAlignment="1">
      <alignment horizontal="justify" wrapText="1"/>
    </xf>
    <xf numFmtId="49" fontId="14" fillId="0" borderId="1" xfId="0" applyNumberFormat="1" applyFont="1" applyFill="1" applyBorder="1" applyAlignment="1">
      <alignment horizontal="left" vertical="top" wrapText="1"/>
    </xf>
    <xf numFmtId="49" fontId="14" fillId="0" borderId="5" xfId="0" applyNumberFormat="1" applyFont="1" applyFill="1" applyBorder="1" applyAlignment="1">
      <alignment horizontal="justify" wrapText="1"/>
    </xf>
    <xf numFmtId="2" fontId="14" fillId="0" borderId="6" xfId="2" applyNumberFormat="1" applyFont="1" applyFill="1" applyBorder="1" applyAlignment="1">
      <alignment horizontal="left" vertical="center" wrapText="1"/>
    </xf>
    <xf numFmtId="2" fontId="14" fillId="0" borderId="6" xfId="2" applyNumberFormat="1" applyFont="1" applyFill="1" applyBorder="1" applyAlignment="1">
      <alignment horizontal="justify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horizontal="justify" wrapText="1"/>
    </xf>
    <xf numFmtId="2" fontId="12" fillId="0" borderId="6" xfId="2" applyNumberFormat="1" applyFont="1" applyFill="1" applyBorder="1" applyAlignment="1">
      <alignment horizontal="justify" wrapText="1"/>
    </xf>
    <xf numFmtId="4" fontId="19" fillId="0" borderId="1" xfId="0" applyNumberFormat="1" applyFont="1" applyFill="1" applyBorder="1" applyAlignment="1">
      <alignment wrapText="1"/>
    </xf>
    <xf numFmtId="0" fontId="14" fillId="0" borderId="7" xfId="0" applyFont="1" applyFill="1" applyBorder="1" applyAlignment="1">
      <alignment wrapText="1"/>
    </xf>
    <xf numFmtId="2" fontId="12" fillId="0" borderId="5" xfId="2" applyNumberFormat="1" applyFont="1" applyFill="1" applyBorder="1" applyAlignment="1">
      <alignment horizontal="justify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wrapText="1"/>
    </xf>
    <xf numFmtId="4" fontId="18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>
      <alignment horizontal="justify" wrapText="1"/>
    </xf>
    <xf numFmtId="164" fontId="14" fillId="0" borderId="8" xfId="2" applyNumberFormat="1" applyFont="1" applyFill="1" applyBorder="1" applyAlignment="1" applyProtection="1">
      <alignment horizontal="justify" wrapText="1"/>
      <protection hidden="1"/>
    </xf>
    <xf numFmtId="164" fontId="12" fillId="0" borderId="8" xfId="2" applyNumberFormat="1" applyFont="1" applyFill="1" applyBorder="1" applyAlignment="1" applyProtection="1">
      <alignment horizontal="justify" wrapText="1"/>
      <protection hidden="1"/>
    </xf>
    <xf numFmtId="2" fontId="12" fillId="0" borderId="6" xfId="2" applyNumberFormat="1" applyFont="1" applyFill="1" applyBorder="1" applyAlignment="1">
      <alignment horizontal="left" wrapText="1"/>
    </xf>
    <xf numFmtId="0" fontId="12" fillId="0" borderId="0" xfId="0" applyFont="1"/>
    <xf numFmtId="49" fontId="14" fillId="2" borderId="1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7" xfId="0" applyFont="1" applyFill="1" applyBorder="1" applyAlignment="1">
      <alignment horizontal="left" wrapText="1"/>
    </xf>
    <xf numFmtId="49" fontId="14" fillId="2" borderId="6" xfId="2" applyNumberFormat="1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top" wrapText="1"/>
    </xf>
    <xf numFmtId="0" fontId="22" fillId="0" borderId="1" xfId="0" applyFont="1" applyBorder="1"/>
    <xf numFmtId="49" fontId="14" fillId="0" borderId="9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justify" wrapText="1"/>
    </xf>
    <xf numFmtId="49" fontId="14" fillId="2" borderId="1" xfId="0" applyNumberFormat="1" applyFont="1" applyFill="1" applyBorder="1" applyAlignment="1">
      <alignment horizontal="center" wrapText="1"/>
    </xf>
    <xf numFmtId="4" fontId="18" fillId="2" borderId="1" xfId="0" applyNumberFormat="1" applyFont="1" applyFill="1" applyBorder="1" applyAlignment="1">
      <alignment wrapText="1"/>
    </xf>
    <xf numFmtId="0" fontId="24" fillId="0" borderId="0" xfId="0" applyFont="1"/>
    <xf numFmtId="49" fontId="12" fillId="0" borderId="9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6" fillId="0" borderId="0" xfId="0" applyNumberFormat="1" applyFont="1" applyAlignment="1">
      <alignment horizontal="right" wrapText="1"/>
    </xf>
    <xf numFmtId="0" fontId="28" fillId="0" borderId="1" xfId="0" applyFont="1" applyBorder="1" applyAlignment="1">
      <alignment wrapText="1"/>
    </xf>
    <xf numFmtId="0" fontId="27" fillId="0" borderId="1" xfId="0" applyFont="1" applyBorder="1" applyAlignment="1">
      <alignment horizontal="left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31" fillId="0" borderId="1" xfId="0" applyNumberFormat="1" applyFont="1" applyFill="1" applyBorder="1" applyAlignment="1">
      <alignment horizontal="right" wrapText="1"/>
    </xf>
    <xf numFmtId="4" fontId="29" fillId="0" borderId="1" xfId="0" applyNumberFormat="1" applyFont="1" applyBorder="1"/>
    <xf numFmtId="4" fontId="30" fillId="0" borderId="1" xfId="0" applyNumberFormat="1" applyFont="1" applyBorder="1"/>
    <xf numFmtId="4" fontId="0" fillId="0" borderId="0" xfId="0" applyNumberFormat="1"/>
    <xf numFmtId="0" fontId="14" fillId="0" borderId="1" xfId="0" applyFont="1" applyFill="1" applyBorder="1" applyAlignment="1"/>
    <xf numFmtId="4" fontId="32" fillId="0" borderId="0" xfId="0" applyNumberFormat="1" applyFont="1"/>
    <xf numFmtId="0" fontId="10" fillId="0" borderId="0" xfId="0" applyNumberFormat="1" applyFont="1" applyFill="1" applyBorder="1" applyAlignment="1">
      <alignment horizontal="left" wrapText="1"/>
    </xf>
    <xf numFmtId="0" fontId="32" fillId="0" borderId="0" xfId="0" applyFont="1"/>
    <xf numFmtId="4" fontId="29" fillId="0" borderId="1" xfId="0" applyNumberFormat="1" applyFont="1" applyBorder="1" applyAlignment="1">
      <alignment horizontal="right"/>
    </xf>
    <xf numFmtId="4" fontId="23" fillId="0" borderId="10" xfId="4" applyNumberFormat="1" applyFont="1" applyBorder="1" applyAlignment="1">
      <alignment horizontal="right" wrapText="1"/>
    </xf>
    <xf numFmtId="49" fontId="12" fillId="0" borderId="3" xfId="0" applyNumberFormat="1" applyFont="1" applyFill="1" applyBorder="1" applyAlignment="1">
      <alignment horizontal="center" wrapText="1"/>
    </xf>
    <xf numFmtId="4" fontId="35" fillId="0" borderId="1" xfId="0" applyNumberFormat="1" applyFont="1" applyFill="1" applyBorder="1" applyAlignment="1">
      <alignment horizontal="right" wrapText="1"/>
    </xf>
    <xf numFmtId="4" fontId="33" fillId="0" borderId="1" xfId="0" applyNumberFormat="1" applyFont="1" applyFill="1" applyBorder="1" applyAlignment="1">
      <alignment horizontal="right" wrapText="1"/>
    </xf>
    <xf numFmtId="4" fontId="33" fillId="2" borderId="1" xfId="5" applyNumberFormat="1" applyFont="1" applyFill="1" applyBorder="1" applyAlignment="1">
      <alignment horizontal="right" wrapText="1"/>
    </xf>
    <xf numFmtId="4" fontId="33" fillId="0" borderId="4" xfId="1" applyNumberFormat="1" applyFont="1" applyFill="1" applyBorder="1" applyAlignment="1">
      <alignment horizontal="right" wrapText="1"/>
    </xf>
    <xf numFmtId="165" fontId="33" fillId="0" borderId="2" xfId="0" applyNumberFormat="1" applyFont="1" applyBorder="1" applyAlignment="1">
      <alignment horizontal="right"/>
    </xf>
    <xf numFmtId="4" fontId="36" fillId="0" borderId="1" xfId="0" applyNumberFormat="1" applyFont="1" applyBorder="1"/>
    <xf numFmtId="4" fontId="33" fillId="0" borderId="1" xfId="0" applyNumberFormat="1" applyFont="1" applyBorder="1" applyAlignment="1">
      <alignment horizontal="right" wrapText="1"/>
    </xf>
    <xf numFmtId="4" fontId="33" fillId="2" borderId="1" xfId="0" applyNumberFormat="1" applyFont="1" applyFill="1" applyBorder="1" applyAlignment="1">
      <alignment horizontal="right" wrapText="1"/>
    </xf>
    <xf numFmtId="4" fontId="35" fillId="2" borderId="1" xfId="0" applyNumberFormat="1" applyFont="1" applyFill="1" applyBorder="1" applyAlignment="1">
      <alignment horizontal="right" wrapText="1"/>
    </xf>
    <xf numFmtId="165" fontId="35" fillId="0" borderId="2" xfId="0" applyNumberFormat="1" applyFont="1" applyBorder="1" applyAlignment="1">
      <alignment horizontal="right"/>
    </xf>
    <xf numFmtId="4" fontId="37" fillId="0" borderId="1" xfId="0" applyNumberFormat="1" applyFont="1" applyBorder="1"/>
    <xf numFmtId="4" fontId="33" fillId="2" borderId="2" xfId="5" applyNumberFormat="1" applyFont="1" applyFill="1" applyBorder="1" applyAlignment="1">
      <alignment horizontal="right" wrapText="1"/>
    </xf>
    <xf numFmtId="4" fontId="33" fillId="0" borderId="1" xfId="0" applyNumberFormat="1" applyFont="1" applyBorder="1" applyAlignment="1">
      <alignment horizontal="right"/>
    </xf>
    <xf numFmtId="4" fontId="35" fillId="2" borderId="1" xfId="5" applyNumberFormat="1" applyFont="1" applyFill="1" applyBorder="1" applyAlignment="1">
      <alignment horizontal="right" wrapText="1"/>
    </xf>
    <xf numFmtId="4" fontId="33" fillId="2" borderId="1" xfId="3" applyNumberFormat="1" applyFont="1" applyFill="1" applyBorder="1" applyAlignment="1">
      <alignment horizontal="right" wrapText="1"/>
    </xf>
    <xf numFmtId="4" fontId="33" fillId="2" borderId="9" xfId="0" applyNumberFormat="1" applyFont="1" applyFill="1" applyBorder="1" applyAlignment="1">
      <alignment horizontal="right" wrapText="1"/>
    </xf>
    <xf numFmtId="4" fontId="33" fillId="2" borderId="9" xfId="3" applyNumberFormat="1" applyFont="1" applyFill="1" applyBorder="1" applyAlignment="1">
      <alignment horizontal="right" wrapText="1"/>
    </xf>
    <xf numFmtId="4" fontId="33" fillId="0" borderId="1" xfId="0" applyNumberFormat="1" applyFont="1" applyBorder="1"/>
    <xf numFmtId="4" fontId="36" fillId="0" borderId="1" xfId="0" applyNumberFormat="1" applyFont="1" applyBorder="1" applyAlignment="1">
      <alignment horizontal="right"/>
    </xf>
    <xf numFmtId="4" fontId="38" fillId="0" borderId="1" xfId="0" applyNumberFormat="1" applyFont="1" applyBorder="1"/>
    <xf numFmtId="1" fontId="33" fillId="0" borderId="2" xfId="0" applyNumberFormat="1" applyFont="1" applyBorder="1" applyAlignment="1">
      <alignment horizontal="right"/>
    </xf>
    <xf numFmtId="4" fontId="37" fillId="0" borderId="1" xfId="0" applyNumberFormat="1" applyFont="1" applyBorder="1" applyAlignment="1">
      <alignment horizontal="right"/>
    </xf>
    <xf numFmtId="4" fontId="35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/>
    </xf>
    <xf numFmtId="166" fontId="18" fillId="0" borderId="1" xfId="0" applyNumberFormat="1" applyFont="1" applyFill="1" applyBorder="1" applyAlignment="1">
      <alignment wrapText="1"/>
    </xf>
    <xf numFmtId="166" fontId="19" fillId="0" borderId="1" xfId="0" applyNumberFormat="1" applyFont="1" applyFill="1" applyBorder="1" applyAlignment="1">
      <alignment wrapText="1"/>
    </xf>
    <xf numFmtId="166" fontId="0" fillId="0" borderId="0" xfId="0" applyNumberFormat="1"/>
    <xf numFmtId="0" fontId="12" fillId="0" borderId="1" xfId="0" applyNumberFormat="1" applyFont="1" applyFill="1" applyBorder="1" applyAlignment="1">
      <alignment horizontal="justify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justify" wrapText="1"/>
    </xf>
    <xf numFmtId="0" fontId="14" fillId="0" borderId="1" xfId="0" applyNumberFormat="1" applyFont="1" applyFill="1" applyBorder="1" applyAlignment="1">
      <alignment horizontal="justify" wrapText="1"/>
    </xf>
    <xf numFmtId="0" fontId="12" fillId="0" borderId="14" xfId="0" applyNumberFormat="1" applyFont="1" applyFill="1" applyBorder="1" applyAlignment="1">
      <alignment wrapText="1"/>
    </xf>
    <xf numFmtId="0" fontId="14" fillId="0" borderId="5" xfId="2" applyNumberFormat="1" applyFont="1" applyFill="1" applyBorder="1" applyAlignment="1">
      <alignment horizontal="justify" wrapText="1"/>
    </xf>
    <xf numFmtId="0" fontId="14" fillId="0" borderId="1" xfId="2" applyNumberFormat="1" applyFont="1" applyFill="1" applyBorder="1" applyAlignment="1">
      <alignment horizontal="justify" wrapText="1"/>
    </xf>
    <xf numFmtId="0" fontId="14" fillId="0" borderId="1" xfId="0" applyNumberFormat="1" applyFont="1" applyBorder="1" applyAlignment="1">
      <alignment horizontal="justify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 applyProtection="1">
      <alignment wrapText="1"/>
      <protection hidden="1"/>
    </xf>
    <xf numFmtId="0" fontId="14" fillId="0" borderId="5" xfId="0" applyNumberFormat="1" applyFont="1" applyFill="1" applyBorder="1" applyAlignment="1">
      <alignment horizontal="justify" wrapText="1"/>
    </xf>
    <xf numFmtId="0" fontId="12" fillId="0" borderId="5" xfId="0" applyNumberFormat="1" applyFont="1" applyFill="1" applyBorder="1" applyAlignment="1">
      <alignment horizontal="justify" wrapText="1"/>
    </xf>
    <xf numFmtId="0" fontId="14" fillId="0" borderId="1" xfId="2" applyNumberFormat="1" applyFont="1" applyFill="1" applyBorder="1" applyAlignment="1" applyProtection="1">
      <alignment wrapText="1"/>
      <protection hidden="1"/>
    </xf>
    <xf numFmtId="0" fontId="14" fillId="0" borderId="1" xfId="0" applyNumberFormat="1" applyFont="1" applyFill="1" applyBorder="1" applyAlignment="1">
      <alignment horizontal="justify"/>
    </xf>
    <xf numFmtId="0" fontId="12" fillId="0" borderId="1" xfId="0" applyNumberFormat="1" applyFont="1" applyFill="1" applyBorder="1" applyAlignment="1">
      <alignment horizontal="left" vertical="top" wrapText="1"/>
    </xf>
    <xf numFmtId="0" fontId="14" fillId="0" borderId="5" xfId="2" applyNumberFormat="1" applyFont="1" applyFill="1" applyBorder="1" applyAlignment="1">
      <alignment horizontal="left" vertical="center" wrapText="1"/>
    </xf>
    <xf numFmtId="0" fontId="14" fillId="0" borderId="6" xfId="2" applyNumberFormat="1" applyFont="1" applyFill="1" applyBorder="1" applyAlignment="1">
      <alignment horizontal="justify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5" xfId="0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165" fontId="9" fillId="0" borderId="11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4" fontId="15" fillId="2" borderId="1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13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9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</cellXfs>
  <cellStyles count="6">
    <cellStyle name="Normal" xfId="1"/>
    <cellStyle name="Обычный" xfId="0" builtinId="0"/>
    <cellStyle name="Обычный 2" xfId="2"/>
    <cellStyle name="Обычный 3" xfId="3"/>
    <cellStyle name="Обычный_расходы" xfId="4"/>
    <cellStyle name="Финансовый" xfId="5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view="pageBreakPreview" topLeftCell="A43" zoomScale="60" zoomScaleNormal="50" workbookViewId="0">
      <selection activeCell="C25" sqref="C25"/>
    </sheetView>
  </sheetViews>
  <sheetFormatPr defaultRowHeight="21"/>
  <cols>
    <col min="1" max="1" width="31.6640625" style="3" customWidth="1"/>
    <col min="2" max="2" width="97.6640625" style="2" customWidth="1"/>
    <col min="3" max="3" width="33.33203125" style="2" customWidth="1"/>
    <col min="4" max="4" width="28.109375" style="100" customWidth="1"/>
    <col min="5" max="5" width="13.44140625" style="20" customWidth="1"/>
    <col min="6" max="6" width="32" style="104" customWidth="1"/>
    <col min="7" max="7" width="8.88671875" style="4"/>
    <col min="8" max="8" width="53.88671875" style="4" customWidth="1"/>
    <col min="9" max="9" width="8.88671875" style="5"/>
  </cols>
  <sheetData>
    <row r="1" spans="1:11" ht="22.8">
      <c r="A1" s="163" t="s">
        <v>320</v>
      </c>
      <c r="B1" s="163"/>
      <c r="C1" s="163"/>
      <c r="D1" s="163"/>
      <c r="E1" s="163"/>
      <c r="F1" s="163"/>
    </row>
    <row r="2" spans="1:11">
      <c r="A2" s="1"/>
      <c r="B2" s="164" t="s">
        <v>150</v>
      </c>
      <c r="C2" s="164"/>
      <c r="D2" s="164"/>
      <c r="E2" s="164"/>
      <c r="F2" s="165"/>
    </row>
    <row r="3" spans="1:11" ht="63">
      <c r="A3" s="6" t="s">
        <v>151</v>
      </c>
      <c r="B3" s="7" t="s">
        <v>152</v>
      </c>
      <c r="C3" s="8" t="s">
        <v>153</v>
      </c>
      <c r="D3" s="99" t="s">
        <v>321</v>
      </c>
      <c r="E3" s="19" t="s">
        <v>154</v>
      </c>
      <c r="F3" s="103" t="s">
        <v>330</v>
      </c>
    </row>
    <row r="4" spans="1:11" ht="43.2">
      <c r="A4" s="9" t="s">
        <v>155</v>
      </c>
      <c r="B4" s="46" t="s">
        <v>156</v>
      </c>
      <c r="C4" s="118">
        <v>1350000</v>
      </c>
      <c r="D4" s="119">
        <v>1035889.95</v>
      </c>
      <c r="E4" s="120">
        <f>D4/C4%</f>
        <v>76.732588888888884</v>
      </c>
      <c r="F4" s="121">
        <v>1381000</v>
      </c>
    </row>
    <row r="5" spans="1:11" ht="115.2">
      <c r="A5" s="9" t="s">
        <v>157</v>
      </c>
      <c r="B5" s="47" t="s">
        <v>158</v>
      </c>
      <c r="C5" s="118">
        <v>368751.4</v>
      </c>
      <c r="D5" s="122">
        <v>269944.01</v>
      </c>
      <c r="E5" s="120">
        <f t="shared" ref="E5:E38" si="0">D5/C5%</f>
        <v>73.204877323855584</v>
      </c>
      <c r="F5" s="121">
        <v>368751.4</v>
      </c>
    </row>
    <row r="6" spans="1:11" ht="138">
      <c r="A6" s="9" t="s">
        <v>159</v>
      </c>
      <c r="B6" s="47" t="s">
        <v>160</v>
      </c>
      <c r="C6" s="118">
        <v>1993.06</v>
      </c>
      <c r="D6" s="122">
        <v>2052.2800000000002</v>
      </c>
      <c r="E6" s="120">
        <f t="shared" si="0"/>
        <v>102.97131044725198</v>
      </c>
      <c r="F6" s="121">
        <v>2736</v>
      </c>
    </row>
    <row r="7" spans="1:11" ht="115.2">
      <c r="A7" s="9" t="s">
        <v>161</v>
      </c>
      <c r="B7" s="47" t="s">
        <v>162</v>
      </c>
      <c r="C7" s="118">
        <v>493944.48</v>
      </c>
      <c r="D7" s="122">
        <v>369982.67</v>
      </c>
      <c r="E7" s="120">
        <f t="shared" si="0"/>
        <v>74.903695654216037</v>
      </c>
      <c r="F7" s="121">
        <v>493944.48</v>
      </c>
    </row>
    <row r="8" spans="1:11" ht="115.2">
      <c r="A8" s="9" t="s">
        <v>163</v>
      </c>
      <c r="B8" s="47" t="s">
        <v>164</v>
      </c>
      <c r="C8" s="118">
        <v>-57360.41</v>
      </c>
      <c r="D8" s="122">
        <v>-45655.64</v>
      </c>
      <c r="E8" s="120">
        <v>0</v>
      </c>
      <c r="F8" s="121">
        <v>-49500</v>
      </c>
    </row>
    <row r="9" spans="1:11" ht="43.2">
      <c r="A9" s="9" t="s">
        <v>165</v>
      </c>
      <c r="B9" s="47" t="s">
        <v>166</v>
      </c>
      <c r="C9" s="123">
        <v>231000</v>
      </c>
      <c r="D9" s="122">
        <v>326769.76</v>
      </c>
      <c r="E9" s="120">
        <f t="shared" si="0"/>
        <v>141.45877056277055</v>
      </c>
      <c r="F9" s="121">
        <v>327000</v>
      </c>
    </row>
    <row r="10" spans="1:11" ht="69.599999999999994">
      <c r="A10" s="10" t="s">
        <v>167</v>
      </c>
      <c r="B10" s="48" t="s">
        <v>168</v>
      </c>
      <c r="C10" s="123">
        <v>500000</v>
      </c>
      <c r="D10" s="122">
        <v>224904.38</v>
      </c>
      <c r="E10" s="120">
        <f t="shared" si="0"/>
        <v>44.980876000000002</v>
      </c>
      <c r="F10" s="121">
        <v>500000</v>
      </c>
    </row>
    <row r="11" spans="1:11" ht="46.8">
      <c r="A11" s="10" t="s">
        <v>169</v>
      </c>
      <c r="B11" s="47" t="s">
        <v>170</v>
      </c>
      <c r="C11" s="122">
        <v>4700000</v>
      </c>
      <c r="D11" s="122">
        <v>2321911.35</v>
      </c>
      <c r="E11" s="120">
        <f t="shared" si="0"/>
        <v>49.402369148936174</v>
      </c>
      <c r="F11" s="121">
        <v>4440000</v>
      </c>
      <c r="H11" s="4">
        <v>556000</v>
      </c>
      <c r="I11" s="5">
        <v>1583175.17</v>
      </c>
      <c r="J11">
        <v>284.74373561151077</v>
      </c>
      <c r="K11">
        <v>4259000</v>
      </c>
    </row>
    <row r="12" spans="1:11" ht="46.8">
      <c r="A12" s="10" t="s">
        <v>171</v>
      </c>
      <c r="B12" s="47" t="s">
        <v>172</v>
      </c>
      <c r="C12" s="122">
        <v>700000</v>
      </c>
      <c r="D12" s="122">
        <v>570645.92000000004</v>
      </c>
      <c r="E12" s="120">
        <f t="shared" si="0"/>
        <v>81.520845714285727</v>
      </c>
      <c r="F12" s="121">
        <v>700000</v>
      </c>
    </row>
    <row r="13" spans="1:11" ht="69.599999999999994">
      <c r="A13" s="10" t="s">
        <v>173</v>
      </c>
      <c r="B13" s="48" t="s">
        <v>174</v>
      </c>
      <c r="C13" s="122">
        <v>10000</v>
      </c>
      <c r="D13" s="122">
        <v>2150</v>
      </c>
      <c r="E13" s="120">
        <f>D13/C13%</f>
        <v>21.5</v>
      </c>
      <c r="F13" s="121">
        <v>3000</v>
      </c>
    </row>
    <row r="14" spans="1:11" ht="27.6">
      <c r="A14" s="11"/>
      <c r="B14" s="49" t="s">
        <v>175</v>
      </c>
      <c r="C14" s="124">
        <f>SUM(C4:C13)</f>
        <v>8298328.5299999993</v>
      </c>
      <c r="D14" s="124">
        <f>SUM(D4:D13)</f>
        <v>5078594.68</v>
      </c>
      <c r="E14" s="125">
        <f t="shared" si="0"/>
        <v>61.200212327578221</v>
      </c>
      <c r="F14" s="126">
        <f>F4+F5+F6+F7+F8+F9+F10+F11+F12+F13</f>
        <v>8166931.8799999999</v>
      </c>
    </row>
    <row r="15" spans="1:11" ht="115.2">
      <c r="A15" s="10" t="s">
        <v>192</v>
      </c>
      <c r="B15" s="48" t="s">
        <v>193</v>
      </c>
      <c r="C15" s="122">
        <v>6763400</v>
      </c>
      <c r="D15" s="122">
        <v>4467804.1399999997</v>
      </c>
      <c r="E15" s="120">
        <f>D15/C15%</f>
        <v>66.058552503178873</v>
      </c>
      <c r="F15" s="121">
        <v>6763400</v>
      </c>
    </row>
    <row r="16" spans="1:11" ht="46.8">
      <c r="A16" s="12" t="s">
        <v>176</v>
      </c>
      <c r="B16" s="48" t="s">
        <v>177</v>
      </c>
      <c r="C16" s="122">
        <v>5776673.8300000001</v>
      </c>
      <c r="D16" s="122">
        <v>1316757.03</v>
      </c>
      <c r="E16" s="120">
        <f>D16/C16%</f>
        <v>22.794380793350072</v>
      </c>
      <c r="F16" s="121">
        <f>1756000+946520.81</f>
        <v>2702520.81</v>
      </c>
    </row>
    <row r="17" spans="1:12" ht="115.2">
      <c r="A17" s="9" t="s">
        <v>194</v>
      </c>
      <c r="B17" s="50" t="s">
        <v>195</v>
      </c>
      <c r="C17" s="123">
        <v>310271.25</v>
      </c>
      <c r="D17" s="127">
        <v>258198.1</v>
      </c>
      <c r="E17" s="125">
        <f>D17/C17%</f>
        <v>83.216894894386769</v>
      </c>
      <c r="F17" s="121">
        <v>344000</v>
      </c>
    </row>
    <row r="18" spans="1:12" ht="46.8">
      <c r="A18" s="9" t="s">
        <v>331</v>
      </c>
      <c r="B18" s="111" t="s">
        <v>332</v>
      </c>
      <c r="C18" s="123">
        <v>1529822.16</v>
      </c>
      <c r="D18" s="127">
        <v>2369129.21</v>
      </c>
      <c r="E18" s="125"/>
      <c r="F18" s="121">
        <v>3858000</v>
      </c>
    </row>
    <row r="19" spans="1:12" ht="46.8">
      <c r="A19" s="10" t="s">
        <v>178</v>
      </c>
      <c r="B19" s="51" t="s">
        <v>179</v>
      </c>
      <c r="C19" s="123">
        <v>0</v>
      </c>
      <c r="D19" s="122">
        <v>2500</v>
      </c>
      <c r="E19" s="120">
        <v>0</v>
      </c>
      <c r="F19" s="121">
        <v>2700</v>
      </c>
    </row>
    <row r="20" spans="1:12" ht="43.2">
      <c r="A20" s="9" t="s">
        <v>180</v>
      </c>
      <c r="B20" s="48" t="s">
        <v>181</v>
      </c>
      <c r="C20" s="128">
        <v>68218</v>
      </c>
      <c r="D20" s="122">
        <v>48919.51</v>
      </c>
      <c r="E20" s="120">
        <f t="shared" si="0"/>
        <v>71.710560262687281</v>
      </c>
      <c r="F20" s="121">
        <v>68218</v>
      </c>
    </row>
    <row r="21" spans="1:12" ht="27.6">
      <c r="A21" s="11"/>
      <c r="B21" s="52" t="s">
        <v>182</v>
      </c>
      <c r="C21" s="124">
        <f>SUM(C15:C20)</f>
        <v>14448385.24</v>
      </c>
      <c r="D21" s="124">
        <f>SUM(D15:D20)</f>
        <v>8463307.9900000002</v>
      </c>
      <c r="E21" s="125">
        <f t="shared" si="0"/>
        <v>58.576151240552058</v>
      </c>
      <c r="F21" s="126">
        <f>SUM(F15:F20)</f>
        <v>13738838.810000001</v>
      </c>
    </row>
    <row r="22" spans="1:12" ht="27.6">
      <c r="A22" s="11"/>
      <c r="B22" s="52" t="s">
        <v>183</v>
      </c>
      <c r="C22" s="129">
        <f>C14+C21</f>
        <v>22746713.77</v>
      </c>
      <c r="D22" s="129">
        <f>D14+D21</f>
        <v>13541902.67</v>
      </c>
      <c r="E22" s="125">
        <f t="shared" si="0"/>
        <v>59.533446487817656</v>
      </c>
      <c r="F22" s="126">
        <f>F14+F21</f>
        <v>21905770.690000001</v>
      </c>
    </row>
    <row r="23" spans="1:12" ht="42">
      <c r="A23" s="13" t="s">
        <v>184</v>
      </c>
      <c r="B23" s="52" t="s">
        <v>185</v>
      </c>
      <c r="C23" s="129">
        <f>C24</f>
        <v>92364141.640000001</v>
      </c>
      <c r="D23" s="129">
        <f>D24</f>
        <v>70145743.010000005</v>
      </c>
      <c r="E23" s="125">
        <f t="shared" si="0"/>
        <v>75.94477874693105</v>
      </c>
      <c r="F23" s="126">
        <f>F24</f>
        <v>90228510.640000001</v>
      </c>
    </row>
    <row r="24" spans="1:12" ht="46.2">
      <c r="A24" s="11" t="s">
        <v>186</v>
      </c>
      <c r="B24" s="53" t="s">
        <v>187</v>
      </c>
      <c r="C24" s="129">
        <f>SUM(C25:C44)</f>
        <v>92364141.640000001</v>
      </c>
      <c r="D24" s="129">
        <f>SUM(D25:D44)</f>
        <v>70145743.010000005</v>
      </c>
      <c r="E24" s="125">
        <f t="shared" si="0"/>
        <v>75.94477874693105</v>
      </c>
      <c r="F24" s="126">
        <f>SUM(F25:F44)</f>
        <v>90228510.640000001</v>
      </c>
    </row>
    <row r="25" spans="1:12" ht="115.2">
      <c r="A25" s="14" t="s">
        <v>188</v>
      </c>
      <c r="B25" s="54" t="s">
        <v>189</v>
      </c>
      <c r="C25" s="123">
        <v>3180000</v>
      </c>
      <c r="D25" s="130">
        <v>2385000</v>
      </c>
      <c r="E25" s="120">
        <f t="shared" si="0"/>
        <v>75</v>
      </c>
      <c r="F25" s="121">
        <v>3180000</v>
      </c>
      <c r="H25" s="4">
        <v>6921525.2199999997</v>
      </c>
    </row>
    <row r="26" spans="1:12" ht="69.599999999999994">
      <c r="A26" s="14" t="s">
        <v>188</v>
      </c>
      <c r="B26" s="54" t="s">
        <v>190</v>
      </c>
      <c r="C26" s="123">
        <v>5443831</v>
      </c>
      <c r="D26" s="130">
        <v>4536525.22</v>
      </c>
      <c r="E26" s="120">
        <f t="shared" si="0"/>
        <v>83.333322066757759</v>
      </c>
      <c r="F26" s="121">
        <v>5443831</v>
      </c>
      <c r="H26" s="5">
        <f>H25-D25</f>
        <v>4536525.22</v>
      </c>
    </row>
    <row r="27" spans="1:12" ht="82.5" customHeight="1">
      <c r="A27" s="17" t="s">
        <v>225</v>
      </c>
      <c r="B27" s="55" t="s">
        <v>226</v>
      </c>
      <c r="C27" s="123">
        <v>1670376.12</v>
      </c>
      <c r="D27" s="131">
        <v>69330.67</v>
      </c>
      <c r="E27" s="120">
        <f t="shared" si="0"/>
        <v>4.1506023206318341</v>
      </c>
      <c r="F27" s="121">
        <v>1670376.12</v>
      </c>
    </row>
    <row r="28" spans="1:12" ht="43.2">
      <c r="A28" s="18" t="s">
        <v>196</v>
      </c>
      <c r="B28" s="17" t="s">
        <v>227</v>
      </c>
      <c r="C28" s="123">
        <v>222400</v>
      </c>
      <c r="D28" s="131">
        <v>0</v>
      </c>
      <c r="E28" s="136"/>
      <c r="F28" s="121">
        <v>0</v>
      </c>
      <c r="L28">
        <f>SUM(M28:O28)</f>
        <v>0</v>
      </c>
    </row>
    <row r="29" spans="1:12" ht="106.2">
      <c r="A29" s="18" t="s">
        <v>322</v>
      </c>
      <c r="B29" s="17" t="s">
        <v>228</v>
      </c>
      <c r="C29" s="121">
        <f>628113.04+913230.96</f>
        <v>1541344</v>
      </c>
      <c r="D29" s="131">
        <v>68561.320000000007</v>
      </c>
      <c r="E29" s="120">
        <f t="shared" si="0"/>
        <v>4.4481517428945132</v>
      </c>
      <c r="F29" s="121">
        <v>628113</v>
      </c>
    </row>
    <row r="30" spans="1:12" ht="63.75" customHeight="1">
      <c r="A30" s="18" t="s">
        <v>196</v>
      </c>
      <c r="B30" s="17" t="s">
        <v>323</v>
      </c>
      <c r="C30" s="123">
        <v>4122250.88</v>
      </c>
      <c r="D30" s="131">
        <v>0</v>
      </c>
      <c r="E30" s="120">
        <f t="shared" si="0"/>
        <v>0</v>
      </c>
      <c r="F30" s="121">
        <v>4122250.88</v>
      </c>
    </row>
    <row r="31" spans="1:12" ht="64.2">
      <c r="A31" s="18" t="s">
        <v>229</v>
      </c>
      <c r="B31" s="17" t="s">
        <v>230</v>
      </c>
      <c r="C31" s="123">
        <v>456400</v>
      </c>
      <c r="D31" s="131">
        <v>342300</v>
      </c>
      <c r="E31" s="120">
        <f t="shared" si="0"/>
        <v>75</v>
      </c>
      <c r="F31" s="121">
        <v>456400</v>
      </c>
    </row>
    <row r="32" spans="1:12" ht="106.2">
      <c r="A32" s="43" t="s">
        <v>231</v>
      </c>
      <c r="B32" s="55" t="s">
        <v>191</v>
      </c>
      <c r="C32" s="123">
        <v>5683000</v>
      </c>
      <c r="D32" s="131">
        <v>2950000</v>
      </c>
      <c r="E32" s="120">
        <f>D32/C32%</f>
        <v>51.909202885799751</v>
      </c>
      <c r="F32" s="121">
        <v>4683000</v>
      </c>
    </row>
    <row r="33" spans="1:6" ht="106.2">
      <c r="A33" s="15" t="s">
        <v>232</v>
      </c>
      <c r="B33" s="55" t="s">
        <v>233</v>
      </c>
      <c r="C33" s="123">
        <v>21300</v>
      </c>
      <c r="D33" s="131">
        <v>21300</v>
      </c>
      <c r="E33" s="120">
        <f t="shared" si="0"/>
        <v>100</v>
      </c>
      <c r="F33" s="121">
        <v>21300</v>
      </c>
    </row>
    <row r="34" spans="1:6" ht="64.2">
      <c r="A34" s="15" t="s">
        <v>197</v>
      </c>
      <c r="B34" s="55" t="s">
        <v>234</v>
      </c>
      <c r="C34" s="123">
        <v>2878074</v>
      </c>
      <c r="D34" s="131">
        <v>2158555.5</v>
      </c>
      <c r="E34" s="120">
        <f>D34/C34%</f>
        <v>75</v>
      </c>
      <c r="F34" s="121">
        <v>2878074</v>
      </c>
    </row>
    <row r="35" spans="1:6" ht="64.2">
      <c r="A35" s="16" t="s">
        <v>197</v>
      </c>
      <c r="B35" s="56" t="s">
        <v>235</v>
      </c>
      <c r="C35" s="128">
        <v>15486520.529999999</v>
      </c>
      <c r="D35" s="132">
        <v>12514890.600000001</v>
      </c>
      <c r="E35" s="120">
        <f t="shared" si="0"/>
        <v>80.811506856924694</v>
      </c>
      <c r="F35" s="121">
        <v>15486520.529999999</v>
      </c>
    </row>
    <row r="36" spans="1:6" ht="64.2">
      <c r="A36" s="16" t="s">
        <v>197</v>
      </c>
      <c r="B36" s="56" t="s">
        <v>236</v>
      </c>
      <c r="C36" s="128">
        <v>2333265.31</v>
      </c>
      <c r="D36" s="132">
        <v>1749951</v>
      </c>
      <c r="E36" s="120">
        <f t="shared" si="0"/>
        <v>75.000086466806465</v>
      </c>
      <c r="F36" s="133">
        <v>2333265.31</v>
      </c>
    </row>
    <row r="37" spans="1:6" ht="64.2">
      <c r="A37" s="16" t="s">
        <v>197</v>
      </c>
      <c r="B37" s="56" t="s">
        <v>237</v>
      </c>
      <c r="C37" s="128">
        <v>406000</v>
      </c>
      <c r="D37" s="132">
        <v>304499</v>
      </c>
      <c r="E37" s="120">
        <f t="shared" si="0"/>
        <v>74.999753694581287</v>
      </c>
      <c r="F37" s="133">
        <v>406000</v>
      </c>
    </row>
    <row r="38" spans="1:6" ht="64.2">
      <c r="A38" s="16" t="s">
        <v>197</v>
      </c>
      <c r="B38" s="56" t="s">
        <v>238</v>
      </c>
      <c r="C38" s="128">
        <v>9823900</v>
      </c>
      <c r="D38" s="132">
        <v>7867924.7000000002</v>
      </c>
      <c r="E38" s="120">
        <f t="shared" si="0"/>
        <v>80.089625301560488</v>
      </c>
      <c r="F38" s="121">
        <v>9823900</v>
      </c>
    </row>
    <row r="39" spans="1:6" ht="106.2">
      <c r="A39" s="16" t="s">
        <v>197</v>
      </c>
      <c r="B39" s="56" t="s">
        <v>239</v>
      </c>
      <c r="C39" s="128">
        <v>1883000</v>
      </c>
      <c r="D39" s="132">
        <v>1141500.2</v>
      </c>
      <c r="E39" s="120">
        <f>D39/C39%</f>
        <v>60.621359532660648</v>
      </c>
      <c r="F39" s="121">
        <v>1883000</v>
      </c>
    </row>
    <row r="40" spans="1:6" ht="64.2">
      <c r="A40" s="44" t="s">
        <v>197</v>
      </c>
      <c r="B40" s="45" t="s">
        <v>324</v>
      </c>
      <c r="C40" s="134">
        <v>708300</v>
      </c>
      <c r="D40" s="122">
        <v>531225</v>
      </c>
      <c r="E40" s="120">
        <f>D40/C40%</f>
        <v>75</v>
      </c>
      <c r="F40" s="135">
        <v>708300</v>
      </c>
    </row>
    <row r="41" spans="1:6" ht="64.2">
      <c r="A41" s="44" t="s">
        <v>325</v>
      </c>
      <c r="B41" s="45" t="s">
        <v>326</v>
      </c>
      <c r="C41" s="134">
        <v>3000000</v>
      </c>
      <c r="D41" s="122">
        <v>0</v>
      </c>
      <c r="E41" s="120">
        <f>D41/C41%</f>
        <v>0</v>
      </c>
      <c r="F41" s="135">
        <v>3000000</v>
      </c>
    </row>
    <row r="42" spans="1:6" ht="64.2">
      <c r="A42" s="44" t="s">
        <v>325</v>
      </c>
      <c r="B42" s="45" t="s">
        <v>327</v>
      </c>
      <c r="C42" s="134">
        <v>2700000</v>
      </c>
      <c r="D42" s="122">
        <v>2700000</v>
      </c>
      <c r="E42" s="120">
        <f>D42/C42%</f>
        <v>100</v>
      </c>
      <c r="F42" s="135">
        <v>2700000</v>
      </c>
    </row>
    <row r="43" spans="1:6" ht="85.2">
      <c r="A43" s="44" t="s">
        <v>325</v>
      </c>
      <c r="B43" s="45" t="s">
        <v>328</v>
      </c>
      <c r="C43" s="134">
        <v>4262544</v>
      </c>
      <c r="D43" s="122">
        <v>4262544</v>
      </c>
      <c r="E43" s="120">
        <f>D43/C43%</f>
        <v>100</v>
      </c>
      <c r="F43" s="135">
        <v>4262544</v>
      </c>
    </row>
    <row r="44" spans="1:6" ht="106.2">
      <c r="A44" s="44" t="s">
        <v>325</v>
      </c>
      <c r="B44" s="45" t="s">
        <v>329</v>
      </c>
      <c r="C44" s="134">
        <v>26541635.800000001</v>
      </c>
      <c r="D44" s="122">
        <v>26541635.800000001</v>
      </c>
      <c r="E44" s="136">
        <v>0</v>
      </c>
      <c r="F44" s="135">
        <v>26541635.800000001</v>
      </c>
    </row>
    <row r="45" spans="1:6" ht="27.6">
      <c r="A45" s="101"/>
      <c r="B45" s="102" t="s">
        <v>240</v>
      </c>
      <c r="C45" s="137">
        <f>C22+C23</f>
        <v>115110855.41</v>
      </c>
      <c r="D45" s="138">
        <f>D22+D23</f>
        <v>83687645.680000007</v>
      </c>
      <c r="E45" s="125">
        <f>D45/C45%</f>
        <v>72.701784190485498</v>
      </c>
      <c r="F45" s="137">
        <f>F22+F23</f>
        <v>112134281.33</v>
      </c>
    </row>
  </sheetData>
  <mergeCells count="2">
    <mergeCell ref="A1:F1"/>
    <mergeCell ref="B2:F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6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8"/>
  <sheetViews>
    <sheetView topLeftCell="A213" zoomScale="55" zoomScaleNormal="70" workbookViewId="0">
      <selection activeCell="A104" sqref="A104"/>
    </sheetView>
  </sheetViews>
  <sheetFormatPr defaultRowHeight="14.4"/>
  <cols>
    <col min="1" max="1" width="141.33203125" customWidth="1"/>
    <col min="2" max="2" width="11.6640625" customWidth="1"/>
    <col min="3" max="3" width="11.88671875" customWidth="1"/>
    <col min="4" max="4" width="12.5546875" customWidth="1"/>
    <col min="5" max="5" width="11.5546875" customWidth="1"/>
    <col min="7" max="7" width="29.5546875" customWidth="1"/>
    <col min="8" max="8" width="27.6640625" style="108" customWidth="1"/>
    <col min="9" max="9" width="18.109375" style="143" customWidth="1"/>
    <col min="10" max="10" width="28.44140625" style="108" customWidth="1"/>
  </cols>
  <sheetData>
    <row r="1" spans="1:10" ht="50.4" customHeight="1">
      <c r="A1" s="167" t="s">
        <v>333</v>
      </c>
      <c r="B1" s="167"/>
      <c r="C1" s="167"/>
      <c r="D1" s="167"/>
      <c r="E1" s="167"/>
      <c r="F1" s="167"/>
      <c r="G1" s="167"/>
      <c r="H1" s="167"/>
      <c r="I1" s="167"/>
      <c r="J1" s="167"/>
    </row>
    <row r="3" spans="1:10" ht="18" customHeight="1">
      <c r="A3" s="168" t="s">
        <v>0</v>
      </c>
      <c r="B3" s="170" t="s">
        <v>1</v>
      </c>
      <c r="C3" s="170"/>
      <c r="D3" s="170"/>
      <c r="E3" s="170"/>
      <c r="F3" s="170"/>
      <c r="G3" s="171" t="s">
        <v>2</v>
      </c>
      <c r="H3" s="166" t="s">
        <v>334</v>
      </c>
      <c r="I3" s="175" t="s">
        <v>95</v>
      </c>
      <c r="J3" s="166" t="s">
        <v>330</v>
      </c>
    </row>
    <row r="4" spans="1:10" ht="102" customHeight="1">
      <c r="A4" s="169"/>
      <c r="B4" s="98" t="s">
        <v>270</v>
      </c>
      <c r="C4" s="66" t="s">
        <v>3</v>
      </c>
      <c r="D4" s="173" t="s">
        <v>4</v>
      </c>
      <c r="E4" s="174"/>
      <c r="F4" s="66" t="s">
        <v>271</v>
      </c>
      <c r="G4" s="172"/>
      <c r="H4" s="166"/>
      <c r="I4" s="175"/>
      <c r="J4" s="166"/>
    </row>
    <row r="5" spans="1:10" ht="24.6">
      <c r="A5" s="59" t="s">
        <v>5</v>
      </c>
      <c r="B5" s="21" t="s">
        <v>272</v>
      </c>
      <c r="C5" s="21"/>
      <c r="D5" s="21"/>
      <c r="E5" s="21"/>
      <c r="F5" s="21"/>
      <c r="G5" s="67">
        <f>G6</f>
        <v>904380</v>
      </c>
      <c r="H5" s="67">
        <f t="shared" ref="H5:J8" si="0">H6</f>
        <v>614338.62000000011</v>
      </c>
      <c r="I5" s="141">
        <f>H5/G5%</f>
        <v>67.929257612950323</v>
      </c>
      <c r="J5" s="67">
        <f t="shared" si="0"/>
        <v>904380</v>
      </c>
    </row>
    <row r="6" spans="1:10" ht="24.6">
      <c r="A6" s="68" t="s">
        <v>6</v>
      </c>
      <c r="B6" s="21" t="s">
        <v>272</v>
      </c>
      <c r="C6" s="21" t="s">
        <v>7</v>
      </c>
      <c r="D6" s="21"/>
      <c r="E6" s="21"/>
      <c r="F6" s="21"/>
      <c r="G6" s="67">
        <f>G7</f>
        <v>904380</v>
      </c>
      <c r="H6" s="67">
        <f t="shared" si="0"/>
        <v>614338.62000000011</v>
      </c>
      <c r="I6" s="141">
        <f t="shared" ref="I6:I68" si="1">H6/G6%</f>
        <v>67.929257612950323</v>
      </c>
      <c r="J6" s="67">
        <f t="shared" si="0"/>
        <v>904380</v>
      </c>
    </row>
    <row r="7" spans="1:10" ht="45">
      <c r="A7" s="59" t="s">
        <v>8</v>
      </c>
      <c r="B7" s="21" t="s">
        <v>272</v>
      </c>
      <c r="C7" s="21" t="s">
        <v>9</v>
      </c>
      <c r="D7" s="21"/>
      <c r="E7" s="21"/>
      <c r="F7" s="21"/>
      <c r="G7" s="67">
        <f>G8</f>
        <v>904380</v>
      </c>
      <c r="H7" s="67">
        <f t="shared" si="0"/>
        <v>614338.62000000011</v>
      </c>
      <c r="I7" s="141">
        <f t="shared" si="1"/>
        <v>67.929257612950323</v>
      </c>
      <c r="J7" s="67">
        <f t="shared" si="0"/>
        <v>904380</v>
      </c>
    </row>
    <row r="8" spans="1:10" ht="25.2">
      <c r="A8" s="69" t="s">
        <v>10</v>
      </c>
      <c r="B8" s="22" t="s">
        <v>272</v>
      </c>
      <c r="C8" s="22" t="s">
        <v>9</v>
      </c>
      <c r="D8" s="22" t="s">
        <v>96</v>
      </c>
      <c r="E8" s="22"/>
      <c r="F8" s="22"/>
      <c r="G8" s="70">
        <f>G9</f>
        <v>904380</v>
      </c>
      <c r="H8" s="70">
        <f>H9</f>
        <v>614338.62000000011</v>
      </c>
      <c r="I8" s="141">
        <f t="shared" si="1"/>
        <v>67.929257612950323</v>
      </c>
      <c r="J8" s="70">
        <f t="shared" si="0"/>
        <v>904380</v>
      </c>
    </row>
    <row r="9" spans="1:10" ht="46.2">
      <c r="A9" s="69" t="s">
        <v>11</v>
      </c>
      <c r="B9" s="22" t="s">
        <v>272</v>
      </c>
      <c r="C9" s="22" t="s">
        <v>9</v>
      </c>
      <c r="D9" s="22" t="s">
        <v>96</v>
      </c>
      <c r="E9" s="22" t="s">
        <v>97</v>
      </c>
      <c r="F9" s="22"/>
      <c r="G9" s="70">
        <f>SUM(G10:G12)</f>
        <v>904380</v>
      </c>
      <c r="H9" s="70">
        <f>SUM(H10:H12)</f>
        <v>614338.62000000011</v>
      </c>
      <c r="I9" s="141">
        <f t="shared" si="1"/>
        <v>67.929257612950323</v>
      </c>
      <c r="J9" s="70">
        <f>SUM(J10:J12)</f>
        <v>904380</v>
      </c>
    </row>
    <row r="10" spans="1:10" ht="69">
      <c r="A10" s="58" t="s">
        <v>12</v>
      </c>
      <c r="B10" s="22" t="s">
        <v>272</v>
      </c>
      <c r="C10" s="22" t="s">
        <v>9</v>
      </c>
      <c r="D10" s="22" t="s">
        <v>96</v>
      </c>
      <c r="E10" s="22" t="s">
        <v>97</v>
      </c>
      <c r="F10" s="22" t="s">
        <v>13</v>
      </c>
      <c r="G10" s="70">
        <v>852400</v>
      </c>
      <c r="H10" s="70">
        <v>591493.67000000004</v>
      </c>
      <c r="I10" s="141">
        <f t="shared" si="1"/>
        <v>69.391561473486632</v>
      </c>
      <c r="J10" s="70">
        <v>852400</v>
      </c>
    </row>
    <row r="11" spans="1:10" ht="25.2">
      <c r="A11" s="58" t="s">
        <v>14</v>
      </c>
      <c r="B11" s="22" t="s">
        <v>272</v>
      </c>
      <c r="C11" s="22" t="s">
        <v>9</v>
      </c>
      <c r="D11" s="22" t="s">
        <v>96</v>
      </c>
      <c r="E11" s="22" t="s">
        <v>97</v>
      </c>
      <c r="F11" s="22" t="s">
        <v>15</v>
      </c>
      <c r="G11" s="70">
        <v>50380</v>
      </c>
      <c r="H11" s="106">
        <v>22657.8</v>
      </c>
      <c r="I11" s="141">
        <f t="shared" si="1"/>
        <v>44.973799126637552</v>
      </c>
      <c r="J11" s="70">
        <v>50380</v>
      </c>
    </row>
    <row r="12" spans="1:10" ht="25.2">
      <c r="A12" s="58" t="s">
        <v>16</v>
      </c>
      <c r="B12" s="22" t="s">
        <v>272</v>
      </c>
      <c r="C12" s="22" t="s">
        <v>9</v>
      </c>
      <c r="D12" s="22" t="s">
        <v>96</v>
      </c>
      <c r="E12" s="22" t="s">
        <v>97</v>
      </c>
      <c r="F12" s="22" t="s">
        <v>17</v>
      </c>
      <c r="G12" s="70">
        <v>1600</v>
      </c>
      <c r="H12" s="106">
        <v>187.15</v>
      </c>
      <c r="I12" s="141">
        <f t="shared" si="1"/>
        <v>11.696875</v>
      </c>
      <c r="J12" s="70">
        <v>1600</v>
      </c>
    </row>
    <row r="13" spans="1:10" ht="24.6">
      <c r="A13" s="59" t="s">
        <v>18</v>
      </c>
      <c r="B13" s="21" t="s">
        <v>266</v>
      </c>
      <c r="C13" s="21"/>
      <c r="D13" s="21"/>
      <c r="E13" s="21"/>
      <c r="F13" s="21"/>
      <c r="G13" s="67">
        <f>G14+G42+G49+G61+G86+G159+G164+G175+G180</f>
        <v>103174771.44999999</v>
      </c>
      <c r="H13" s="67">
        <f>H14+H42+H49+H61+H86+H159+H164+H175+H180</f>
        <v>68703055.540000007</v>
      </c>
      <c r="I13" s="141">
        <f t="shared" si="1"/>
        <v>66.589006764405113</v>
      </c>
      <c r="J13" s="67">
        <f>J14+J42+J49+J61+J86+J159+J164+J175+J180</f>
        <v>101401197.37</v>
      </c>
    </row>
    <row r="14" spans="1:10" ht="24.6">
      <c r="A14" s="68" t="s">
        <v>6</v>
      </c>
      <c r="B14" s="21" t="s">
        <v>266</v>
      </c>
      <c r="C14" s="21" t="s">
        <v>7</v>
      </c>
      <c r="D14" s="21"/>
      <c r="E14" s="21"/>
      <c r="F14" s="21"/>
      <c r="G14" s="67">
        <f>G15+G19+G27+G30</f>
        <v>19986372</v>
      </c>
      <c r="H14" s="67">
        <f>H15+H19+H27+H30</f>
        <v>13591717.420000002</v>
      </c>
      <c r="I14" s="141">
        <f t="shared" si="1"/>
        <v>68.004925656342238</v>
      </c>
      <c r="J14" s="67">
        <f>J15+J19+J27+J30</f>
        <v>19986372</v>
      </c>
    </row>
    <row r="15" spans="1:10" ht="45">
      <c r="A15" s="71" t="s">
        <v>19</v>
      </c>
      <c r="B15" s="21" t="s">
        <v>266</v>
      </c>
      <c r="C15" s="21" t="s">
        <v>20</v>
      </c>
      <c r="D15" s="21"/>
      <c r="E15" s="21"/>
      <c r="F15" s="21"/>
      <c r="G15" s="67">
        <f>G16</f>
        <v>2866100</v>
      </c>
      <c r="H15" s="67">
        <f t="shared" ref="H15:J17" si="2">H16</f>
        <v>2150500.12</v>
      </c>
      <c r="I15" s="141">
        <f t="shared" si="1"/>
        <v>75.032278008443527</v>
      </c>
      <c r="J15" s="67">
        <f t="shared" si="2"/>
        <v>2866100</v>
      </c>
    </row>
    <row r="16" spans="1:10" ht="25.2">
      <c r="A16" s="60" t="s">
        <v>21</v>
      </c>
      <c r="B16" s="22" t="s">
        <v>266</v>
      </c>
      <c r="C16" s="22" t="s">
        <v>20</v>
      </c>
      <c r="D16" s="22" t="s">
        <v>96</v>
      </c>
      <c r="E16" s="22" t="s">
        <v>98</v>
      </c>
      <c r="F16" s="22"/>
      <c r="G16" s="70">
        <f>G17</f>
        <v>2866100</v>
      </c>
      <c r="H16" s="70">
        <f t="shared" si="2"/>
        <v>2150500.12</v>
      </c>
      <c r="I16" s="141">
        <f t="shared" si="1"/>
        <v>75.032278008443527</v>
      </c>
      <c r="J16" s="70">
        <f t="shared" si="2"/>
        <v>2866100</v>
      </c>
    </row>
    <row r="17" spans="1:19" ht="46.2">
      <c r="A17" s="60" t="s">
        <v>22</v>
      </c>
      <c r="B17" s="22" t="s">
        <v>266</v>
      </c>
      <c r="C17" s="22" t="s">
        <v>20</v>
      </c>
      <c r="D17" s="22" t="s">
        <v>96</v>
      </c>
      <c r="E17" s="22" t="s">
        <v>98</v>
      </c>
      <c r="F17" s="22"/>
      <c r="G17" s="70">
        <f>G18</f>
        <v>2866100</v>
      </c>
      <c r="H17" s="70">
        <f t="shared" si="2"/>
        <v>2150500.12</v>
      </c>
      <c r="I17" s="141">
        <f t="shared" si="1"/>
        <v>75.032278008443527</v>
      </c>
      <c r="J17" s="70">
        <f t="shared" si="2"/>
        <v>2866100</v>
      </c>
    </row>
    <row r="18" spans="1:19" ht="69">
      <c r="A18" s="72" t="s">
        <v>12</v>
      </c>
      <c r="B18" s="22" t="s">
        <v>266</v>
      </c>
      <c r="C18" s="22" t="s">
        <v>20</v>
      </c>
      <c r="D18" s="22" t="s">
        <v>96</v>
      </c>
      <c r="E18" s="22" t="s">
        <v>98</v>
      </c>
      <c r="F18" s="22" t="s">
        <v>13</v>
      </c>
      <c r="G18" s="70">
        <v>2866100</v>
      </c>
      <c r="H18" s="106">
        <v>2150500.12</v>
      </c>
      <c r="I18" s="141">
        <f t="shared" si="1"/>
        <v>75.032278008443527</v>
      </c>
      <c r="J18" s="106">
        <v>2866100</v>
      </c>
    </row>
    <row r="19" spans="1:19" ht="70.95" customHeight="1">
      <c r="A19" s="65" t="s">
        <v>23</v>
      </c>
      <c r="B19" s="21" t="s">
        <v>266</v>
      </c>
      <c r="C19" s="21" t="s">
        <v>24</v>
      </c>
      <c r="D19" s="21" t="s">
        <v>96</v>
      </c>
      <c r="E19" s="22"/>
      <c r="F19" s="21"/>
      <c r="G19" s="67">
        <f>G20+G23</f>
        <v>16410960</v>
      </c>
      <c r="H19" s="67">
        <f>H20+H23</f>
        <v>11380393.640000001</v>
      </c>
      <c r="I19" s="141">
        <f t="shared" si="1"/>
        <v>69.346300521115154</v>
      </c>
      <c r="J19" s="67">
        <f>J20+J23</f>
        <v>16410960</v>
      </c>
    </row>
    <row r="20" spans="1:19" s="96" customFormat="1" ht="24.6">
      <c r="A20" s="68" t="s">
        <v>21</v>
      </c>
      <c r="B20" s="21" t="s">
        <v>266</v>
      </c>
      <c r="C20" s="21" t="s">
        <v>24</v>
      </c>
      <c r="D20" s="21" t="s">
        <v>96</v>
      </c>
      <c r="E20" s="21"/>
      <c r="F20" s="21"/>
      <c r="G20" s="67">
        <f>G21</f>
        <v>5114940</v>
      </c>
      <c r="H20" s="67">
        <f t="shared" ref="H20:J21" si="3">H21</f>
        <v>3749755.94</v>
      </c>
      <c r="I20" s="141">
        <f t="shared" si="1"/>
        <v>73.309871474543201</v>
      </c>
      <c r="J20" s="67">
        <f t="shared" si="3"/>
        <v>5114940</v>
      </c>
    </row>
    <row r="21" spans="1:19" ht="45.6">
      <c r="A21" s="73" t="s">
        <v>25</v>
      </c>
      <c r="B21" s="22" t="s">
        <v>266</v>
      </c>
      <c r="C21" s="22" t="s">
        <v>24</v>
      </c>
      <c r="D21" s="22" t="s">
        <v>96</v>
      </c>
      <c r="E21" s="22" t="s">
        <v>97</v>
      </c>
      <c r="F21" s="22"/>
      <c r="G21" s="70">
        <f>G22</f>
        <v>5114940</v>
      </c>
      <c r="H21" s="70">
        <f t="shared" si="3"/>
        <v>3749755.94</v>
      </c>
      <c r="I21" s="141">
        <f t="shared" si="1"/>
        <v>73.309871474543201</v>
      </c>
      <c r="J21" s="70">
        <f t="shared" si="3"/>
        <v>5114940</v>
      </c>
    </row>
    <row r="22" spans="1:19" ht="68.400000000000006">
      <c r="A22" s="73" t="s">
        <v>26</v>
      </c>
      <c r="B22" s="22" t="s">
        <v>266</v>
      </c>
      <c r="C22" s="22" t="s">
        <v>24</v>
      </c>
      <c r="D22" s="22" t="s">
        <v>96</v>
      </c>
      <c r="E22" s="22" t="s">
        <v>97</v>
      </c>
      <c r="F22" s="22" t="s">
        <v>13</v>
      </c>
      <c r="G22" s="70">
        <v>5114940</v>
      </c>
      <c r="H22" s="106">
        <v>3749755.94</v>
      </c>
      <c r="I22" s="141">
        <f t="shared" si="1"/>
        <v>73.309871474543201</v>
      </c>
      <c r="J22" s="70">
        <v>5114940</v>
      </c>
    </row>
    <row r="23" spans="1:19" ht="44.4">
      <c r="A23" s="57" t="s">
        <v>33</v>
      </c>
      <c r="B23" s="21" t="s">
        <v>266</v>
      </c>
      <c r="C23" s="21" t="s">
        <v>24</v>
      </c>
      <c r="D23" s="22" t="s">
        <v>96</v>
      </c>
      <c r="E23" s="21" t="s">
        <v>101</v>
      </c>
      <c r="F23" s="21"/>
      <c r="G23" s="67">
        <f>SUM(G24:G26)</f>
        <v>11296020</v>
      </c>
      <c r="H23" s="67">
        <f>SUM(H24:H26)</f>
        <v>7630637.7000000002</v>
      </c>
      <c r="I23" s="141">
        <f t="shared" si="1"/>
        <v>67.551559752904126</v>
      </c>
      <c r="J23" s="67">
        <f>SUM(J24:J26)</f>
        <v>11296020</v>
      </c>
    </row>
    <row r="24" spans="1:19" ht="69">
      <c r="A24" s="58" t="s">
        <v>26</v>
      </c>
      <c r="B24" s="22" t="s">
        <v>266</v>
      </c>
      <c r="C24" s="22" t="s">
        <v>24</v>
      </c>
      <c r="D24" s="22" t="s">
        <v>96</v>
      </c>
      <c r="E24" s="22" t="s">
        <v>101</v>
      </c>
      <c r="F24" s="22" t="s">
        <v>13</v>
      </c>
      <c r="G24" s="70">
        <v>8660100</v>
      </c>
      <c r="H24" s="106">
        <v>6202418.29</v>
      </c>
      <c r="I24" s="141">
        <f t="shared" si="1"/>
        <v>71.620631286012866</v>
      </c>
      <c r="J24" s="106">
        <v>8660100</v>
      </c>
    </row>
    <row r="25" spans="1:19" ht="25.2">
      <c r="A25" s="58" t="s">
        <v>14</v>
      </c>
      <c r="B25" s="22" t="s">
        <v>266</v>
      </c>
      <c r="C25" s="22" t="s">
        <v>24</v>
      </c>
      <c r="D25" s="22" t="s">
        <v>96</v>
      </c>
      <c r="E25" s="22" t="s">
        <v>101</v>
      </c>
      <c r="F25" s="22" t="s">
        <v>15</v>
      </c>
      <c r="G25" s="70">
        <v>2542820</v>
      </c>
      <c r="H25" s="106">
        <v>1369002.58</v>
      </c>
      <c r="I25" s="141">
        <f t="shared" si="1"/>
        <v>53.837966509623179</v>
      </c>
      <c r="J25" s="106">
        <v>2542820</v>
      </c>
    </row>
    <row r="26" spans="1:19" ht="25.2">
      <c r="A26" s="58" t="s">
        <v>16</v>
      </c>
      <c r="B26" s="22" t="s">
        <v>266</v>
      </c>
      <c r="C26" s="22" t="s">
        <v>24</v>
      </c>
      <c r="D26" s="22" t="s">
        <v>96</v>
      </c>
      <c r="E26" s="22" t="s">
        <v>101</v>
      </c>
      <c r="F26" s="22" t="s">
        <v>17</v>
      </c>
      <c r="G26" s="70">
        <v>93100</v>
      </c>
      <c r="H26" s="106">
        <v>59216.83</v>
      </c>
      <c r="I26" s="141">
        <f t="shared" si="1"/>
        <v>63.605617615467239</v>
      </c>
      <c r="J26" s="106">
        <v>93100</v>
      </c>
    </row>
    <row r="27" spans="1:19" ht="24.6">
      <c r="A27" s="59" t="s">
        <v>27</v>
      </c>
      <c r="B27" s="21" t="s">
        <v>266</v>
      </c>
      <c r="C27" s="21" t="s">
        <v>28</v>
      </c>
      <c r="D27" s="21"/>
      <c r="E27" s="21"/>
      <c r="F27" s="21"/>
      <c r="G27" s="67">
        <f>G28</f>
        <v>169300</v>
      </c>
      <c r="H27" s="67">
        <f t="shared" ref="H27:J28" si="4">H28</f>
        <v>0</v>
      </c>
      <c r="I27" s="141">
        <f t="shared" si="1"/>
        <v>0</v>
      </c>
      <c r="J27" s="67">
        <f t="shared" si="4"/>
        <v>169300</v>
      </c>
    </row>
    <row r="28" spans="1:19" ht="25.2">
      <c r="A28" s="58" t="s">
        <v>29</v>
      </c>
      <c r="B28" s="22" t="s">
        <v>266</v>
      </c>
      <c r="C28" s="22" t="s">
        <v>28</v>
      </c>
      <c r="D28" s="22" t="s">
        <v>96</v>
      </c>
      <c r="E28" s="22" t="s">
        <v>99</v>
      </c>
      <c r="F28" s="22"/>
      <c r="G28" s="70">
        <f>G29</f>
        <v>169300</v>
      </c>
      <c r="H28" s="70">
        <f t="shared" si="4"/>
        <v>0</v>
      </c>
      <c r="I28" s="141">
        <f t="shared" si="1"/>
        <v>0</v>
      </c>
      <c r="J28" s="70">
        <f t="shared" si="4"/>
        <v>169300</v>
      </c>
    </row>
    <row r="29" spans="1:19" ht="25.2">
      <c r="A29" s="58" t="s">
        <v>30</v>
      </c>
      <c r="B29" s="22" t="s">
        <v>266</v>
      </c>
      <c r="C29" s="22" t="s">
        <v>28</v>
      </c>
      <c r="D29" s="22" t="s">
        <v>96</v>
      </c>
      <c r="E29" s="22" t="s">
        <v>100</v>
      </c>
      <c r="F29" s="22" t="s">
        <v>17</v>
      </c>
      <c r="G29" s="70">
        <v>169300</v>
      </c>
      <c r="H29" s="106"/>
      <c r="I29" s="141">
        <f t="shared" si="1"/>
        <v>0</v>
      </c>
      <c r="J29" s="106">
        <v>169300</v>
      </c>
    </row>
    <row r="30" spans="1:19" ht="24.6">
      <c r="A30" s="59" t="s">
        <v>31</v>
      </c>
      <c r="B30" s="21" t="s">
        <v>266</v>
      </c>
      <c r="C30" s="21" t="s">
        <v>32</v>
      </c>
      <c r="D30" s="21"/>
      <c r="E30" s="21"/>
      <c r="F30" s="21"/>
      <c r="G30" s="67">
        <f>G31+G39</f>
        <v>540012</v>
      </c>
      <c r="H30" s="67">
        <f>H31+H39</f>
        <v>60823.66</v>
      </c>
      <c r="I30" s="141">
        <f t="shared" si="1"/>
        <v>11.263390443175338</v>
      </c>
      <c r="J30" s="67">
        <f>J31+J39</f>
        <v>540012</v>
      </c>
    </row>
    <row r="31" spans="1:19" ht="24.6">
      <c r="A31" s="64" t="s">
        <v>10</v>
      </c>
      <c r="B31" s="21" t="s">
        <v>266</v>
      </c>
      <c r="C31" s="21" t="s">
        <v>32</v>
      </c>
      <c r="D31" s="21" t="s">
        <v>96</v>
      </c>
      <c r="E31" s="21"/>
      <c r="F31" s="21"/>
      <c r="G31" s="67">
        <f>G32+G34+G35</f>
        <v>540012</v>
      </c>
      <c r="H31" s="67">
        <f>H32+H34+H35</f>
        <v>60823.66</v>
      </c>
      <c r="I31" s="141">
        <f t="shared" si="1"/>
        <v>11.263390443175338</v>
      </c>
      <c r="J31" s="67">
        <f>J32+J34+J35</f>
        <v>540012</v>
      </c>
    </row>
    <row r="32" spans="1:19" ht="67.2">
      <c r="A32" s="74" t="s">
        <v>102</v>
      </c>
      <c r="B32" s="21" t="s">
        <v>266</v>
      </c>
      <c r="C32" s="21" t="s">
        <v>32</v>
      </c>
      <c r="D32" s="21">
        <v>99000</v>
      </c>
      <c r="E32" s="21" t="s">
        <v>103</v>
      </c>
      <c r="F32" s="21"/>
      <c r="G32" s="75">
        <f>G33</f>
        <v>480700</v>
      </c>
      <c r="H32" s="75">
        <f>H33</f>
        <v>20200</v>
      </c>
      <c r="I32" s="141">
        <f t="shared" si="1"/>
        <v>4.2022051175369253</v>
      </c>
      <c r="J32" s="75">
        <f>J33</f>
        <v>480700</v>
      </c>
      <c r="S32" s="112"/>
    </row>
    <row r="33" spans="1:10" ht="25.2">
      <c r="A33" s="58" t="s">
        <v>14</v>
      </c>
      <c r="B33" s="22" t="s">
        <v>266</v>
      </c>
      <c r="C33" s="22" t="s">
        <v>32</v>
      </c>
      <c r="D33" s="22">
        <v>99000</v>
      </c>
      <c r="E33" s="22" t="s">
        <v>103</v>
      </c>
      <c r="F33" s="22" t="s">
        <v>15</v>
      </c>
      <c r="G33" s="76">
        <v>480700</v>
      </c>
      <c r="H33" s="106">
        <v>20200</v>
      </c>
      <c r="I33" s="142">
        <f t="shared" si="1"/>
        <v>4.2022051175369253</v>
      </c>
      <c r="J33" s="106">
        <v>480700</v>
      </c>
    </row>
    <row r="34" spans="1:10" ht="24.6">
      <c r="A34" s="77" t="s">
        <v>16</v>
      </c>
      <c r="B34" s="21" t="s">
        <v>266</v>
      </c>
      <c r="C34" s="21" t="s">
        <v>32</v>
      </c>
      <c r="D34" s="21">
        <v>99000</v>
      </c>
      <c r="E34" s="21" t="s">
        <v>103</v>
      </c>
      <c r="F34" s="21" t="s">
        <v>17</v>
      </c>
      <c r="G34" s="75">
        <v>38012</v>
      </c>
      <c r="H34" s="75">
        <v>34012</v>
      </c>
      <c r="I34" s="141">
        <f t="shared" si="1"/>
        <v>89.477007260864994</v>
      </c>
      <c r="J34" s="75">
        <v>38012</v>
      </c>
    </row>
    <row r="35" spans="1:10" ht="67.2">
      <c r="A35" s="78" t="s">
        <v>34</v>
      </c>
      <c r="B35" s="21" t="s">
        <v>266</v>
      </c>
      <c r="C35" s="21" t="s">
        <v>32</v>
      </c>
      <c r="D35" s="21" t="s">
        <v>96</v>
      </c>
      <c r="E35" s="21"/>
      <c r="F35" s="21"/>
      <c r="G35" s="67">
        <f>G36</f>
        <v>21300</v>
      </c>
      <c r="H35" s="67">
        <f t="shared" ref="H35:J36" si="5">H36</f>
        <v>6611.66</v>
      </c>
      <c r="I35" s="141">
        <f t="shared" si="1"/>
        <v>31.040657276995304</v>
      </c>
      <c r="J35" s="67">
        <f t="shared" si="5"/>
        <v>21300</v>
      </c>
    </row>
    <row r="36" spans="1:10" ht="69">
      <c r="A36" s="79" t="s">
        <v>35</v>
      </c>
      <c r="B36" s="22" t="s">
        <v>266</v>
      </c>
      <c r="C36" s="22" t="s">
        <v>32</v>
      </c>
      <c r="D36" s="22" t="s">
        <v>96</v>
      </c>
      <c r="E36" s="22" t="s">
        <v>104</v>
      </c>
      <c r="F36" s="22"/>
      <c r="G36" s="70">
        <f>G37</f>
        <v>21300</v>
      </c>
      <c r="H36" s="70">
        <f t="shared" si="5"/>
        <v>6611.66</v>
      </c>
      <c r="I36" s="142">
        <f t="shared" si="1"/>
        <v>31.040657276995304</v>
      </c>
      <c r="J36" s="70">
        <f t="shared" si="5"/>
        <v>21300</v>
      </c>
    </row>
    <row r="37" spans="1:10" ht="25.2">
      <c r="A37" s="58" t="s">
        <v>14</v>
      </c>
      <c r="B37" s="22" t="s">
        <v>266</v>
      </c>
      <c r="C37" s="22" t="s">
        <v>32</v>
      </c>
      <c r="D37" s="22" t="s">
        <v>96</v>
      </c>
      <c r="E37" s="22" t="s">
        <v>104</v>
      </c>
      <c r="F37" s="22" t="s">
        <v>15</v>
      </c>
      <c r="G37" s="70">
        <v>21300</v>
      </c>
      <c r="H37" s="106">
        <v>6611.66</v>
      </c>
      <c r="I37" s="141">
        <f t="shared" si="1"/>
        <v>31.040657276995304</v>
      </c>
      <c r="J37" s="106">
        <v>21300</v>
      </c>
    </row>
    <row r="38" spans="1:10" ht="45" hidden="1">
      <c r="A38" s="59" t="s">
        <v>273</v>
      </c>
      <c r="B38" s="21" t="s">
        <v>266</v>
      </c>
      <c r="C38" s="22" t="s">
        <v>32</v>
      </c>
      <c r="D38" s="22" t="s">
        <v>122</v>
      </c>
      <c r="E38" s="21"/>
      <c r="F38" s="21"/>
      <c r="G38" s="67">
        <f>G39</f>
        <v>0</v>
      </c>
      <c r="H38" s="67">
        <f>H39</f>
        <v>0</v>
      </c>
      <c r="I38" s="141" t="e">
        <f t="shared" si="1"/>
        <v>#DIV/0!</v>
      </c>
      <c r="J38" s="67">
        <f>J39</f>
        <v>0</v>
      </c>
    </row>
    <row r="39" spans="1:10" ht="91.5" hidden="1" customHeight="1">
      <c r="A39" s="59" t="s">
        <v>241</v>
      </c>
      <c r="B39" s="21" t="s">
        <v>266</v>
      </c>
      <c r="C39" s="22" t="s">
        <v>32</v>
      </c>
      <c r="D39" s="22" t="s">
        <v>242</v>
      </c>
      <c r="E39" s="21"/>
      <c r="F39" s="21"/>
      <c r="G39" s="67">
        <f>SUM(G40:G41)</f>
        <v>0</v>
      </c>
      <c r="H39" s="67">
        <f>SUM(H40:H41)</f>
        <v>0</v>
      </c>
      <c r="I39" s="141" t="e">
        <f t="shared" si="1"/>
        <v>#DIV/0!</v>
      </c>
      <c r="J39" s="67">
        <f>SUM(J40:J41)</f>
        <v>0</v>
      </c>
    </row>
    <row r="40" spans="1:10" ht="46.2" hidden="1">
      <c r="A40" s="61" t="s">
        <v>136</v>
      </c>
      <c r="B40" s="22" t="s">
        <v>266</v>
      </c>
      <c r="C40" s="22" t="s">
        <v>32</v>
      </c>
      <c r="D40" s="22" t="s">
        <v>242</v>
      </c>
      <c r="E40" s="22" t="s">
        <v>112</v>
      </c>
      <c r="F40" s="22" t="s">
        <v>15</v>
      </c>
      <c r="G40" s="70"/>
      <c r="H40" s="106">
        <v>0</v>
      </c>
      <c r="I40" s="141" t="e">
        <f t="shared" si="1"/>
        <v>#DIV/0!</v>
      </c>
      <c r="J40" s="106"/>
    </row>
    <row r="41" spans="1:10" ht="46.2" hidden="1">
      <c r="A41" s="58" t="s">
        <v>137</v>
      </c>
      <c r="B41" s="22" t="s">
        <v>266</v>
      </c>
      <c r="C41" s="22" t="s">
        <v>32</v>
      </c>
      <c r="D41" s="22" t="s">
        <v>242</v>
      </c>
      <c r="E41" s="22" t="s">
        <v>129</v>
      </c>
      <c r="F41" s="22" t="s">
        <v>15</v>
      </c>
      <c r="G41" s="70"/>
      <c r="H41" s="106">
        <v>0</v>
      </c>
      <c r="I41" s="141" t="e">
        <f t="shared" si="1"/>
        <v>#DIV/0!</v>
      </c>
      <c r="J41" s="106"/>
    </row>
    <row r="42" spans="1:10" ht="24.6">
      <c r="A42" s="59" t="s">
        <v>36</v>
      </c>
      <c r="B42" s="21" t="s">
        <v>266</v>
      </c>
      <c r="C42" s="21" t="s">
        <v>37</v>
      </c>
      <c r="D42" s="21"/>
      <c r="E42" s="21"/>
      <c r="F42" s="21"/>
      <c r="G42" s="67">
        <f>G43</f>
        <v>456400</v>
      </c>
      <c r="H42" s="67">
        <f t="shared" ref="H42:J44" si="6">H43</f>
        <v>255599.14</v>
      </c>
      <c r="I42" s="141">
        <f t="shared" si="1"/>
        <v>56.003317265556532</v>
      </c>
      <c r="J42" s="67">
        <f t="shared" si="6"/>
        <v>456400</v>
      </c>
    </row>
    <row r="43" spans="1:10" ht="24.6">
      <c r="A43" s="65" t="s">
        <v>38</v>
      </c>
      <c r="B43" s="21" t="s">
        <v>266</v>
      </c>
      <c r="C43" s="21" t="s">
        <v>39</v>
      </c>
      <c r="D43" s="21"/>
      <c r="E43" s="21"/>
      <c r="F43" s="21"/>
      <c r="G43" s="67">
        <f>G44</f>
        <v>456400</v>
      </c>
      <c r="H43" s="67">
        <f t="shared" si="6"/>
        <v>255599.14</v>
      </c>
      <c r="I43" s="141">
        <f t="shared" si="1"/>
        <v>56.003317265556532</v>
      </c>
      <c r="J43" s="67">
        <f t="shared" si="6"/>
        <v>456400</v>
      </c>
    </row>
    <row r="44" spans="1:10" ht="25.2">
      <c r="A44" s="60" t="s">
        <v>21</v>
      </c>
      <c r="B44" s="22" t="s">
        <v>266</v>
      </c>
      <c r="C44" s="22" t="s">
        <v>39</v>
      </c>
      <c r="D44" s="22" t="s">
        <v>96</v>
      </c>
      <c r="E44" s="22" t="s">
        <v>105</v>
      </c>
      <c r="F44" s="22"/>
      <c r="G44" s="70">
        <f>G45</f>
        <v>456400</v>
      </c>
      <c r="H44" s="70">
        <f t="shared" si="6"/>
        <v>255599.14</v>
      </c>
      <c r="I44" s="141">
        <f t="shared" si="1"/>
        <v>56.003317265556532</v>
      </c>
      <c r="J44" s="70">
        <f t="shared" si="6"/>
        <v>456400</v>
      </c>
    </row>
    <row r="45" spans="1:10" ht="46.2">
      <c r="A45" s="58" t="s">
        <v>40</v>
      </c>
      <c r="B45" s="22" t="s">
        <v>266</v>
      </c>
      <c r="C45" s="22" t="s">
        <v>39</v>
      </c>
      <c r="D45" s="22" t="s">
        <v>96</v>
      </c>
      <c r="E45" s="22" t="s">
        <v>105</v>
      </c>
      <c r="F45" s="22"/>
      <c r="G45" s="70">
        <f>SUM(G46:G47)</f>
        <v>456400</v>
      </c>
      <c r="H45" s="70">
        <f>SUM(H46:H47)</f>
        <v>255599.14</v>
      </c>
      <c r="I45" s="141">
        <f t="shared" si="1"/>
        <v>56.003317265556532</v>
      </c>
      <c r="J45" s="70">
        <f>SUM(J46:J47)</f>
        <v>456400</v>
      </c>
    </row>
    <row r="46" spans="1:10" ht="68.400000000000006">
      <c r="A46" s="73" t="s">
        <v>26</v>
      </c>
      <c r="B46" s="22" t="s">
        <v>266</v>
      </c>
      <c r="C46" s="22" t="s">
        <v>39</v>
      </c>
      <c r="D46" s="22" t="s">
        <v>96</v>
      </c>
      <c r="E46" s="22" t="s">
        <v>105</v>
      </c>
      <c r="F46" s="22" t="s">
        <v>13</v>
      </c>
      <c r="G46" s="70">
        <v>423000</v>
      </c>
      <c r="H46" s="106">
        <v>254659.14</v>
      </c>
      <c r="I46" s="141"/>
      <c r="J46" s="70">
        <v>423000</v>
      </c>
    </row>
    <row r="47" spans="1:10" ht="25.2">
      <c r="A47" s="58" t="s">
        <v>14</v>
      </c>
      <c r="B47" s="22" t="s">
        <v>266</v>
      </c>
      <c r="C47" s="22" t="s">
        <v>39</v>
      </c>
      <c r="D47" s="22" t="s">
        <v>96</v>
      </c>
      <c r="E47" s="22" t="s">
        <v>105</v>
      </c>
      <c r="F47" s="22" t="s">
        <v>15</v>
      </c>
      <c r="G47" s="70">
        <v>33400</v>
      </c>
      <c r="H47" s="106">
        <v>940</v>
      </c>
      <c r="I47" s="141">
        <f t="shared" si="1"/>
        <v>2.8143712574850301</v>
      </c>
      <c r="J47" s="70">
        <v>33400</v>
      </c>
    </row>
    <row r="48" spans="1:10" ht="25.2">
      <c r="A48" s="80" t="s">
        <v>94</v>
      </c>
      <c r="B48" s="22"/>
      <c r="C48" s="22"/>
      <c r="D48" s="22"/>
      <c r="E48" s="22"/>
      <c r="F48" s="22"/>
      <c r="G48" s="70">
        <f>G44</f>
        <v>456400</v>
      </c>
      <c r="H48" s="70">
        <f>H44</f>
        <v>255599.14</v>
      </c>
      <c r="I48" s="141">
        <f t="shared" si="1"/>
        <v>56.003317265556532</v>
      </c>
      <c r="J48" s="70">
        <f>J44</f>
        <v>456400</v>
      </c>
    </row>
    <row r="49" spans="1:10" ht="24.6">
      <c r="A49" s="59" t="s">
        <v>41</v>
      </c>
      <c r="B49" s="21" t="s">
        <v>266</v>
      </c>
      <c r="C49" s="21" t="s">
        <v>42</v>
      </c>
      <c r="D49" s="21"/>
      <c r="E49" s="21"/>
      <c r="F49" s="21"/>
      <c r="G49" s="67">
        <f>G50+G57</f>
        <v>323443</v>
      </c>
      <c r="H49" s="67">
        <f>H50+H54+H57</f>
        <v>204423</v>
      </c>
      <c r="I49" s="141">
        <f t="shared" si="1"/>
        <v>63.202171634569311</v>
      </c>
      <c r="J49" s="67">
        <f>J50+J57</f>
        <v>323443</v>
      </c>
    </row>
    <row r="50" spans="1:10" ht="47.4" customHeight="1">
      <c r="A50" s="59" t="s">
        <v>43</v>
      </c>
      <c r="B50" s="21" t="s">
        <v>266</v>
      </c>
      <c r="C50" s="21" t="s">
        <v>44</v>
      </c>
      <c r="D50" s="21"/>
      <c r="E50" s="21"/>
      <c r="F50" s="21"/>
      <c r="G50" s="75">
        <f>G51+G54</f>
        <v>119000</v>
      </c>
      <c r="H50" s="75">
        <f t="shared" ref="H50:J52" si="7">H51</f>
        <v>0</v>
      </c>
      <c r="I50" s="141">
        <f t="shared" si="1"/>
        <v>0</v>
      </c>
      <c r="J50" s="75">
        <f>J51+J54</f>
        <v>119000</v>
      </c>
    </row>
    <row r="51" spans="1:10" ht="25.2">
      <c r="A51" s="58" t="s">
        <v>45</v>
      </c>
      <c r="B51" s="22" t="s">
        <v>266</v>
      </c>
      <c r="C51" s="22" t="s">
        <v>44</v>
      </c>
      <c r="D51" s="22" t="s">
        <v>96</v>
      </c>
      <c r="E51" s="22"/>
      <c r="F51" s="22"/>
      <c r="G51" s="70">
        <f>G52</f>
        <v>109000</v>
      </c>
      <c r="H51" s="70">
        <f t="shared" si="7"/>
        <v>0</v>
      </c>
      <c r="I51" s="141">
        <f t="shared" si="1"/>
        <v>0</v>
      </c>
      <c r="J51" s="70">
        <f t="shared" si="7"/>
        <v>109000</v>
      </c>
    </row>
    <row r="52" spans="1:10" ht="25.2">
      <c r="A52" s="81" t="s">
        <v>46</v>
      </c>
      <c r="B52" s="22" t="s">
        <v>266</v>
      </c>
      <c r="C52" s="22" t="s">
        <v>44</v>
      </c>
      <c r="D52" s="22" t="s">
        <v>96</v>
      </c>
      <c r="E52" s="22" t="s">
        <v>106</v>
      </c>
      <c r="F52" s="22"/>
      <c r="G52" s="70">
        <f>G53</f>
        <v>109000</v>
      </c>
      <c r="H52" s="70">
        <f t="shared" si="7"/>
        <v>0</v>
      </c>
      <c r="I52" s="141">
        <f t="shared" si="1"/>
        <v>0</v>
      </c>
      <c r="J52" s="70">
        <f t="shared" si="7"/>
        <v>109000</v>
      </c>
    </row>
    <row r="53" spans="1:10" ht="25.2">
      <c r="A53" s="58" t="s">
        <v>14</v>
      </c>
      <c r="B53" s="22" t="s">
        <v>266</v>
      </c>
      <c r="C53" s="22" t="s">
        <v>44</v>
      </c>
      <c r="D53" s="22" t="s">
        <v>96</v>
      </c>
      <c r="E53" s="22" t="s">
        <v>106</v>
      </c>
      <c r="F53" s="22" t="s">
        <v>15</v>
      </c>
      <c r="G53" s="70">
        <v>109000</v>
      </c>
      <c r="H53" s="106"/>
      <c r="I53" s="141">
        <f t="shared" si="1"/>
        <v>0</v>
      </c>
      <c r="J53" s="106">
        <v>109000</v>
      </c>
    </row>
    <row r="54" spans="1:10" ht="45">
      <c r="A54" s="59" t="s">
        <v>349</v>
      </c>
      <c r="B54" s="21" t="s">
        <v>266</v>
      </c>
      <c r="C54" s="21" t="s">
        <v>44</v>
      </c>
      <c r="D54" s="21" t="s">
        <v>245</v>
      </c>
      <c r="E54" s="21" t="s">
        <v>106</v>
      </c>
      <c r="F54" s="21"/>
      <c r="G54" s="67">
        <f>SUM(G55:G56)</f>
        <v>10000</v>
      </c>
      <c r="H54" s="67">
        <f>SUM(H55:H56)</f>
        <v>0</v>
      </c>
      <c r="I54" s="141">
        <f t="shared" si="1"/>
        <v>0</v>
      </c>
      <c r="J54" s="67">
        <f>SUM(J55:J56)</f>
        <v>10000</v>
      </c>
    </row>
    <row r="55" spans="1:10" ht="25.2">
      <c r="A55" s="60" t="s">
        <v>243</v>
      </c>
      <c r="B55" s="22" t="s">
        <v>266</v>
      </c>
      <c r="C55" s="22" t="s">
        <v>44</v>
      </c>
      <c r="D55" s="22" t="s">
        <v>246</v>
      </c>
      <c r="E55" s="22" t="s">
        <v>106</v>
      </c>
      <c r="F55" s="22" t="s">
        <v>15</v>
      </c>
      <c r="G55" s="70">
        <v>5000</v>
      </c>
      <c r="H55" s="106">
        <v>0</v>
      </c>
      <c r="I55" s="141">
        <f t="shared" si="1"/>
        <v>0</v>
      </c>
      <c r="J55" s="70">
        <v>5000</v>
      </c>
    </row>
    <row r="56" spans="1:10" ht="46.2">
      <c r="A56" s="60" t="s">
        <v>244</v>
      </c>
      <c r="B56" s="22" t="s">
        <v>266</v>
      </c>
      <c r="C56" s="22" t="s">
        <v>44</v>
      </c>
      <c r="D56" s="22" t="s">
        <v>247</v>
      </c>
      <c r="E56" s="22" t="s">
        <v>106</v>
      </c>
      <c r="F56" s="22" t="s">
        <v>15</v>
      </c>
      <c r="G56" s="70">
        <v>5000</v>
      </c>
      <c r="H56" s="106">
        <v>0</v>
      </c>
      <c r="I56" s="141">
        <f t="shared" si="1"/>
        <v>0</v>
      </c>
      <c r="J56" s="70">
        <v>5000</v>
      </c>
    </row>
    <row r="57" spans="1:10" ht="24.6">
      <c r="A57" s="59" t="s">
        <v>47</v>
      </c>
      <c r="B57" s="21" t="s">
        <v>266</v>
      </c>
      <c r="C57" s="21" t="s">
        <v>48</v>
      </c>
      <c r="D57" s="21"/>
      <c r="E57" s="21"/>
      <c r="F57" s="21"/>
      <c r="G57" s="67">
        <f>G58</f>
        <v>204443</v>
      </c>
      <c r="H57" s="67">
        <f>H58</f>
        <v>204423</v>
      </c>
      <c r="I57" s="141">
        <f t="shared" si="1"/>
        <v>99.990217322187604</v>
      </c>
      <c r="J57" s="67">
        <f>J58</f>
        <v>204443</v>
      </c>
    </row>
    <row r="58" spans="1:10" ht="67.2">
      <c r="A58" s="59" t="s">
        <v>260</v>
      </c>
      <c r="B58" s="21" t="s">
        <v>266</v>
      </c>
      <c r="C58" s="21" t="s">
        <v>48</v>
      </c>
      <c r="D58" s="21" t="s">
        <v>248</v>
      </c>
      <c r="E58" s="21" t="s">
        <v>107</v>
      </c>
      <c r="F58" s="21"/>
      <c r="G58" s="67">
        <f>SUM(G59:G60)</f>
        <v>204443</v>
      </c>
      <c r="H58" s="67">
        <f>SUM(H59:H60)</f>
        <v>204423</v>
      </c>
      <c r="I58" s="141">
        <f t="shared" si="1"/>
        <v>99.990217322187604</v>
      </c>
      <c r="J58" s="67">
        <f>SUM(J59:J60)</f>
        <v>204443</v>
      </c>
    </row>
    <row r="59" spans="1:10" ht="46.2">
      <c r="A59" s="60" t="s">
        <v>261</v>
      </c>
      <c r="B59" s="22" t="s">
        <v>266</v>
      </c>
      <c r="C59" s="22" t="s">
        <v>48</v>
      </c>
      <c r="D59" s="22" t="s">
        <v>249</v>
      </c>
      <c r="E59" s="22" t="s">
        <v>107</v>
      </c>
      <c r="F59" s="22" t="s">
        <v>15</v>
      </c>
      <c r="G59" s="70">
        <v>154443</v>
      </c>
      <c r="H59" s="106">
        <v>154443</v>
      </c>
      <c r="I59" s="141">
        <f t="shared" si="1"/>
        <v>100</v>
      </c>
      <c r="J59" s="106">
        <v>154443</v>
      </c>
    </row>
    <row r="60" spans="1:10" ht="46.2">
      <c r="A60" s="60" t="s">
        <v>262</v>
      </c>
      <c r="B60" s="22" t="s">
        <v>266</v>
      </c>
      <c r="C60" s="22" t="s">
        <v>48</v>
      </c>
      <c r="D60" s="22" t="s">
        <v>250</v>
      </c>
      <c r="E60" s="22" t="s">
        <v>107</v>
      </c>
      <c r="F60" s="22" t="s">
        <v>15</v>
      </c>
      <c r="G60" s="70">
        <v>50000</v>
      </c>
      <c r="H60" s="106">
        <v>49980</v>
      </c>
      <c r="I60" s="141">
        <f t="shared" si="1"/>
        <v>99.96</v>
      </c>
      <c r="J60" s="106">
        <v>50000</v>
      </c>
    </row>
    <row r="61" spans="1:10" ht="24.6">
      <c r="A61" s="59" t="s">
        <v>49</v>
      </c>
      <c r="B61" s="21" t="s">
        <v>266</v>
      </c>
      <c r="C61" s="21" t="s">
        <v>50</v>
      </c>
      <c r="D61" s="21"/>
      <c r="E61" s="21"/>
      <c r="F61" s="21"/>
      <c r="G61" s="67">
        <f>G62+G78</f>
        <v>8152555.7800000003</v>
      </c>
      <c r="H61" s="67">
        <f>H62+H78</f>
        <v>2429618.5099999998</v>
      </c>
      <c r="I61" s="141">
        <f t="shared" si="1"/>
        <v>29.801924397259377</v>
      </c>
      <c r="J61" s="67">
        <f>J62+J78</f>
        <v>8152555.7800000003</v>
      </c>
    </row>
    <row r="62" spans="1:10" ht="24.6">
      <c r="A62" s="59" t="s">
        <v>51</v>
      </c>
      <c r="B62" s="21" t="s">
        <v>266</v>
      </c>
      <c r="C62" s="21" t="s">
        <v>52</v>
      </c>
      <c r="D62" s="21"/>
      <c r="E62" s="21"/>
      <c r="F62" s="21"/>
      <c r="G62" s="67">
        <f>G63+G66+G71+G75</f>
        <v>5991955.7800000003</v>
      </c>
      <c r="H62" s="67">
        <f>H63+H66+H71+H75</f>
        <v>908005.05</v>
      </c>
      <c r="I62" s="141">
        <f t="shared" si="1"/>
        <v>15.15373416190331</v>
      </c>
      <c r="J62" s="67">
        <f>J63+J66+J71+J75</f>
        <v>5991955.7800000003</v>
      </c>
    </row>
    <row r="63" spans="1:10" ht="45" hidden="1">
      <c r="A63" s="59" t="s">
        <v>251</v>
      </c>
      <c r="B63" s="21" t="s">
        <v>266</v>
      </c>
      <c r="C63" s="21" t="s">
        <v>52</v>
      </c>
      <c r="D63" s="21" t="s">
        <v>267</v>
      </c>
      <c r="E63" s="21"/>
      <c r="F63" s="21"/>
      <c r="G63" s="67">
        <f>G64</f>
        <v>0</v>
      </c>
      <c r="H63" s="67">
        <f t="shared" ref="H63:J64" si="8">H64</f>
        <v>0</v>
      </c>
      <c r="I63" s="141" t="e">
        <f t="shared" si="1"/>
        <v>#DIV/0!</v>
      </c>
      <c r="J63" s="67">
        <f t="shared" si="8"/>
        <v>0</v>
      </c>
    </row>
    <row r="64" spans="1:10" ht="45" hidden="1">
      <c r="A64" s="59" t="s">
        <v>263</v>
      </c>
      <c r="B64" s="21" t="s">
        <v>266</v>
      </c>
      <c r="C64" s="21" t="s">
        <v>52</v>
      </c>
      <c r="D64" s="21" t="s">
        <v>256</v>
      </c>
      <c r="E64" s="21" t="s">
        <v>115</v>
      </c>
      <c r="F64" s="21"/>
      <c r="G64" s="67">
        <f>G65</f>
        <v>0</v>
      </c>
      <c r="H64" s="67">
        <f t="shared" si="8"/>
        <v>0</v>
      </c>
      <c r="I64" s="141" t="e">
        <f t="shared" si="1"/>
        <v>#DIV/0!</v>
      </c>
      <c r="J64" s="67">
        <f t="shared" si="8"/>
        <v>0</v>
      </c>
    </row>
    <row r="65" spans="1:10" ht="46.2" hidden="1">
      <c r="A65" s="58" t="s">
        <v>264</v>
      </c>
      <c r="B65" s="22" t="s">
        <v>266</v>
      </c>
      <c r="C65" s="22" t="s">
        <v>52</v>
      </c>
      <c r="D65" s="22" t="s">
        <v>257</v>
      </c>
      <c r="E65" s="22" t="s">
        <v>115</v>
      </c>
      <c r="F65" s="22" t="s">
        <v>15</v>
      </c>
      <c r="G65" s="70">
        <v>0</v>
      </c>
      <c r="H65" s="106">
        <v>0</v>
      </c>
      <c r="I65" s="141" t="e">
        <f t="shared" si="1"/>
        <v>#DIV/0!</v>
      </c>
      <c r="J65" s="106">
        <v>0</v>
      </c>
    </row>
    <row r="66" spans="1:10" ht="89.4">
      <c r="A66" s="59" t="s">
        <v>350</v>
      </c>
      <c r="B66" s="21" t="s">
        <v>266</v>
      </c>
      <c r="C66" s="21" t="s">
        <v>52</v>
      </c>
      <c r="D66" s="21" t="s">
        <v>108</v>
      </c>
      <c r="E66" s="21"/>
      <c r="F66" s="21"/>
      <c r="G66" s="67">
        <f>G67</f>
        <v>4580278.74</v>
      </c>
      <c r="H66" s="67">
        <f t="shared" ref="H66:J67" si="9">H67</f>
        <v>0</v>
      </c>
      <c r="I66" s="141">
        <f t="shared" si="1"/>
        <v>0</v>
      </c>
      <c r="J66" s="67">
        <f t="shared" si="9"/>
        <v>4580278.74</v>
      </c>
    </row>
    <row r="67" spans="1:10" ht="24.6">
      <c r="A67" s="59" t="s">
        <v>252</v>
      </c>
      <c r="B67" s="21" t="s">
        <v>266</v>
      </c>
      <c r="C67" s="21" t="s">
        <v>52</v>
      </c>
      <c r="D67" s="21" t="s">
        <v>109</v>
      </c>
      <c r="E67" s="21" t="s">
        <v>115</v>
      </c>
      <c r="F67" s="21"/>
      <c r="G67" s="67">
        <f>G68</f>
        <v>4580278.74</v>
      </c>
      <c r="H67" s="67">
        <f t="shared" si="9"/>
        <v>0</v>
      </c>
      <c r="I67" s="141">
        <f t="shared" si="1"/>
        <v>0</v>
      </c>
      <c r="J67" s="67">
        <f t="shared" si="9"/>
        <v>4580278.74</v>
      </c>
    </row>
    <row r="68" spans="1:10" ht="67.2">
      <c r="A68" s="59" t="s">
        <v>265</v>
      </c>
      <c r="B68" s="21" t="s">
        <v>266</v>
      </c>
      <c r="C68" s="21" t="s">
        <v>52</v>
      </c>
      <c r="D68" s="21" t="s">
        <v>110</v>
      </c>
      <c r="E68" s="21" t="s">
        <v>115</v>
      </c>
      <c r="F68" s="21" t="s">
        <v>15</v>
      </c>
      <c r="G68" s="67">
        <f>SUM(G69:G70)</f>
        <v>4580278.74</v>
      </c>
      <c r="H68" s="67">
        <f>SUM(H69:H70)</f>
        <v>0</v>
      </c>
      <c r="I68" s="141">
        <f t="shared" si="1"/>
        <v>0</v>
      </c>
      <c r="J68" s="67">
        <f>SUM(J69:J70)</f>
        <v>4580278.74</v>
      </c>
    </row>
    <row r="69" spans="1:10" ht="46.2">
      <c r="A69" s="61" t="s">
        <v>136</v>
      </c>
      <c r="B69" s="22" t="s">
        <v>266</v>
      </c>
      <c r="C69" s="22" t="s">
        <v>52</v>
      </c>
      <c r="D69" s="21"/>
      <c r="E69" s="21"/>
      <c r="F69" s="21"/>
      <c r="G69" s="70">
        <v>4122250.88</v>
      </c>
      <c r="H69" s="106">
        <v>0</v>
      </c>
      <c r="I69" s="141">
        <f t="shared" ref="I69:I130" si="10">H69/G69%</f>
        <v>0</v>
      </c>
      <c r="J69" s="70">
        <v>4122250.88</v>
      </c>
    </row>
    <row r="70" spans="1:10" ht="46.2">
      <c r="A70" s="58" t="s">
        <v>137</v>
      </c>
      <c r="B70" s="22" t="s">
        <v>266</v>
      </c>
      <c r="C70" s="22" t="s">
        <v>52</v>
      </c>
      <c r="D70" s="21" t="s">
        <v>110</v>
      </c>
      <c r="E70" s="21" t="s">
        <v>115</v>
      </c>
      <c r="F70" s="21" t="s">
        <v>15</v>
      </c>
      <c r="G70" s="70">
        <v>458027.86</v>
      </c>
      <c r="H70" s="106">
        <v>0</v>
      </c>
      <c r="I70" s="141">
        <f t="shared" si="10"/>
        <v>0</v>
      </c>
      <c r="J70" s="70">
        <v>458027.86</v>
      </c>
    </row>
    <row r="71" spans="1:10" ht="0.6" customHeight="1">
      <c r="A71" s="59" t="s">
        <v>253</v>
      </c>
      <c r="B71" s="21" t="s">
        <v>266</v>
      </c>
      <c r="C71" s="21" t="s">
        <v>52</v>
      </c>
      <c r="D71" s="21" t="s">
        <v>258</v>
      </c>
      <c r="E71" s="21"/>
      <c r="F71" s="21"/>
      <c r="G71" s="67">
        <f>G72</f>
        <v>0</v>
      </c>
      <c r="H71" s="67">
        <f t="shared" ref="H71:J72" si="11">H72</f>
        <v>0</v>
      </c>
      <c r="I71" s="141" t="e">
        <f t="shared" si="10"/>
        <v>#DIV/0!</v>
      </c>
      <c r="J71" s="67">
        <f t="shared" si="11"/>
        <v>0</v>
      </c>
    </row>
    <row r="72" spans="1:10" ht="24.6" hidden="1">
      <c r="A72" s="59" t="s">
        <v>254</v>
      </c>
      <c r="B72" s="21" t="s">
        <v>266</v>
      </c>
      <c r="C72" s="21" t="s">
        <v>52</v>
      </c>
      <c r="D72" s="21" t="s">
        <v>259</v>
      </c>
      <c r="E72" s="21"/>
      <c r="F72" s="21"/>
      <c r="G72" s="67">
        <f>G73</f>
        <v>0</v>
      </c>
      <c r="H72" s="67">
        <f t="shared" si="11"/>
        <v>0</v>
      </c>
      <c r="I72" s="141" t="e">
        <f t="shared" si="10"/>
        <v>#DIV/0!</v>
      </c>
      <c r="J72" s="67">
        <f t="shared" si="11"/>
        <v>0</v>
      </c>
    </row>
    <row r="73" spans="1:10" ht="89.4" hidden="1">
      <c r="A73" s="59" t="s">
        <v>255</v>
      </c>
      <c r="B73" s="21" t="s">
        <v>266</v>
      </c>
      <c r="C73" s="21" t="s">
        <v>52</v>
      </c>
      <c r="D73" s="22" t="s">
        <v>259</v>
      </c>
      <c r="E73" s="22" t="s">
        <v>115</v>
      </c>
      <c r="F73" s="21"/>
      <c r="G73" s="67">
        <f>G74</f>
        <v>0</v>
      </c>
      <c r="H73" s="67">
        <f>SUM(H74:H74)</f>
        <v>0</v>
      </c>
      <c r="I73" s="141" t="e">
        <f t="shared" si="10"/>
        <v>#DIV/0!</v>
      </c>
      <c r="J73" s="67">
        <f>SUM(J74:J74)</f>
        <v>0</v>
      </c>
    </row>
    <row r="74" spans="1:10" ht="46.2" hidden="1">
      <c r="A74" s="58" t="s">
        <v>137</v>
      </c>
      <c r="B74" s="22" t="s">
        <v>266</v>
      </c>
      <c r="C74" s="22" t="s">
        <v>52</v>
      </c>
      <c r="D74" s="22" t="s">
        <v>259</v>
      </c>
      <c r="E74" s="22" t="s">
        <v>115</v>
      </c>
      <c r="F74" s="22" t="s">
        <v>15</v>
      </c>
      <c r="G74" s="70">
        <v>0</v>
      </c>
      <c r="H74" s="106">
        <v>0</v>
      </c>
      <c r="I74" s="141" t="e">
        <f t="shared" si="10"/>
        <v>#DIV/0!</v>
      </c>
      <c r="J74" s="106">
        <v>0</v>
      </c>
    </row>
    <row r="75" spans="1:10" ht="24.6">
      <c r="A75" s="59" t="s">
        <v>45</v>
      </c>
      <c r="B75" s="21" t="s">
        <v>266</v>
      </c>
      <c r="C75" s="21" t="s">
        <v>52</v>
      </c>
      <c r="D75" s="21"/>
      <c r="E75" s="21"/>
      <c r="F75" s="21"/>
      <c r="G75" s="67">
        <f>G76</f>
        <v>1411677.04</v>
      </c>
      <c r="H75" s="67">
        <f t="shared" ref="H75:J76" si="12">H76</f>
        <v>908005.05</v>
      </c>
      <c r="I75" s="141">
        <f t="shared" si="10"/>
        <v>64.321018495845195</v>
      </c>
      <c r="J75" s="67">
        <f t="shared" si="12"/>
        <v>1411677.04</v>
      </c>
    </row>
    <row r="76" spans="1:10" ht="44.4">
      <c r="A76" s="62" t="s">
        <v>114</v>
      </c>
      <c r="B76" s="21" t="s">
        <v>266</v>
      </c>
      <c r="C76" s="21" t="s">
        <v>52</v>
      </c>
      <c r="D76" s="21" t="s">
        <v>96</v>
      </c>
      <c r="E76" s="21"/>
      <c r="F76" s="21"/>
      <c r="G76" s="67">
        <f>G77</f>
        <v>1411677.04</v>
      </c>
      <c r="H76" s="67">
        <f t="shared" si="12"/>
        <v>908005.05</v>
      </c>
      <c r="I76" s="141">
        <f t="shared" si="10"/>
        <v>64.321018495845195</v>
      </c>
      <c r="J76" s="67">
        <f t="shared" si="12"/>
        <v>1411677.04</v>
      </c>
    </row>
    <row r="77" spans="1:10" ht="25.2">
      <c r="A77" s="58" t="s">
        <v>319</v>
      </c>
      <c r="B77" s="22" t="s">
        <v>266</v>
      </c>
      <c r="C77" s="22" t="s">
        <v>52</v>
      </c>
      <c r="D77" s="22" t="s">
        <v>96</v>
      </c>
      <c r="E77" s="22" t="s">
        <v>115</v>
      </c>
      <c r="F77" s="22" t="s">
        <v>15</v>
      </c>
      <c r="G77" s="70">
        <v>1411677.04</v>
      </c>
      <c r="H77" s="106">
        <v>908005.05</v>
      </c>
      <c r="I77" s="141">
        <f>H77/G77%</f>
        <v>64.321018495845195</v>
      </c>
      <c r="J77" s="70">
        <v>1411677.04</v>
      </c>
    </row>
    <row r="78" spans="1:10" ht="24.6">
      <c r="A78" s="59" t="s">
        <v>53</v>
      </c>
      <c r="B78" s="21" t="s">
        <v>266</v>
      </c>
      <c r="C78" s="82" t="s">
        <v>54</v>
      </c>
      <c r="D78" s="21"/>
      <c r="E78" s="21"/>
      <c r="F78" s="21"/>
      <c r="G78" s="67">
        <f>G79</f>
        <v>2160600</v>
      </c>
      <c r="H78" s="67">
        <f>H79</f>
        <v>1521613.46</v>
      </c>
      <c r="I78" s="141">
        <f t="shared" si="10"/>
        <v>70.425504952328055</v>
      </c>
      <c r="J78" s="67">
        <f>J79</f>
        <v>2160600</v>
      </c>
    </row>
    <row r="79" spans="1:10" ht="24.6">
      <c r="A79" s="63" t="s">
        <v>10</v>
      </c>
      <c r="B79" s="21" t="s">
        <v>266</v>
      </c>
      <c r="C79" s="21" t="s">
        <v>54</v>
      </c>
      <c r="D79" s="21" t="s">
        <v>96</v>
      </c>
      <c r="E79" s="21"/>
      <c r="F79" s="21"/>
      <c r="G79" s="67">
        <f>G80+G83</f>
        <v>2160600</v>
      </c>
      <c r="H79" s="67">
        <f>H80+H83</f>
        <v>1521613.46</v>
      </c>
      <c r="I79" s="141">
        <f t="shared" si="10"/>
        <v>70.425504952328055</v>
      </c>
      <c r="J79" s="67">
        <f>J80+J83</f>
        <v>2160600</v>
      </c>
    </row>
    <row r="80" spans="1:10" ht="24.6">
      <c r="A80" s="109" t="s">
        <v>55</v>
      </c>
      <c r="B80" s="21" t="s">
        <v>266</v>
      </c>
      <c r="C80" s="21" t="s">
        <v>54</v>
      </c>
      <c r="D80" s="21" t="s">
        <v>96</v>
      </c>
      <c r="E80" s="21" t="s">
        <v>116</v>
      </c>
      <c r="F80" s="21"/>
      <c r="G80" s="67">
        <f>SUM(G81:G82)</f>
        <v>1381200</v>
      </c>
      <c r="H80" s="67">
        <f>SUM(H81:H82)</f>
        <v>842313.46</v>
      </c>
      <c r="I80" s="141">
        <f t="shared" si="10"/>
        <v>60.984177526788301</v>
      </c>
      <c r="J80" s="67">
        <f>SUM(J81:J82)</f>
        <v>1381200</v>
      </c>
    </row>
    <row r="81" spans="1:10" ht="25.5" customHeight="1">
      <c r="A81" s="58" t="s">
        <v>14</v>
      </c>
      <c r="B81" s="22" t="s">
        <v>266</v>
      </c>
      <c r="C81" s="22" t="s">
        <v>54</v>
      </c>
      <c r="D81" s="22" t="s">
        <v>96</v>
      </c>
      <c r="E81" s="22" t="s">
        <v>116</v>
      </c>
      <c r="F81" s="22" t="s">
        <v>15</v>
      </c>
      <c r="G81" s="70">
        <v>1381200</v>
      </c>
      <c r="H81" s="113">
        <v>842313.46</v>
      </c>
      <c r="I81" s="141">
        <f t="shared" si="10"/>
        <v>60.984177526788301</v>
      </c>
      <c r="J81" s="70">
        <v>1381200</v>
      </c>
    </row>
    <row r="82" spans="1:10" ht="25.2" hidden="1">
      <c r="A82" s="58" t="s">
        <v>16</v>
      </c>
      <c r="B82" s="22" t="s">
        <v>266</v>
      </c>
      <c r="C82" s="22" t="s">
        <v>54</v>
      </c>
      <c r="D82" s="22" t="s">
        <v>96</v>
      </c>
      <c r="E82" s="22" t="s">
        <v>116</v>
      </c>
      <c r="F82" s="22" t="s">
        <v>17</v>
      </c>
      <c r="G82" s="70">
        <v>0</v>
      </c>
      <c r="H82" s="106">
        <v>0</v>
      </c>
      <c r="I82" s="141" t="e">
        <f t="shared" si="10"/>
        <v>#DIV/0!</v>
      </c>
      <c r="J82" s="70">
        <v>0</v>
      </c>
    </row>
    <row r="83" spans="1:10" ht="24.6">
      <c r="A83" s="59" t="s">
        <v>268</v>
      </c>
      <c r="B83" s="21" t="s">
        <v>266</v>
      </c>
      <c r="C83" s="21" t="s">
        <v>54</v>
      </c>
      <c r="D83" s="21" t="s">
        <v>96</v>
      </c>
      <c r="E83" s="21"/>
      <c r="F83" s="21"/>
      <c r="G83" s="67">
        <f>G84</f>
        <v>779400</v>
      </c>
      <c r="H83" s="67">
        <f t="shared" ref="H83:J84" si="13">H84</f>
        <v>679300</v>
      </c>
      <c r="I83" s="141">
        <f t="shared" si="10"/>
        <v>87.156787272260715</v>
      </c>
      <c r="J83" s="67">
        <f t="shared" si="13"/>
        <v>779400</v>
      </c>
    </row>
    <row r="84" spans="1:10" ht="25.2">
      <c r="A84" s="58" t="s">
        <v>132</v>
      </c>
      <c r="B84" s="22" t="s">
        <v>266</v>
      </c>
      <c r="C84" s="22" t="s">
        <v>54</v>
      </c>
      <c r="D84" s="22">
        <v>99000</v>
      </c>
      <c r="E84" s="22" t="s">
        <v>269</v>
      </c>
      <c r="F84" s="22"/>
      <c r="G84" s="70">
        <f>G85</f>
        <v>779400</v>
      </c>
      <c r="H84" s="70">
        <f t="shared" si="13"/>
        <v>679300</v>
      </c>
      <c r="I84" s="141">
        <f t="shared" si="10"/>
        <v>87.156787272260715</v>
      </c>
      <c r="J84" s="70">
        <f t="shared" si="13"/>
        <v>779400</v>
      </c>
    </row>
    <row r="85" spans="1:10" ht="25.2">
      <c r="A85" s="58" t="s">
        <v>14</v>
      </c>
      <c r="B85" s="22" t="s">
        <v>266</v>
      </c>
      <c r="C85" s="22" t="s">
        <v>54</v>
      </c>
      <c r="D85" s="22">
        <v>99000</v>
      </c>
      <c r="E85" s="22" t="s">
        <v>269</v>
      </c>
      <c r="F85" s="22" t="s">
        <v>15</v>
      </c>
      <c r="G85" s="70">
        <v>779400</v>
      </c>
      <c r="H85" s="106">
        <v>679300</v>
      </c>
      <c r="I85" s="141">
        <f t="shared" si="10"/>
        <v>87.156787272260715</v>
      </c>
      <c r="J85" s="70">
        <v>779400</v>
      </c>
    </row>
    <row r="86" spans="1:10" ht="24.6">
      <c r="A86" s="59" t="s">
        <v>57</v>
      </c>
      <c r="B86" s="21" t="s">
        <v>266</v>
      </c>
      <c r="C86" s="21" t="s">
        <v>58</v>
      </c>
      <c r="D86" s="21"/>
      <c r="E86" s="21"/>
      <c r="F86" s="21"/>
      <c r="G86" s="67">
        <f>G87+G101+G111+G142</f>
        <v>19222296.719999999</v>
      </c>
      <c r="H86" s="67">
        <f>H87+H101+H111+H142</f>
        <v>7809300.0800000001</v>
      </c>
      <c r="I86" s="141">
        <f t="shared" si="10"/>
        <v>40.626259149744314</v>
      </c>
      <c r="J86" s="67">
        <f>J87+J101+J111+J142</f>
        <v>18658156.969999999</v>
      </c>
    </row>
    <row r="87" spans="1:10" ht="24.6">
      <c r="A87" s="59" t="s">
        <v>59</v>
      </c>
      <c r="B87" s="21" t="s">
        <v>266</v>
      </c>
      <c r="C87" s="21" t="s">
        <v>60</v>
      </c>
      <c r="D87" s="21"/>
      <c r="E87" s="21"/>
      <c r="F87" s="21"/>
      <c r="G87" s="67">
        <f>G88</f>
        <v>1703200</v>
      </c>
      <c r="H87" s="67">
        <f>H88</f>
        <v>351218.02999999997</v>
      </c>
      <c r="I87" s="141">
        <f t="shared" si="10"/>
        <v>20.621067989666507</v>
      </c>
      <c r="J87" s="67">
        <f>J88</f>
        <v>1673760</v>
      </c>
    </row>
    <row r="88" spans="1:10" ht="24.6">
      <c r="A88" s="68" t="s">
        <v>61</v>
      </c>
      <c r="B88" s="21" t="s">
        <v>266</v>
      </c>
      <c r="C88" s="21" t="s">
        <v>60</v>
      </c>
      <c r="D88" s="21"/>
      <c r="E88" s="23"/>
      <c r="F88" s="21"/>
      <c r="G88" s="67">
        <f>G89+G94+G97</f>
        <v>1703200</v>
      </c>
      <c r="H88" s="67">
        <f>H89+H94+H97</f>
        <v>351218.02999999997</v>
      </c>
      <c r="I88" s="141">
        <f t="shared" si="10"/>
        <v>20.621067989666507</v>
      </c>
      <c r="J88" s="67">
        <f>J89+J94+J97</f>
        <v>1673760</v>
      </c>
    </row>
    <row r="89" spans="1:10" ht="24.6">
      <c r="A89" s="83" t="s">
        <v>62</v>
      </c>
      <c r="B89" s="21" t="s">
        <v>266</v>
      </c>
      <c r="C89" s="21" t="s">
        <v>60</v>
      </c>
      <c r="D89" s="21" t="s">
        <v>96</v>
      </c>
      <c r="E89" s="23"/>
      <c r="F89" s="21"/>
      <c r="G89" s="67">
        <f>G90+G92</f>
        <v>1703200</v>
      </c>
      <c r="H89" s="67">
        <f>H90+H92</f>
        <v>351218.02999999997</v>
      </c>
      <c r="I89" s="141">
        <f t="shared" si="10"/>
        <v>20.621067989666507</v>
      </c>
      <c r="J89" s="67">
        <f>J90+J92</f>
        <v>1673760</v>
      </c>
    </row>
    <row r="90" spans="1:10" ht="81" customHeight="1">
      <c r="A90" s="84" t="s">
        <v>63</v>
      </c>
      <c r="B90" s="21" t="s">
        <v>266</v>
      </c>
      <c r="C90" s="21" t="s">
        <v>60</v>
      </c>
      <c r="D90" s="21" t="s">
        <v>96</v>
      </c>
      <c r="E90" s="21" t="s">
        <v>120</v>
      </c>
      <c r="F90" s="21"/>
      <c r="G90" s="67">
        <f>G91</f>
        <v>359700</v>
      </c>
      <c r="H90" s="67">
        <f>H91</f>
        <v>247693.27</v>
      </c>
      <c r="I90" s="141">
        <f t="shared" si="10"/>
        <v>68.861070336391435</v>
      </c>
      <c r="J90" s="67">
        <f>J91</f>
        <v>330260</v>
      </c>
    </row>
    <row r="91" spans="1:10" ht="25.2">
      <c r="A91" s="58" t="s">
        <v>14</v>
      </c>
      <c r="B91" s="22" t="s">
        <v>266</v>
      </c>
      <c r="C91" s="22" t="s">
        <v>60</v>
      </c>
      <c r="D91" s="22" t="s">
        <v>96</v>
      </c>
      <c r="E91" s="22" t="s">
        <v>120</v>
      </c>
      <c r="F91" s="22" t="s">
        <v>15</v>
      </c>
      <c r="G91" s="70">
        <v>359700</v>
      </c>
      <c r="H91" s="114">
        <v>247693.27</v>
      </c>
      <c r="I91" s="141">
        <f t="shared" si="10"/>
        <v>68.861070336391435</v>
      </c>
      <c r="J91" s="70">
        <v>330260</v>
      </c>
    </row>
    <row r="92" spans="1:10" ht="25.2" customHeight="1">
      <c r="A92" s="85" t="s">
        <v>64</v>
      </c>
      <c r="B92" s="21" t="s">
        <v>266</v>
      </c>
      <c r="C92" s="21" t="s">
        <v>60</v>
      </c>
      <c r="D92" s="21" t="s">
        <v>96</v>
      </c>
      <c r="E92" s="21" t="s">
        <v>121</v>
      </c>
      <c r="F92" s="21"/>
      <c r="G92" s="67">
        <f>G93</f>
        <v>1343500</v>
      </c>
      <c r="H92" s="67">
        <f>H93</f>
        <v>103524.76</v>
      </c>
      <c r="I92" s="141">
        <f t="shared" si="10"/>
        <v>7.7056017863788604</v>
      </c>
      <c r="J92" s="67">
        <f>J93</f>
        <v>1343500</v>
      </c>
    </row>
    <row r="93" spans="1:10" ht="31.5" customHeight="1">
      <c r="A93" s="58" t="s">
        <v>14</v>
      </c>
      <c r="B93" s="22" t="s">
        <v>266</v>
      </c>
      <c r="C93" s="22" t="s">
        <v>60</v>
      </c>
      <c r="D93" s="22" t="s">
        <v>96</v>
      </c>
      <c r="E93" s="22" t="s">
        <v>121</v>
      </c>
      <c r="F93" s="22" t="s">
        <v>15</v>
      </c>
      <c r="G93" s="70">
        <v>1343500</v>
      </c>
      <c r="H93" s="106">
        <v>103524.76</v>
      </c>
      <c r="I93" s="141">
        <f t="shared" si="10"/>
        <v>7.7056017863788604</v>
      </c>
      <c r="J93" s="70">
        <v>1343500</v>
      </c>
    </row>
    <row r="94" spans="1:10" ht="45" hidden="1">
      <c r="A94" s="86" t="s">
        <v>274</v>
      </c>
      <c r="B94" s="21" t="s">
        <v>266</v>
      </c>
      <c r="C94" s="21" t="s">
        <v>60</v>
      </c>
      <c r="D94" s="21" t="s">
        <v>122</v>
      </c>
      <c r="E94" s="21"/>
      <c r="F94" s="21"/>
      <c r="G94" s="75">
        <f>G95</f>
        <v>0</v>
      </c>
      <c r="H94" s="75">
        <f>H95</f>
        <v>0</v>
      </c>
      <c r="I94" s="141" t="e">
        <f t="shared" si="10"/>
        <v>#DIV/0!</v>
      </c>
      <c r="J94" s="75">
        <f>J95</f>
        <v>0</v>
      </c>
    </row>
    <row r="95" spans="1:10" ht="68.400000000000006" hidden="1">
      <c r="A95" s="87" t="s">
        <v>275</v>
      </c>
      <c r="B95" s="21" t="s">
        <v>266</v>
      </c>
      <c r="C95" s="21" t="s">
        <v>60</v>
      </c>
      <c r="D95" s="21" t="s">
        <v>123</v>
      </c>
      <c r="E95" s="21" t="s">
        <v>121</v>
      </c>
      <c r="F95" s="21"/>
      <c r="G95" s="75">
        <f>G96</f>
        <v>0</v>
      </c>
      <c r="H95" s="75">
        <f>H96</f>
        <v>0</v>
      </c>
      <c r="I95" s="141" t="e">
        <f t="shared" si="10"/>
        <v>#DIV/0!</v>
      </c>
      <c r="J95" s="75">
        <f>J96</f>
        <v>0</v>
      </c>
    </row>
    <row r="96" spans="1:10" ht="46.2" hidden="1">
      <c r="A96" s="58" t="s">
        <v>137</v>
      </c>
      <c r="B96" s="22" t="s">
        <v>266</v>
      </c>
      <c r="C96" s="22" t="s">
        <v>60</v>
      </c>
      <c r="D96" s="22" t="s">
        <v>124</v>
      </c>
      <c r="E96" s="22" t="s">
        <v>121</v>
      </c>
      <c r="F96" s="22" t="s">
        <v>15</v>
      </c>
      <c r="G96" s="76">
        <v>0</v>
      </c>
      <c r="H96" s="106">
        <v>0</v>
      </c>
      <c r="I96" s="141" t="e">
        <f t="shared" si="10"/>
        <v>#DIV/0!</v>
      </c>
      <c r="J96" s="106"/>
    </row>
    <row r="97" spans="1:11" ht="44.4" hidden="1">
      <c r="A97" s="88" t="s">
        <v>276</v>
      </c>
      <c r="B97" s="21" t="s">
        <v>266</v>
      </c>
      <c r="C97" s="21" t="s">
        <v>60</v>
      </c>
      <c r="D97" s="22" t="s">
        <v>126</v>
      </c>
      <c r="E97" s="21"/>
      <c r="F97" s="21"/>
      <c r="G97" s="75">
        <f>G98</f>
        <v>0</v>
      </c>
      <c r="H97" s="75">
        <f>H98</f>
        <v>0</v>
      </c>
      <c r="I97" s="141" t="e">
        <f t="shared" si="10"/>
        <v>#DIV/0!</v>
      </c>
      <c r="J97" s="75">
        <f>J98</f>
        <v>0</v>
      </c>
    </row>
    <row r="98" spans="1:11" ht="90" hidden="1" customHeight="1">
      <c r="A98" s="88" t="s">
        <v>277</v>
      </c>
      <c r="B98" s="21" t="s">
        <v>266</v>
      </c>
      <c r="C98" s="21" t="s">
        <v>60</v>
      </c>
      <c r="D98" s="21" t="s">
        <v>198</v>
      </c>
      <c r="E98" s="22" t="s">
        <v>119</v>
      </c>
      <c r="F98" s="89"/>
      <c r="G98" s="75">
        <f>SUM(G99:G100)</f>
        <v>0</v>
      </c>
      <c r="H98" s="75">
        <f>SUM(H99:H100)</f>
        <v>0</v>
      </c>
      <c r="I98" s="141" t="e">
        <f t="shared" si="10"/>
        <v>#DIV/0!</v>
      </c>
      <c r="J98" s="75">
        <f>SUM(J99:J100)</f>
        <v>0</v>
      </c>
    </row>
    <row r="99" spans="1:11" ht="69" hidden="1">
      <c r="A99" s="58" t="s">
        <v>128</v>
      </c>
      <c r="B99" s="22" t="s">
        <v>266</v>
      </c>
      <c r="C99" s="22" t="s">
        <v>60</v>
      </c>
      <c r="D99" s="22" t="s">
        <v>127</v>
      </c>
      <c r="E99" s="22" t="s">
        <v>119</v>
      </c>
      <c r="F99" s="22" t="s">
        <v>278</v>
      </c>
      <c r="G99" s="76">
        <v>0</v>
      </c>
      <c r="H99" s="106">
        <v>0</v>
      </c>
      <c r="I99" s="141" t="e">
        <f t="shared" si="10"/>
        <v>#DIV/0!</v>
      </c>
      <c r="J99" s="106"/>
    </row>
    <row r="100" spans="1:11" ht="46.2" hidden="1">
      <c r="A100" s="58" t="s">
        <v>279</v>
      </c>
      <c r="B100" s="22" t="s">
        <v>266</v>
      </c>
      <c r="C100" s="22" t="s">
        <v>60</v>
      </c>
      <c r="D100" s="22" t="s">
        <v>127</v>
      </c>
      <c r="E100" s="22" t="s">
        <v>125</v>
      </c>
      <c r="F100" s="22" t="s">
        <v>278</v>
      </c>
      <c r="G100" s="76">
        <v>0</v>
      </c>
      <c r="H100" s="106">
        <v>0</v>
      </c>
      <c r="I100" s="141" t="e">
        <f t="shared" si="10"/>
        <v>#DIV/0!</v>
      </c>
      <c r="J100" s="106"/>
    </row>
    <row r="101" spans="1:11" ht="24.6">
      <c r="A101" s="59" t="s">
        <v>65</v>
      </c>
      <c r="B101" s="21" t="s">
        <v>266</v>
      </c>
      <c r="C101" s="21" t="s">
        <v>66</v>
      </c>
      <c r="D101" s="21"/>
      <c r="E101" s="21"/>
      <c r="F101" s="21"/>
      <c r="G101" s="67">
        <f>G102</f>
        <v>4258843.75</v>
      </c>
      <c r="H101" s="67">
        <f>H102</f>
        <v>3777931.51</v>
      </c>
      <c r="I101" s="141">
        <f t="shared" si="10"/>
        <v>88.707915381962522</v>
      </c>
      <c r="J101" s="67">
        <f>J102</f>
        <v>3946544</v>
      </c>
    </row>
    <row r="102" spans="1:11" ht="24.6">
      <c r="A102" s="62" t="s">
        <v>130</v>
      </c>
      <c r="B102" s="23" t="s">
        <v>266</v>
      </c>
      <c r="C102" s="23" t="s">
        <v>66</v>
      </c>
      <c r="D102" s="23"/>
      <c r="E102" s="23"/>
      <c r="F102" s="21"/>
      <c r="G102" s="75">
        <f>G108+G103</f>
        <v>4258843.75</v>
      </c>
      <c r="H102" s="75">
        <f>H108+H103</f>
        <v>3777931.51</v>
      </c>
      <c r="I102" s="141">
        <f t="shared" si="10"/>
        <v>88.707915381962522</v>
      </c>
      <c r="J102" s="75">
        <f>J108+J103</f>
        <v>3946544</v>
      </c>
    </row>
    <row r="103" spans="1:11" ht="88.8">
      <c r="A103" s="62" t="s">
        <v>351</v>
      </c>
      <c r="B103" s="21" t="s">
        <v>266</v>
      </c>
      <c r="C103" s="21" t="s">
        <v>66</v>
      </c>
      <c r="D103" s="23"/>
      <c r="E103" s="23"/>
      <c r="F103" s="21"/>
      <c r="G103" s="75">
        <f>G104</f>
        <v>12299.75</v>
      </c>
      <c r="H103" s="75">
        <f>H104</f>
        <v>0</v>
      </c>
      <c r="I103" s="141">
        <f t="shared" si="10"/>
        <v>0</v>
      </c>
      <c r="J103" s="75">
        <f>J104</f>
        <v>0</v>
      </c>
    </row>
    <row r="104" spans="1:11" ht="44.4">
      <c r="A104" s="62" t="s">
        <v>67</v>
      </c>
      <c r="B104" s="21" t="s">
        <v>266</v>
      </c>
      <c r="C104" s="21" t="s">
        <v>66</v>
      </c>
      <c r="D104" s="23"/>
      <c r="E104" s="23"/>
      <c r="F104" s="21"/>
      <c r="G104" s="75">
        <f>G105</f>
        <v>12299.75</v>
      </c>
      <c r="H104" s="75">
        <f>H105</f>
        <v>0</v>
      </c>
      <c r="I104" s="141">
        <f t="shared" si="10"/>
        <v>0</v>
      </c>
      <c r="J104" s="75">
        <f>J105</f>
        <v>0</v>
      </c>
      <c r="K104">
        <f>K105</f>
        <v>0</v>
      </c>
    </row>
    <row r="105" spans="1:11" ht="66" customHeight="1">
      <c r="A105" s="145" t="s">
        <v>280</v>
      </c>
      <c r="B105" s="21" t="s">
        <v>266</v>
      </c>
      <c r="C105" s="21" t="s">
        <v>66</v>
      </c>
      <c r="D105" s="21" t="s">
        <v>117</v>
      </c>
      <c r="E105" s="23" t="s">
        <v>199</v>
      </c>
      <c r="F105" s="21"/>
      <c r="G105" s="75">
        <f>SUM(G106:G107)</f>
        <v>12299.75</v>
      </c>
      <c r="H105" s="75">
        <f>SUM(H106:H107)</f>
        <v>0</v>
      </c>
      <c r="I105" s="141">
        <f t="shared" si="10"/>
        <v>0</v>
      </c>
      <c r="J105" s="75">
        <f>SUM(J106:J107)</f>
        <v>0</v>
      </c>
    </row>
    <row r="106" spans="1:11" ht="46.2" hidden="1">
      <c r="A106" s="146" t="s">
        <v>136</v>
      </c>
      <c r="B106" s="22" t="s">
        <v>266</v>
      </c>
      <c r="C106" s="22" t="s">
        <v>66</v>
      </c>
      <c r="D106" s="22" t="s">
        <v>118</v>
      </c>
      <c r="E106" s="22" t="s">
        <v>199</v>
      </c>
      <c r="F106" s="21"/>
      <c r="G106" s="76">
        <v>0</v>
      </c>
      <c r="H106" s="106">
        <v>0</v>
      </c>
      <c r="I106" s="141" t="e">
        <f t="shared" si="10"/>
        <v>#DIV/0!</v>
      </c>
      <c r="J106" s="106">
        <v>0</v>
      </c>
    </row>
    <row r="107" spans="1:11" ht="46.2">
      <c r="A107" s="144" t="s">
        <v>137</v>
      </c>
      <c r="B107" s="22" t="s">
        <v>266</v>
      </c>
      <c r="C107" s="22" t="s">
        <v>66</v>
      </c>
      <c r="D107" s="22" t="s">
        <v>118</v>
      </c>
      <c r="E107" s="22" t="s">
        <v>199</v>
      </c>
      <c r="F107" s="22" t="s">
        <v>15</v>
      </c>
      <c r="G107" s="76">
        <v>12299.75</v>
      </c>
      <c r="H107" s="106">
        <v>0</v>
      </c>
      <c r="I107" s="141">
        <f t="shared" si="10"/>
        <v>0</v>
      </c>
      <c r="J107" s="106">
        <v>0</v>
      </c>
    </row>
    <row r="108" spans="1:11" s="96" customFormat="1" ht="24.6">
      <c r="A108" s="147" t="s">
        <v>131</v>
      </c>
      <c r="B108" s="23" t="s">
        <v>266</v>
      </c>
      <c r="C108" s="23" t="s">
        <v>66</v>
      </c>
      <c r="D108" s="23" t="s">
        <v>96</v>
      </c>
      <c r="E108" s="23"/>
      <c r="F108" s="21"/>
      <c r="G108" s="75">
        <f>G109</f>
        <v>4246544</v>
      </c>
      <c r="H108" s="75">
        <f t="shared" ref="H108:J109" si="14">H109</f>
        <v>3777931.51</v>
      </c>
      <c r="I108" s="141">
        <f t="shared" si="10"/>
        <v>88.96485024057209</v>
      </c>
      <c r="J108" s="75">
        <f t="shared" si="14"/>
        <v>3946544</v>
      </c>
    </row>
    <row r="109" spans="1:11" ht="25.2">
      <c r="A109" s="148" t="s">
        <v>132</v>
      </c>
      <c r="B109" s="23" t="s">
        <v>266</v>
      </c>
      <c r="C109" s="23" t="s">
        <v>66</v>
      </c>
      <c r="D109" s="24" t="s">
        <v>96</v>
      </c>
      <c r="E109" s="24" t="s">
        <v>121</v>
      </c>
      <c r="F109" s="22"/>
      <c r="G109" s="76">
        <f>G110</f>
        <v>4246544</v>
      </c>
      <c r="H109" s="76">
        <f t="shared" si="14"/>
        <v>3777931.51</v>
      </c>
      <c r="I109" s="141">
        <f t="shared" si="10"/>
        <v>88.96485024057209</v>
      </c>
      <c r="J109" s="76">
        <f t="shared" si="14"/>
        <v>3946544</v>
      </c>
    </row>
    <row r="110" spans="1:11" ht="25.2">
      <c r="A110" s="144" t="s">
        <v>14</v>
      </c>
      <c r="B110" s="23" t="s">
        <v>266</v>
      </c>
      <c r="C110" s="23" t="s">
        <v>66</v>
      </c>
      <c r="D110" s="23" t="s">
        <v>96</v>
      </c>
      <c r="E110" s="24" t="s">
        <v>121</v>
      </c>
      <c r="F110" s="24" t="s">
        <v>15</v>
      </c>
      <c r="G110" s="76">
        <v>4246544</v>
      </c>
      <c r="H110" s="106">
        <v>3777931.51</v>
      </c>
      <c r="I110" s="141">
        <f t="shared" si="10"/>
        <v>88.96485024057209</v>
      </c>
      <c r="J110" s="76">
        <v>3946544</v>
      </c>
    </row>
    <row r="111" spans="1:11" ht="24.6">
      <c r="A111" s="147" t="s">
        <v>68</v>
      </c>
      <c r="B111" s="21" t="s">
        <v>266</v>
      </c>
      <c r="C111" s="21" t="s">
        <v>69</v>
      </c>
      <c r="D111" s="21"/>
      <c r="E111" s="21"/>
      <c r="F111" s="21"/>
      <c r="G111" s="67">
        <f>G112+G136</f>
        <v>12959852.970000001</v>
      </c>
      <c r="H111" s="67">
        <f>H112+H136</f>
        <v>3680150.54</v>
      </c>
      <c r="I111" s="141">
        <f t="shared" si="10"/>
        <v>28.396545458648053</v>
      </c>
      <c r="J111" s="67">
        <f>J112+J136</f>
        <v>12959852.970000001</v>
      </c>
    </row>
    <row r="112" spans="1:11" ht="45">
      <c r="A112" s="147" t="s">
        <v>253</v>
      </c>
      <c r="B112" s="21" t="s">
        <v>266</v>
      </c>
      <c r="C112" s="21" t="s">
        <v>69</v>
      </c>
      <c r="D112" s="21"/>
      <c r="E112" s="21"/>
      <c r="F112" s="21"/>
      <c r="G112" s="67">
        <f>G113+G116+G131+G134</f>
        <v>9740588.9700000007</v>
      </c>
      <c r="H112" s="67">
        <f>H113+H116</f>
        <v>2513240.0099999998</v>
      </c>
      <c r="I112" s="141">
        <f t="shared" si="10"/>
        <v>25.8017253139468</v>
      </c>
      <c r="J112" s="67">
        <f>J113+J116+J131+J134</f>
        <v>9740588.9700000007</v>
      </c>
    </row>
    <row r="113" spans="1:10" ht="24.6">
      <c r="A113" s="147" t="s">
        <v>281</v>
      </c>
      <c r="B113" s="21" t="s">
        <v>266</v>
      </c>
      <c r="C113" s="21" t="s">
        <v>69</v>
      </c>
      <c r="D113" s="21" t="s">
        <v>347</v>
      </c>
      <c r="E113" s="21">
        <v>55550</v>
      </c>
      <c r="F113" s="21"/>
      <c r="G113" s="67">
        <f>G114</f>
        <v>1546497.07</v>
      </c>
      <c r="H113" s="67">
        <f>H114</f>
        <v>69400</v>
      </c>
      <c r="I113" s="141">
        <f t="shared" si="10"/>
        <v>4.4875610401253461</v>
      </c>
      <c r="J113" s="67">
        <f>J114</f>
        <v>1546497.07</v>
      </c>
    </row>
    <row r="114" spans="1:10" ht="24.6">
      <c r="A114" s="147" t="s">
        <v>282</v>
      </c>
      <c r="B114" s="21" t="s">
        <v>266</v>
      </c>
      <c r="C114" s="21" t="s">
        <v>69</v>
      </c>
      <c r="D114" s="21" t="s">
        <v>347</v>
      </c>
      <c r="E114" s="21">
        <v>55550</v>
      </c>
      <c r="F114" s="21"/>
      <c r="G114" s="67">
        <f>SUM(G115:G115)</f>
        <v>1546497.07</v>
      </c>
      <c r="H114" s="67">
        <f>SUM(H115:H115)</f>
        <v>69400</v>
      </c>
      <c r="I114" s="141">
        <f t="shared" si="10"/>
        <v>4.4875610401253461</v>
      </c>
      <c r="J114" s="67">
        <f>SUM(J115:J115)</f>
        <v>1546497.07</v>
      </c>
    </row>
    <row r="115" spans="1:10" ht="46.2">
      <c r="A115" s="144" t="s">
        <v>335</v>
      </c>
      <c r="B115" s="22" t="s">
        <v>266</v>
      </c>
      <c r="C115" s="22" t="s">
        <v>69</v>
      </c>
      <c r="D115" s="22" t="s">
        <v>347</v>
      </c>
      <c r="E115" s="22">
        <v>55550</v>
      </c>
      <c r="F115" s="22" t="s">
        <v>15</v>
      </c>
      <c r="G115" s="70">
        <v>1546497.07</v>
      </c>
      <c r="H115" s="106">
        <v>69400</v>
      </c>
      <c r="I115" s="141">
        <f t="shared" si="10"/>
        <v>4.4875610401253461</v>
      </c>
      <c r="J115" s="70">
        <v>1546497.07</v>
      </c>
    </row>
    <row r="116" spans="1:10" ht="24.6">
      <c r="A116" s="147" t="s">
        <v>254</v>
      </c>
      <c r="B116" s="21" t="s">
        <v>266</v>
      </c>
      <c r="C116" s="21" t="s">
        <v>69</v>
      </c>
      <c r="D116" s="21" t="s">
        <v>258</v>
      </c>
      <c r="E116" s="21"/>
      <c r="F116" s="21"/>
      <c r="G116" s="67">
        <f>G117+G119+G122+G125+G128</f>
        <v>4305600</v>
      </c>
      <c r="H116" s="67">
        <f>H117+H119+H122+H125+H128+H131+H134</f>
        <v>2443840.0099999998</v>
      </c>
      <c r="I116" s="141">
        <f t="shared" si="10"/>
        <v>56.759569165737638</v>
      </c>
      <c r="J116" s="67">
        <f>J117+J119+J122+J125+J128</f>
        <v>4305600</v>
      </c>
    </row>
    <row r="117" spans="1:10" ht="45">
      <c r="A117" s="147" t="s">
        <v>283</v>
      </c>
      <c r="B117" s="21" t="s">
        <v>266</v>
      </c>
      <c r="C117" s="21" t="s">
        <v>69</v>
      </c>
      <c r="D117" s="21" t="s">
        <v>259</v>
      </c>
      <c r="E117" s="21" t="s">
        <v>135</v>
      </c>
      <c r="F117" s="21"/>
      <c r="G117" s="75">
        <f>SUM(G118:G118)</f>
        <v>4305600</v>
      </c>
      <c r="H117" s="75">
        <f>SUM(H118:H118)</f>
        <v>2354158</v>
      </c>
      <c r="I117" s="141">
        <f t="shared" si="10"/>
        <v>54.676653660349309</v>
      </c>
      <c r="J117" s="75">
        <f>SUM(J118:J118)</f>
        <v>4305600</v>
      </c>
    </row>
    <row r="118" spans="1:10" ht="46.2">
      <c r="A118" s="144" t="s">
        <v>137</v>
      </c>
      <c r="B118" s="22" t="s">
        <v>266</v>
      </c>
      <c r="C118" s="22" t="s">
        <v>69</v>
      </c>
      <c r="D118" s="22" t="s">
        <v>259</v>
      </c>
      <c r="E118" s="22" t="s">
        <v>135</v>
      </c>
      <c r="F118" s="22" t="s">
        <v>15</v>
      </c>
      <c r="G118" s="105">
        <v>4305600</v>
      </c>
      <c r="H118" s="106">
        <v>2354158</v>
      </c>
      <c r="I118" s="142">
        <f t="shared" si="10"/>
        <v>54.676653660349309</v>
      </c>
      <c r="J118" s="106">
        <v>4305600</v>
      </c>
    </row>
    <row r="119" spans="1:10" ht="67.8" hidden="1">
      <c r="A119" s="147" t="s">
        <v>284</v>
      </c>
      <c r="B119" s="21" t="s">
        <v>266</v>
      </c>
      <c r="C119" s="21" t="s">
        <v>69</v>
      </c>
      <c r="D119" s="21" t="s">
        <v>285</v>
      </c>
      <c r="E119" s="21" t="s">
        <v>135</v>
      </c>
      <c r="F119" s="21"/>
      <c r="G119" s="67">
        <f>SUM(G120:G121)</f>
        <v>0</v>
      </c>
      <c r="H119" s="67">
        <f>SUM(H120:H121)</f>
        <v>0</v>
      </c>
      <c r="I119" s="142" t="e">
        <f t="shared" si="10"/>
        <v>#DIV/0!</v>
      </c>
      <c r="J119" s="67">
        <f>SUM(J120:J121)</f>
        <v>0</v>
      </c>
    </row>
    <row r="120" spans="1:10" ht="46.2" hidden="1">
      <c r="A120" s="144" t="s">
        <v>136</v>
      </c>
      <c r="B120" s="22" t="s">
        <v>266</v>
      </c>
      <c r="C120" s="22" t="s">
        <v>69</v>
      </c>
      <c r="D120" s="21"/>
      <c r="E120" s="21"/>
      <c r="F120" s="22"/>
      <c r="G120" s="70">
        <v>0</v>
      </c>
      <c r="H120" s="106">
        <v>0</v>
      </c>
      <c r="I120" s="142" t="e">
        <f t="shared" si="10"/>
        <v>#DIV/0!</v>
      </c>
      <c r="J120" s="106"/>
    </row>
    <row r="121" spans="1:10" ht="46.2" hidden="1">
      <c r="A121" s="144" t="s">
        <v>137</v>
      </c>
      <c r="B121" s="22" t="s">
        <v>266</v>
      </c>
      <c r="C121" s="22" t="s">
        <v>69</v>
      </c>
      <c r="D121" s="22" t="s">
        <v>285</v>
      </c>
      <c r="E121" s="22" t="s">
        <v>135</v>
      </c>
      <c r="F121" s="22" t="s">
        <v>15</v>
      </c>
      <c r="G121" s="70">
        <v>0</v>
      </c>
      <c r="H121" s="106">
        <v>0</v>
      </c>
      <c r="I121" s="142" t="e">
        <f t="shared" si="10"/>
        <v>#DIV/0!</v>
      </c>
      <c r="J121" s="106"/>
    </row>
    <row r="122" spans="1:10" ht="45.6" hidden="1">
      <c r="A122" s="147" t="s">
        <v>286</v>
      </c>
      <c r="B122" s="21" t="s">
        <v>266</v>
      </c>
      <c r="C122" s="21" t="s">
        <v>69</v>
      </c>
      <c r="D122" s="21" t="s">
        <v>287</v>
      </c>
      <c r="E122" s="21" t="s">
        <v>135</v>
      </c>
      <c r="F122" s="21"/>
      <c r="G122" s="67">
        <f>SUM(G123:G124)</f>
        <v>0</v>
      </c>
      <c r="H122" s="67">
        <f>SUM(H123:H124)</f>
        <v>0</v>
      </c>
      <c r="I122" s="142" t="e">
        <f t="shared" si="10"/>
        <v>#DIV/0!</v>
      </c>
      <c r="J122" s="67">
        <f>SUM(J123:J124)</f>
        <v>0</v>
      </c>
    </row>
    <row r="123" spans="1:10" ht="46.2" hidden="1">
      <c r="A123" s="144" t="s">
        <v>136</v>
      </c>
      <c r="B123" s="22" t="s">
        <v>266</v>
      </c>
      <c r="C123" s="22" t="s">
        <v>69</v>
      </c>
      <c r="D123" s="22" t="s">
        <v>287</v>
      </c>
      <c r="E123" s="22" t="s">
        <v>135</v>
      </c>
      <c r="F123" s="22"/>
      <c r="G123" s="70">
        <v>0</v>
      </c>
      <c r="H123" s="106">
        <v>0</v>
      </c>
      <c r="I123" s="142" t="e">
        <f t="shared" si="10"/>
        <v>#DIV/0!</v>
      </c>
      <c r="J123" s="106"/>
    </row>
    <row r="124" spans="1:10" ht="46.2" hidden="1">
      <c r="A124" s="144" t="s">
        <v>137</v>
      </c>
      <c r="B124" s="22" t="s">
        <v>266</v>
      </c>
      <c r="C124" s="22" t="s">
        <v>69</v>
      </c>
      <c r="D124" s="22" t="s">
        <v>287</v>
      </c>
      <c r="E124" s="22" t="s">
        <v>135</v>
      </c>
      <c r="F124" s="22" t="s">
        <v>15</v>
      </c>
      <c r="G124" s="70"/>
      <c r="H124" s="106">
        <v>0</v>
      </c>
      <c r="I124" s="142" t="e">
        <f t="shared" si="10"/>
        <v>#DIV/0!</v>
      </c>
      <c r="J124" s="106"/>
    </row>
    <row r="125" spans="1:10" ht="45.6" hidden="1">
      <c r="A125" s="147" t="s">
        <v>288</v>
      </c>
      <c r="B125" s="21" t="s">
        <v>266</v>
      </c>
      <c r="C125" s="21" t="s">
        <v>69</v>
      </c>
      <c r="D125" s="21" t="s">
        <v>289</v>
      </c>
      <c r="E125" s="21" t="s">
        <v>135</v>
      </c>
      <c r="F125" s="21"/>
      <c r="G125" s="67">
        <f>SUM(G126:G127)</f>
        <v>0</v>
      </c>
      <c r="H125" s="67">
        <f>SUM(H126:H127)</f>
        <v>0</v>
      </c>
      <c r="I125" s="142" t="e">
        <f t="shared" si="10"/>
        <v>#DIV/0!</v>
      </c>
      <c r="J125" s="67">
        <f>SUM(J126:J127)</f>
        <v>0</v>
      </c>
    </row>
    <row r="126" spans="1:10" ht="46.2" hidden="1">
      <c r="A126" s="144" t="s">
        <v>136</v>
      </c>
      <c r="B126" s="22" t="s">
        <v>266</v>
      </c>
      <c r="C126" s="22" t="s">
        <v>69</v>
      </c>
      <c r="D126" s="22" t="s">
        <v>289</v>
      </c>
      <c r="E126" s="22" t="s">
        <v>290</v>
      </c>
      <c r="F126" s="22"/>
      <c r="G126" s="70">
        <v>0</v>
      </c>
      <c r="H126" s="106">
        <v>0</v>
      </c>
      <c r="I126" s="142" t="e">
        <f t="shared" si="10"/>
        <v>#DIV/0!</v>
      </c>
      <c r="J126" s="106"/>
    </row>
    <row r="127" spans="1:10" ht="46.2" hidden="1">
      <c r="A127" s="144" t="s">
        <v>137</v>
      </c>
      <c r="B127" s="22" t="s">
        <v>266</v>
      </c>
      <c r="C127" s="22" t="s">
        <v>69</v>
      </c>
      <c r="D127" s="22" t="s">
        <v>289</v>
      </c>
      <c r="E127" s="22" t="s">
        <v>291</v>
      </c>
      <c r="F127" s="22" t="s">
        <v>15</v>
      </c>
      <c r="G127" s="70"/>
      <c r="H127" s="106">
        <v>0</v>
      </c>
      <c r="I127" s="142" t="e">
        <f t="shared" si="10"/>
        <v>#DIV/0!</v>
      </c>
      <c r="J127" s="106"/>
    </row>
    <row r="128" spans="1:10" ht="45.6" hidden="1">
      <c r="A128" s="147" t="s">
        <v>292</v>
      </c>
      <c r="B128" s="21" t="s">
        <v>266</v>
      </c>
      <c r="C128" s="21" t="s">
        <v>69</v>
      </c>
      <c r="D128" s="21" t="s">
        <v>293</v>
      </c>
      <c r="E128" s="21" t="s">
        <v>135</v>
      </c>
      <c r="F128" s="21"/>
      <c r="G128" s="67">
        <f>SUM(G129:G130)</f>
        <v>0</v>
      </c>
      <c r="H128" s="67">
        <f>SUM(H129:H130)</f>
        <v>0</v>
      </c>
      <c r="I128" s="142" t="e">
        <f t="shared" si="10"/>
        <v>#DIV/0!</v>
      </c>
      <c r="J128" s="67">
        <f>SUM(J129:J130)</f>
        <v>0</v>
      </c>
    </row>
    <row r="129" spans="1:10" ht="46.2" hidden="1">
      <c r="A129" s="144" t="s">
        <v>136</v>
      </c>
      <c r="B129" s="22" t="s">
        <v>266</v>
      </c>
      <c r="C129" s="22" t="s">
        <v>69</v>
      </c>
      <c r="D129" s="22" t="s">
        <v>293</v>
      </c>
      <c r="E129" s="22" t="s">
        <v>135</v>
      </c>
      <c r="F129" s="22"/>
      <c r="G129" s="70">
        <v>0</v>
      </c>
      <c r="H129" s="106">
        <v>0</v>
      </c>
      <c r="I129" s="142" t="e">
        <f t="shared" si="10"/>
        <v>#DIV/0!</v>
      </c>
      <c r="J129" s="106"/>
    </row>
    <row r="130" spans="1:10" ht="46.2" hidden="1">
      <c r="A130" s="144" t="s">
        <v>137</v>
      </c>
      <c r="B130" s="22" t="s">
        <v>266</v>
      </c>
      <c r="C130" s="22" t="s">
        <v>69</v>
      </c>
      <c r="D130" s="22" t="s">
        <v>293</v>
      </c>
      <c r="E130" s="22" t="s">
        <v>135</v>
      </c>
      <c r="F130" s="22" t="s">
        <v>15</v>
      </c>
      <c r="G130" s="70"/>
      <c r="H130" s="106">
        <v>0</v>
      </c>
      <c r="I130" s="142" t="e">
        <f t="shared" si="10"/>
        <v>#DIV/0!</v>
      </c>
      <c r="J130" s="106"/>
    </row>
    <row r="131" spans="1:10" s="96" customFormat="1" ht="67.2">
      <c r="A131" s="147" t="s">
        <v>284</v>
      </c>
      <c r="B131" s="21" t="s">
        <v>266</v>
      </c>
      <c r="C131" s="21" t="s">
        <v>69</v>
      </c>
      <c r="D131" s="21" t="s">
        <v>285</v>
      </c>
      <c r="E131" s="21"/>
      <c r="F131" s="21"/>
      <c r="G131" s="67">
        <f>SUM(G132:G133)</f>
        <v>226124</v>
      </c>
      <c r="H131" s="67">
        <f>SUM(H132:H133)</f>
        <v>0</v>
      </c>
      <c r="I131" s="141">
        <f>H131/G131%</f>
        <v>0</v>
      </c>
      <c r="J131" s="67">
        <v>226124</v>
      </c>
    </row>
    <row r="132" spans="1:10" ht="46.2">
      <c r="A132" s="144" t="s">
        <v>136</v>
      </c>
      <c r="B132" s="22" t="s">
        <v>266</v>
      </c>
      <c r="C132" s="22" t="s">
        <v>69</v>
      </c>
      <c r="D132" s="22" t="s">
        <v>285</v>
      </c>
      <c r="E132" s="22" t="s">
        <v>112</v>
      </c>
      <c r="F132" s="22" t="s">
        <v>15</v>
      </c>
      <c r="G132" s="70">
        <v>125424</v>
      </c>
      <c r="H132" s="106">
        <v>0</v>
      </c>
      <c r="I132" s="142">
        <f>H132/G132%</f>
        <v>0</v>
      </c>
      <c r="J132" s="106">
        <v>125424</v>
      </c>
    </row>
    <row r="133" spans="1:10" ht="46.2">
      <c r="A133" s="144" t="s">
        <v>137</v>
      </c>
      <c r="B133" s="22" t="s">
        <v>266</v>
      </c>
      <c r="C133" s="22" t="s">
        <v>69</v>
      </c>
      <c r="D133" s="22" t="s">
        <v>285</v>
      </c>
      <c r="E133" s="22" t="s">
        <v>336</v>
      </c>
      <c r="F133" s="22" t="s">
        <v>15</v>
      </c>
      <c r="G133" s="70">
        <v>100700</v>
      </c>
      <c r="H133" s="106">
        <v>0</v>
      </c>
      <c r="I133" s="142">
        <f>H133/G133%</f>
        <v>0</v>
      </c>
      <c r="J133" s="106">
        <v>100700</v>
      </c>
    </row>
    <row r="134" spans="1:10" s="96" customFormat="1" ht="45">
      <c r="A134" s="147" t="s">
        <v>337</v>
      </c>
      <c r="B134" s="21" t="s">
        <v>266</v>
      </c>
      <c r="C134" s="21" t="s">
        <v>69</v>
      </c>
      <c r="D134" s="21" t="s">
        <v>338</v>
      </c>
      <c r="E134" s="21"/>
      <c r="F134" s="21"/>
      <c r="G134" s="67">
        <f>G135</f>
        <v>3662367.9</v>
      </c>
      <c r="H134" s="67">
        <f>H135</f>
        <v>89682.01</v>
      </c>
      <c r="I134" s="141">
        <f>H134/G134%</f>
        <v>2.4487438850695478</v>
      </c>
      <c r="J134" s="67">
        <f>J135</f>
        <v>3662367.9</v>
      </c>
    </row>
    <row r="135" spans="1:10" ht="46.2">
      <c r="A135" s="144" t="s">
        <v>137</v>
      </c>
      <c r="B135" s="22" t="s">
        <v>266</v>
      </c>
      <c r="C135" s="22" t="s">
        <v>69</v>
      </c>
      <c r="D135" s="22" t="s">
        <v>338</v>
      </c>
      <c r="E135" s="22" t="s">
        <v>135</v>
      </c>
      <c r="F135" s="22" t="s">
        <v>15</v>
      </c>
      <c r="G135" s="70">
        <v>3662367.9</v>
      </c>
      <c r="H135" s="106">
        <v>89682.01</v>
      </c>
      <c r="I135" s="142">
        <f>H135/G135%</f>
        <v>2.4487438850695478</v>
      </c>
      <c r="J135" s="70">
        <v>3662367.9</v>
      </c>
    </row>
    <row r="136" spans="1:10" ht="24.6">
      <c r="A136" s="147" t="s">
        <v>131</v>
      </c>
      <c r="B136" s="21" t="s">
        <v>266</v>
      </c>
      <c r="C136" s="21" t="s">
        <v>69</v>
      </c>
      <c r="D136" s="21" t="s">
        <v>96</v>
      </c>
      <c r="E136" s="21"/>
      <c r="F136" s="21"/>
      <c r="G136" s="67">
        <f>SUM(G137:G141)</f>
        <v>3219264</v>
      </c>
      <c r="H136" s="67">
        <f>SUM(H137:H141)</f>
        <v>1166910.53</v>
      </c>
      <c r="I136" s="141">
        <f t="shared" ref="I136:I192" si="15">H136/G136%</f>
        <v>36.247742651736544</v>
      </c>
      <c r="J136" s="67">
        <f>SUM(J137:J141)</f>
        <v>3219264</v>
      </c>
    </row>
    <row r="137" spans="1:10" ht="24.6">
      <c r="A137" s="147" t="s">
        <v>70</v>
      </c>
      <c r="B137" s="21" t="s">
        <v>266</v>
      </c>
      <c r="C137" s="21" t="s">
        <v>69</v>
      </c>
      <c r="D137" s="21" t="s">
        <v>96</v>
      </c>
      <c r="E137" s="21" t="s">
        <v>133</v>
      </c>
      <c r="F137" s="21" t="s">
        <v>15</v>
      </c>
      <c r="G137" s="67">
        <v>591600</v>
      </c>
      <c r="H137" s="107">
        <v>202927.98</v>
      </c>
      <c r="I137" s="141">
        <f t="shared" si="15"/>
        <v>34.30155172413793</v>
      </c>
      <c r="J137" s="67">
        <v>591600</v>
      </c>
    </row>
    <row r="138" spans="1:10" ht="45">
      <c r="A138" s="147" t="s">
        <v>134</v>
      </c>
      <c r="B138" s="21" t="s">
        <v>266</v>
      </c>
      <c r="C138" s="21" t="s">
        <v>69</v>
      </c>
      <c r="D138" s="21" t="s">
        <v>96</v>
      </c>
      <c r="E138" s="21" t="s">
        <v>115</v>
      </c>
      <c r="F138" s="21" t="s">
        <v>15</v>
      </c>
      <c r="G138" s="67">
        <v>1323100</v>
      </c>
      <c r="H138" s="107">
        <v>185198.92</v>
      </c>
      <c r="I138" s="141">
        <f t="shared" si="15"/>
        <v>13.997348650895624</v>
      </c>
      <c r="J138" s="107">
        <v>1323100</v>
      </c>
    </row>
    <row r="139" spans="1:10" ht="24.6">
      <c r="A139" s="144" t="s">
        <v>16</v>
      </c>
      <c r="B139" s="21" t="s">
        <v>266</v>
      </c>
      <c r="C139" s="21" t="s">
        <v>69</v>
      </c>
      <c r="D139" s="21" t="s">
        <v>96</v>
      </c>
      <c r="E139" s="21" t="s">
        <v>115</v>
      </c>
      <c r="F139" s="21" t="s">
        <v>17</v>
      </c>
      <c r="G139" s="67">
        <v>16350</v>
      </c>
      <c r="H139" s="107">
        <v>13988.25</v>
      </c>
      <c r="I139" s="141">
        <f t="shared" si="15"/>
        <v>85.555045871559628</v>
      </c>
      <c r="J139" s="107">
        <v>16350</v>
      </c>
    </row>
    <row r="140" spans="1:10" ht="24.6">
      <c r="A140" s="147" t="s">
        <v>71</v>
      </c>
      <c r="B140" s="21" t="s">
        <v>266</v>
      </c>
      <c r="C140" s="21" t="s">
        <v>69</v>
      </c>
      <c r="D140" s="21" t="s">
        <v>96</v>
      </c>
      <c r="E140" s="21" t="s">
        <v>135</v>
      </c>
      <c r="F140" s="21" t="s">
        <v>15</v>
      </c>
      <c r="G140" s="67">
        <v>1262664</v>
      </c>
      <c r="H140" s="107">
        <v>742911.13</v>
      </c>
      <c r="I140" s="141">
        <f t="shared" si="15"/>
        <v>58.836802981632488</v>
      </c>
      <c r="J140" s="107">
        <v>1262664</v>
      </c>
    </row>
    <row r="141" spans="1:10" ht="26.4" customHeight="1">
      <c r="A141" s="147" t="s">
        <v>294</v>
      </c>
      <c r="B141" s="21" t="s">
        <v>266</v>
      </c>
      <c r="C141" s="21" t="s">
        <v>69</v>
      </c>
      <c r="D141" s="21" t="s">
        <v>96</v>
      </c>
      <c r="E141" s="21" t="s">
        <v>135</v>
      </c>
      <c r="F141" s="21" t="s">
        <v>17</v>
      </c>
      <c r="G141" s="67">
        <v>25550</v>
      </c>
      <c r="H141" s="107">
        <v>21884.25</v>
      </c>
      <c r="I141" s="141">
        <f t="shared" si="15"/>
        <v>85.652641878669272</v>
      </c>
      <c r="J141" s="107">
        <v>25550</v>
      </c>
    </row>
    <row r="142" spans="1:10" ht="31.5" customHeight="1">
      <c r="A142" s="147" t="s">
        <v>72</v>
      </c>
      <c r="B142" s="21" t="s">
        <v>266</v>
      </c>
      <c r="C142" s="21" t="s">
        <v>73</v>
      </c>
      <c r="D142" s="21"/>
      <c r="E142" s="21"/>
      <c r="F142" s="21"/>
      <c r="G142" s="67">
        <f>G143+G146</f>
        <v>300400</v>
      </c>
      <c r="H142" s="67">
        <f>H143+H146</f>
        <v>0</v>
      </c>
      <c r="I142" s="141">
        <f t="shared" si="15"/>
        <v>0</v>
      </c>
      <c r="J142" s="67">
        <f>J143+J146</f>
        <v>78000</v>
      </c>
    </row>
    <row r="143" spans="1:10" ht="45" hidden="1" customHeight="1">
      <c r="A143" s="147" t="s">
        <v>295</v>
      </c>
      <c r="B143" s="21" t="s">
        <v>266</v>
      </c>
      <c r="C143" s="21" t="s">
        <v>73</v>
      </c>
      <c r="D143" s="21" t="s">
        <v>296</v>
      </c>
      <c r="E143" s="21"/>
      <c r="F143" s="21"/>
      <c r="G143" s="67">
        <f>G144</f>
        <v>0</v>
      </c>
      <c r="H143" s="67">
        <f t="shared" ref="H143:J144" si="16">H144</f>
        <v>0</v>
      </c>
      <c r="I143" s="141" t="e">
        <f t="shared" si="15"/>
        <v>#DIV/0!</v>
      </c>
      <c r="J143" s="67">
        <f t="shared" si="16"/>
        <v>0</v>
      </c>
    </row>
    <row r="144" spans="1:10" ht="45" hidden="1">
      <c r="A144" s="147" t="s">
        <v>297</v>
      </c>
      <c r="B144" s="21" t="s">
        <v>266</v>
      </c>
      <c r="C144" s="21" t="s">
        <v>73</v>
      </c>
      <c r="D144" s="21" t="s">
        <v>298</v>
      </c>
      <c r="E144" s="21" t="s">
        <v>121</v>
      </c>
      <c r="F144" s="21"/>
      <c r="G144" s="67">
        <f>G145</f>
        <v>0</v>
      </c>
      <c r="H144" s="67">
        <f t="shared" si="16"/>
        <v>0</v>
      </c>
      <c r="I144" s="141" t="e">
        <f t="shared" si="15"/>
        <v>#DIV/0!</v>
      </c>
      <c r="J144" s="67">
        <f t="shared" si="16"/>
        <v>0</v>
      </c>
    </row>
    <row r="145" spans="1:10" ht="46.2" hidden="1">
      <c r="A145" s="144" t="s">
        <v>137</v>
      </c>
      <c r="B145" s="22" t="s">
        <v>266</v>
      </c>
      <c r="C145" s="22" t="s">
        <v>73</v>
      </c>
      <c r="D145" s="22" t="s">
        <v>299</v>
      </c>
      <c r="E145" s="22" t="s">
        <v>121</v>
      </c>
      <c r="F145" s="22" t="s">
        <v>15</v>
      </c>
      <c r="G145" s="70">
        <v>0</v>
      </c>
      <c r="H145" s="106">
        <v>0</v>
      </c>
      <c r="I145" s="141" t="e">
        <f t="shared" si="15"/>
        <v>#DIV/0!</v>
      </c>
      <c r="J145" s="106">
        <v>0</v>
      </c>
    </row>
    <row r="146" spans="1:10" ht="71.25" customHeight="1">
      <c r="A146" s="147" t="s">
        <v>300</v>
      </c>
      <c r="B146" s="21" t="s">
        <v>266</v>
      </c>
      <c r="C146" s="21" t="s">
        <v>73</v>
      </c>
      <c r="D146" s="21"/>
      <c r="E146" s="21"/>
      <c r="F146" s="21"/>
      <c r="G146" s="67">
        <f>G147</f>
        <v>300400</v>
      </c>
      <c r="H146" s="67">
        <f>H147</f>
        <v>0</v>
      </c>
      <c r="I146" s="141">
        <f t="shared" si="15"/>
        <v>0</v>
      </c>
      <c r="J146" s="67">
        <f>J147</f>
        <v>78000</v>
      </c>
    </row>
    <row r="147" spans="1:10" ht="45">
      <c r="A147" s="147" t="s">
        <v>301</v>
      </c>
      <c r="B147" s="21" t="s">
        <v>266</v>
      </c>
      <c r="C147" s="21" t="s">
        <v>73</v>
      </c>
      <c r="D147" s="21" t="s">
        <v>117</v>
      </c>
      <c r="E147" s="21"/>
      <c r="F147" s="21"/>
      <c r="G147" s="67">
        <f>G148+G151+G153+G156</f>
        <v>300400</v>
      </c>
      <c r="H147" s="67">
        <f>H148+H151+H153+H156</f>
        <v>0</v>
      </c>
      <c r="I147" s="141">
        <f t="shared" si="15"/>
        <v>0</v>
      </c>
      <c r="J147" s="67">
        <f>J148+J151+J153+J156</f>
        <v>78000</v>
      </c>
    </row>
    <row r="148" spans="1:10" ht="45">
      <c r="A148" s="149" t="s">
        <v>302</v>
      </c>
      <c r="B148" s="21" t="s">
        <v>266</v>
      </c>
      <c r="C148" s="21" t="s">
        <v>73</v>
      </c>
      <c r="D148" s="21" t="s">
        <v>138</v>
      </c>
      <c r="E148" s="22"/>
      <c r="F148" s="21" t="s">
        <v>15</v>
      </c>
      <c r="G148" s="75">
        <f>SUM(G149:G150)</f>
        <v>222400</v>
      </c>
      <c r="H148" s="75">
        <f>SUM(H149:H150)</f>
        <v>0</v>
      </c>
      <c r="I148" s="141">
        <f t="shared" si="15"/>
        <v>0</v>
      </c>
      <c r="J148" s="75">
        <f>SUM(J149:J150)</f>
        <v>0</v>
      </c>
    </row>
    <row r="149" spans="1:10" ht="122.25" customHeight="1">
      <c r="A149" s="144" t="s">
        <v>111</v>
      </c>
      <c r="B149" s="21" t="s">
        <v>266</v>
      </c>
      <c r="C149" s="21" t="s">
        <v>73</v>
      </c>
      <c r="D149" s="21" t="s">
        <v>138</v>
      </c>
      <c r="E149" s="22" t="s">
        <v>112</v>
      </c>
      <c r="F149" s="22" t="s">
        <v>15</v>
      </c>
      <c r="G149" s="76">
        <v>222400</v>
      </c>
      <c r="H149" s="106">
        <v>0</v>
      </c>
      <c r="I149" s="141">
        <f t="shared" si="15"/>
        <v>0</v>
      </c>
      <c r="J149" s="106">
        <v>0</v>
      </c>
    </row>
    <row r="150" spans="1:10" ht="46.2" hidden="1">
      <c r="A150" s="144" t="s">
        <v>137</v>
      </c>
      <c r="B150" s="21" t="s">
        <v>266</v>
      </c>
      <c r="C150" s="21" t="s">
        <v>73</v>
      </c>
      <c r="D150" s="21" t="s">
        <v>138</v>
      </c>
      <c r="E150" s="22" t="s">
        <v>113</v>
      </c>
      <c r="F150" s="22" t="s">
        <v>15</v>
      </c>
      <c r="G150" s="76">
        <v>0</v>
      </c>
      <c r="H150" s="106">
        <v>0</v>
      </c>
      <c r="I150" s="141" t="e">
        <f t="shared" si="15"/>
        <v>#DIV/0!</v>
      </c>
      <c r="J150" s="106">
        <v>0</v>
      </c>
    </row>
    <row r="151" spans="1:10" ht="67.2">
      <c r="A151" s="147" t="s">
        <v>139</v>
      </c>
      <c r="B151" s="21" t="s">
        <v>266</v>
      </c>
      <c r="C151" s="21" t="s">
        <v>73</v>
      </c>
      <c r="D151" s="21" t="s">
        <v>117</v>
      </c>
      <c r="E151" s="21" t="s">
        <v>121</v>
      </c>
      <c r="F151" s="21" t="s">
        <v>15</v>
      </c>
      <c r="G151" s="75">
        <f>G152</f>
        <v>78000</v>
      </c>
      <c r="H151" s="75">
        <f>H152</f>
        <v>0</v>
      </c>
      <c r="I151" s="141">
        <f t="shared" si="15"/>
        <v>0</v>
      </c>
      <c r="J151" s="75">
        <f>J152</f>
        <v>78000</v>
      </c>
    </row>
    <row r="152" spans="1:10" ht="76.5" customHeight="1">
      <c r="A152" s="144" t="s">
        <v>137</v>
      </c>
      <c r="B152" s="22" t="s">
        <v>266</v>
      </c>
      <c r="C152" s="22" t="s">
        <v>73</v>
      </c>
      <c r="D152" s="22" t="s">
        <v>140</v>
      </c>
      <c r="E152" s="22" t="s">
        <v>121</v>
      </c>
      <c r="F152" s="22" t="s">
        <v>15</v>
      </c>
      <c r="G152" s="76">
        <v>78000</v>
      </c>
      <c r="H152" s="106">
        <v>0</v>
      </c>
      <c r="I152" s="141">
        <f t="shared" si="15"/>
        <v>0</v>
      </c>
      <c r="J152" s="106">
        <v>78000</v>
      </c>
    </row>
    <row r="153" spans="1:10" ht="67.2" hidden="1">
      <c r="A153" s="147" t="s">
        <v>303</v>
      </c>
      <c r="B153" s="21" t="s">
        <v>266</v>
      </c>
      <c r="C153" s="21" t="s">
        <v>73</v>
      </c>
      <c r="D153" s="21" t="s">
        <v>118</v>
      </c>
      <c r="E153" s="21" t="s">
        <v>199</v>
      </c>
      <c r="F153" s="21"/>
      <c r="G153" s="75">
        <f>SUM(G154:G155)</f>
        <v>0</v>
      </c>
      <c r="H153" s="75">
        <f>SUM(H154:H155)</f>
        <v>0</v>
      </c>
      <c r="I153" s="141" t="e">
        <f t="shared" si="15"/>
        <v>#DIV/0!</v>
      </c>
      <c r="J153" s="75">
        <f>SUM(J154:J155)</f>
        <v>0</v>
      </c>
    </row>
    <row r="154" spans="1:10" ht="46.2" hidden="1">
      <c r="A154" s="144" t="s">
        <v>136</v>
      </c>
      <c r="B154" s="22" t="s">
        <v>266</v>
      </c>
      <c r="C154" s="22" t="s">
        <v>73</v>
      </c>
      <c r="D154" s="22"/>
      <c r="E154" s="22"/>
      <c r="F154" s="22"/>
      <c r="G154" s="76">
        <v>0</v>
      </c>
      <c r="H154" s="106">
        <v>0</v>
      </c>
      <c r="I154" s="141" t="e">
        <f t="shared" si="15"/>
        <v>#DIV/0!</v>
      </c>
      <c r="J154" s="106">
        <v>0</v>
      </c>
    </row>
    <row r="155" spans="1:10" ht="46.2" hidden="1">
      <c r="A155" s="144" t="s">
        <v>137</v>
      </c>
      <c r="B155" s="22" t="s">
        <v>266</v>
      </c>
      <c r="C155" s="22" t="s">
        <v>73</v>
      </c>
      <c r="D155" s="22" t="s">
        <v>118</v>
      </c>
      <c r="E155" s="22" t="s">
        <v>199</v>
      </c>
      <c r="F155" s="22" t="s">
        <v>15</v>
      </c>
      <c r="G155" s="76">
        <v>0</v>
      </c>
      <c r="H155" s="106">
        <v>0</v>
      </c>
      <c r="I155" s="141" t="e">
        <f t="shared" si="15"/>
        <v>#DIV/0!</v>
      </c>
      <c r="J155" s="106">
        <v>0</v>
      </c>
    </row>
    <row r="156" spans="1:10" ht="232.5" hidden="1" customHeight="1">
      <c r="A156" s="147" t="s">
        <v>304</v>
      </c>
      <c r="B156" s="21" t="s">
        <v>266</v>
      </c>
      <c r="C156" s="21" t="s">
        <v>73</v>
      </c>
      <c r="D156" s="21" t="s">
        <v>141</v>
      </c>
      <c r="E156" s="21" t="s">
        <v>121</v>
      </c>
      <c r="F156" s="21"/>
      <c r="G156" s="75">
        <f>SUM(G157:G158)</f>
        <v>0</v>
      </c>
      <c r="H156" s="75">
        <f>SUM(H157:H158)</f>
        <v>0</v>
      </c>
      <c r="I156" s="141" t="e">
        <f t="shared" si="15"/>
        <v>#DIV/0!</v>
      </c>
      <c r="J156" s="75">
        <f>SUM(J157:J158)</f>
        <v>0</v>
      </c>
    </row>
    <row r="157" spans="1:10" ht="46.2" hidden="1">
      <c r="A157" s="144" t="s">
        <v>136</v>
      </c>
      <c r="B157" s="22" t="s">
        <v>266</v>
      </c>
      <c r="C157" s="22" t="s">
        <v>73</v>
      </c>
      <c r="D157" s="22"/>
      <c r="E157" s="22"/>
      <c r="F157" s="22"/>
      <c r="G157" s="76">
        <v>0</v>
      </c>
      <c r="H157" s="106">
        <v>0</v>
      </c>
      <c r="I157" s="141" t="e">
        <f t="shared" si="15"/>
        <v>#DIV/0!</v>
      </c>
      <c r="J157" s="106"/>
    </row>
    <row r="158" spans="1:10" ht="46.2" hidden="1">
      <c r="A158" s="144" t="s">
        <v>137</v>
      </c>
      <c r="B158" s="22" t="s">
        <v>266</v>
      </c>
      <c r="C158" s="22" t="s">
        <v>73</v>
      </c>
      <c r="D158" s="22" t="s">
        <v>141</v>
      </c>
      <c r="E158" s="22" t="s">
        <v>121</v>
      </c>
      <c r="F158" s="22" t="s">
        <v>15</v>
      </c>
      <c r="G158" s="76">
        <v>0</v>
      </c>
      <c r="H158" s="106">
        <v>0</v>
      </c>
      <c r="I158" s="141" t="e">
        <f t="shared" si="15"/>
        <v>#DIV/0!</v>
      </c>
      <c r="J158" s="106">
        <v>0</v>
      </c>
    </row>
    <row r="159" spans="1:10" ht="24.6">
      <c r="A159" s="147" t="s">
        <v>305</v>
      </c>
      <c r="B159" s="21" t="s">
        <v>266</v>
      </c>
      <c r="C159" s="21" t="s">
        <v>201</v>
      </c>
      <c r="D159" s="21"/>
      <c r="E159" s="21"/>
      <c r="F159" s="21"/>
      <c r="G159" s="67">
        <f>G160</f>
        <v>1541498.15</v>
      </c>
      <c r="H159" s="67">
        <f t="shared" ref="H159:J160" si="17">H160</f>
        <v>68568.180000000008</v>
      </c>
      <c r="I159" s="141">
        <f t="shared" si="15"/>
        <v>4.4481519488038312</v>
      </c>
      <c r="J159" s="67">
        <f t="shared" si="17"/>
        <v>628175.81999999995</v>
      </c>
    </row>
    <row r="160" spans="1:10" ht="24.6">
      <c r="A160" s="147" t="s">
        <v>200</v>
      </c>
      <c r="B160" s="21" t="s">
        <v>266</v>
      </c>
      <c r="C160" s="21" t="s">
        <v>201</v>
      </c>
      <c r="D160" s="21" t="s">
        <v>306</v>
      </c>
      <c r="E160" s="21"/>
      <c r="F160" s="21"/>
      <c r="G160" s="67">
        <f>G161</f>
        <v>1541498.15</v>
      </c>
      <c r="H160" s="67">
        <f t="shared" si="17"/>
        <v>68568.180000000008</v>
      </c>
      <c r="I160" s="141">
        <f t="shared" si="15"/>
        <v>4.4481519488038312</v>
      </c>
      <c r="J160" s="67">
        <f t="shared" si="17"/>
        <v>628175.81999999995</v>
      </c>
    </row>
    <row r="161" spans="1:10" ht="89.4">
      <c r="A161" s="147" t="s">
        <v>339</v>
      </c>
      <c r="B161" s="21" t="s">
        <v>266</v>
      </c>
      <c r="C161" s="21" t="s">
        <v>201</v>
      </c>
      <c r="D161" s="21" t="s">
        <v>340</v>
      </c>
      <c r="E161" s="21"/>
      <c r="F161" s="21"/>
      <c r="G161" s="67">
        <f>SUM(G162:G163)</f>
        <v>1541498.15</v>
      </c>
      <c r="H161" s="67">
        <f>SUM(H162:H163)</f>
        <v>68568.180000000008</v>
      </c>
      <c r="I161" s="141">
        <f t="shared" si="15"/>
        <v>4.4481519488038312</v>
      </c>
      <c r="J161" s="67">
        <f>SUM(J162:J163)</f>
        <v>628175.81999999995</v>
      </c>
    </row>
    <row r="162" spans="1:10" ht="78.75" customHeight="1">
      <c r="A162" s="144" t="s">
        <v>341</v>
      </c>
      <c r="B162" s="22" t="s">
        <v>266</v>
      </c>
      <c r="C162" s="22" t="s">
        <v>201</v>
      </c>
      <c r="D162" s="22" t="s">
        <v>340</v>
      </c>
      <c r="E162" s="22" t="s">
        <v>112</v>
      </c>
      <c r="F162" s="22" t="s">
        <v>15</v>
      </c>
      <c r="G162" s="70">
        <f>628113.04+913230.96</f>
        <v>1541344</v>
      </c>
      <c r="H162" s="106">
        <v>68561.320000000007</v>
      </c>
      <c r="I162" s="142">
        <f t="shared" si="15"/>
        <v>4.4481517428945132</v>
      </c>
      <c r="J162" s="106">
        <v>628113</v>
      </c>
    </row>
    <row r="163" spans="1:10" ht="91.8">
      <c r="A163" s="144" t="s">
        <v>307</v>
      </c>
      <c r="B163" s="22" t="s">
        <v>266</v>
      </c>
      <c r="C163" s="22" t="s">
        <v>201</v>
      </c>
      <c r="D163" s="22" t="s">
        <v>340</v>
      </c>
      <c r="E163" s="22" t="s">
        <v>202</v>
      </c>
      <c r="F163" s="22" t="s">
        <v>15</v>
      </c>
      <c r="G163" s="70">
        <v>154.15</v>
      </c>
      <c r="H163" s="106">
        <v>6.86</v>
      </c>
      <c r="I163" s="142">
        <f t="shared" si="15"/>
        <v>4.4502108336036326</v>
      </c>
      <c r="J163" s="106">
        <v>62.82</v>
      </c>
    </row>
    <row r="164" spans="1:10" ht="24.6">
      <c r="A164" s="150" t="s">
        <v>74</v>
      </c>
      <c r="B164" s="90" t="s">
        <v>266</v>
      </c>
      <c r="C164" s="21" t="s">
        <v>75</v>
      </c>
      <c r="D164" s="21"/>
      <c r="E164" s="21"/>
      <c r="F164" s="21"/>
      <c r="G164" s="75">
        <f>G165</f>
        <v>52623035.799999997</v>
      </c>
      <c r="H164" s="75">
        <f>H165</f>
        <v>43940671.280000001</v>
      </c>
      <c r="I164" s="141">
        <f t="shared" si="15"/>
        <v>83.50082926990693</v>
      </c>
      <c r="J164" s="75">
        <f>J165</f>
        <v>52623035.799999997</v>
      </c>
    </row>
    <row r="165" spans="1:10" ht="24.6">
      <c r="A165" s="150" t="s">
        <v>76</v>
      </c>
      <c r="B165" s="90" t="s">
        <v>266</v>
      </c>
      <c r="C165" s="21" t="s">
        <v>77</v>
      </c>
      <c r="D165" s="21"/>
      <c r="E165" s="21"/>
      <c r="F165" s="21"/>
      <c r="G165" s="75">
        <f>G166+G169+G172</f>
        <v>52623035.799999997</v>
      </c>
      <c r="H165" s="75">
        <f>H166+H169+H172</f>
        <v>43940671.280000001</v>
      </c>
      <c r="I165" s="141">
        <f t="shared" si="15"/>
        <v>83.50082926990693</v>
      </c>
      <c r="J165" s="75">
        <f>J166+J169+J172</f>
        <v>52623035.799999997</v>
      </c>
    </row>
    <row r="166" spans="1:10" ht="148.5" customHeight="1">
      <c r="A166" s="151" t="s">
        <v>352</v>
      </c>
      <c r="B166" s="21" t="s">
        <v>266</v>
      </c>
      <c r="C166" s="21" t="s">
        <v>77</v>
      </c>
      <c r="D166" s="21" t="s">
        <v>308</v>
      </c>
      <c r="E166" s="21"/>
      <c r="F166" s="21" t="s">
        <v>56</v>
      </c>
      <c r="G166" s="75">
        <f>SUM(G167:G168)</f>
        <v>3990438</v>
      </c>
      <c r="H166" s="75">
        <f>SUM(H167:H168)</f>
        <v>0</v>
      </c>
      <c r="I166" s="141">
        <f t="shared" si="15"/>
        <v>0</v>
      </c>
      <c r="J166" s="75">
        <f>SUM(J167:J168)</f>
        <v>3990438</v>
      </c>
    </row>
    <row r="167" spans="1:10" ht="91.8" hidden="1">
      <c r="A167" s="144" t="s">
        <v>309</v>
      </c>
      <c r="B167" s="22" t="s">
        <v>266</v>
      </c>
      <c r="C167" s="22" t="s">
        <v>77</v>
      </c>
      <c r="D167" s="22" t="s">
        <v>308</v>
      </c>
      <c r="E167" s="25">
        <v>40070</v>
      </c>
      <c r="F167" s="22" t="s">
        <v>310</v>
      </c>
      <c r="G167" s="105">
        <v>0</v>
      </c>
      <c r="H167" s="106">
        <v>0</v>
      </c>
      <c r="I167" s="141" t="e">
        <f t="shared" si="15"/>
        <v>#DIV/0!</v>
      </c>
      <c r="J167" s="106"/>
    </row>
    <row r="168" spans="1:10" ht="114.6">
      <c r="A168" s="144" t="s">
        <v>353</v>
      </c>
      <c r="B168" s="22" t="s">
        <v>266</v>
      </c>
      <c r="C168" s="22" t="s">
        <v>77</v>
      </c>
      <c r="D168" s="22" t="s">
        <v>308</v>
      </c>
      <c r="E168" s="22" t="s">
        <v>311</v>
      </c>
      <c r="F168" s="22" t="s">
        <v>310</v>
      </c>
      <c r="G168" s="105">
        <v>3990438</v>
      </c>
      <c r="H168" s="106">
        <v>0</v>
      </c>
      <c r="I168" s="142">
        <f t="shared" si="15"/>
        <v>0</v>
      </c>
      <c r="J168" s="106">
        <v>3990438</v>
      </c>
    </row>
    <row r="169" spans="1:10" ht="24.6">
      <c r="A169" s="150" t="s">
        <v>10</v>
      </c>
      <c r="B169" s="90" t="s">
        <v>266</v>
      </c>
      <c r="C169" s="21" t="s">
        <v>77</v>
      </c>
      <c r="D169" s="21" t="s">
        <v>96</v>
      </c>
      <c r="E169" s="21"/>
      <c r="F169" s="21"/>
      <c r="G169" s="75">
        <f>G170</f>
        <v>22090962</v>
      </c>
      <c r="H169" s="75">
        <f>H170</f>
        <v>17399035.48</v>
      </c>
      <c r="I169" s="141">
        <f t="shared" si="15"/>
        <v>78.760877321684774</v>
      </c>
      <c r="J169" s="75">
        <f>J170</f>
        <v>22090962</v>
      </c>
    </row>
    <row r="170" spans="1:10" ht="44.4">
      <c r="A170" s="152" t="s">
        <v>142</v>
      </c>
      <c r="B170" s="90" t="s">
        <v>266</v>
      </c>
      <c r="C170" s="21" t="s">
        <v>77</v>
      </c>
      <c r="D170" s="21" t="s">
        <v>96</v>
      </c>
      <c r="E170" s="21"/>
      <c r="F170" s="21"/>
      <c r="G170" s="67">
        <f>G171</f>
        <v>22090962</v>
      </c>
      <c r="H170" s="67">
        <f>H171</f>
        <v>17399035.48</v>
      </c>
      <c r="I170" s="141">
        <f t="shared" si="15"/>
        <v>78.760877321684774</v>
      </c>
      <c r="J170" s="67">
        <f>J171</f>
        <v>22090962</v>
      </c>
    </row>
    <row r="171" spans="1:10" s="1" customFormat="1" ht="73.5" customHeight="1">
      <c r="A171" s="153" t="s">
        <v>204</v>
      </c>
      <c r="B171" s="97" t="s">
        <v>266</v>
      </c>
      <c r="C171" s="22" t="s">
        <v>77</v>
      </c>
      <c r="D171" s="22" t="s">
        <v>96</v>
      </c>
      <c r="E171" s="22" t="s">
        <v>143</v>
      </c>
      <c r="F171" s="22" t="s">
        <v>342</v>
      </c>
      <c r="G171" s="70">
        <v>22090962</v>
      </c>
      <c r="H171" s="106">
        <v>17399035.48</v>
      </c>
      <c r="I171" s="142">
        <f t="shared" si="15"/>
        <v>78.760877321684774</v>
      </c>
      <c r="J171" s="106">
        <v>22090962</v>
      </c>
    </row>
    <row r="172" spans="1:10" s="1" customFormat="1" ht="51.75" customHeight="1">
      <c r="A172" s="154" t="s">
        <v>343</v>
      </c>
      <c r="B172" s="22" t="s">
        <v>266</v>
      </c>
      <c r="C172" s="22" t="s">
        <v>77</v>
      </c>
      <c r="D172" s="22" t="s">
        <v>96</v>
      </c>
      <c r="E172" s="22" t="s">
        <v>143</v>
      </c>
      <c r="F172" s="115"/>
      <c r="G172" s="116">
        <f>SUM(G173:G174)</f>
        <v>26541635.800000001</v>
      </c>
      <c r="H172" s="116">
        <f>SUM(H173:H174)</f>
        <v>26541635.800000001</v>
      </c>
      <c r="I172" s="141">
        <f t="shared" si="15"/>
        <v>100</v>
      </c>
      <c r="J172" s="107">
        <v>26541635.800000001</v>
      </c>
    </row>
    <row r="173" spans="1:10" s="1" customFormat="1" ht="46.8">
      <c r="A173" s="155" t="s">
        <v>344</v>
      </c>
      <c r="B173" s="22" t="s">
        <v>266</v>
      </c>
      <c r="C173" s="22" t="s">
        <v>77</v>
      </c>
      <c r="D173" s="22" t="s">
        <v>96</v>
      </c>
      <c r="E173" s="22" t="s">
        <v>143</v>
      </c>
      <c r="F173" s="115" t="s">
        <v>310</v>
      </c>
      <c r="G173" s="117">
        <v>25127736</v>
      </c>
      <c r="H173" s="106">
        <v>25127736</v>
      </c>
      <c r="I173" s="141">
        <f t="shared" si="15"/>
        <v>100</v>
      </c>
      <c r="J173" s="106">
        <v>25127736</v>
      </c>
    </row>
    <row r="174" spans="1:10" s="1" customFormat="1" ht="28.2">
      <c r="A174" s="144" t="s">
        <v>345</v>
      </c>
      <c r="B174" s="22" t="s">
        <v>266</v>
      </c>
      <c r="C174" s="22" t="s">
        <v>77</v>
      </c>
      <c r="D174" s="22" t="s">
        <v>96</v>
      </c>
      <c r="E174" s="22" t="s">
        <v>143</v>
      </c>
      <c r="F174" s="115" t="s">
        <v>346</v>
      </c>
      <c r="G174" s="117">
        <v>1413899.8</v>
      </c>
      <c r="H174" s="106">
        <v>1413899.8</v>
      </c>
      <c r="I174" s="141">
        <f t="shared" si="15"/>
        <v>100</v>
      </c>
      <c r="J174" s="106">
        <v>1413899.8</v>
      </c>
    </row>
    <row r="175" spans="1:10" s="96" customFormat="1" ht="24.6">
      <c r="A175" s="156" t="s">
        <v>86</v>
      </c>
      <c r="B175" s="21" t="s">
        <v>266</v>
      </c>
      <c r="C175" s="21" t="s">
        <v>87</v>
      </c>
      <c r="D175" s="21"/>
      <c r="E175" s="21"/>
      <c r="F175" s="21"/>
      <c r="G175" s="67">
        <f>G176</f>
        <v>752590</v>
      </c>
      <c r="H175" s="107">
        <f>H176</f>
        <v>342357.93</v>
      </c>
      <c r="I175" s="141">
        <f t="shared" si="15"/>
        <v>45.490629692129843</v>
      </c>
      <c r="J175" s="107">
        <f>J176</f>
        <v>456478</v>
      </c>
    </row>
    <row r="176" spans="1:10" s="96" customFormat="1" ht="24.6">
      <c r="A176" s="156" t="s">
        <v>312</v>
      </c>
      <c r="B176" s="21" t="s">
        <v>266</v>
      </c>
      <c r="C176" s="21" t="s">
        <v>313</v>
      </c>
      <c r="D176" s="21"/>
      <c r="E176" s="21"/>
      <c r="F176" s="21"/>
      <c r="G176" s="67">
        <f>G177</f>
        <v>752590</v>
      </c>
      <c r="H176" s="67">
        <f t="shared" ref="H176:J178" si="18">H177</f>
        <v>342357.93</v>
      </c>
      <c r="I176" s="141">
        <f t="shared" si="15"/>
        <v>45.490629692129843</v>
      </c>
      <c r="J176" s="67">
        <f t="shared" si="18"/>
        <v>456478</v>
      </c>
    </row>
    <row r="177" spans="1:10" ht="69">
      <c r="A177" s="153" t="s">
        <v>314</v>
      </c>
      <c r="B177" s="22" t="s">
        <v>266</v>
      </c>
      <c r="C177" s="22" t="s">
        <v>313</v>
      </c>
      <c r="D177" s="22" t="s">
        <v>96</v>
      </c>
      <c r="E177" s="22"/>
      <c r="F177" s="22"/>
      <c r="G177" s="70">
        <f>G178</f>
        <v>752590</v>
      </c>
      <c r="H177" s="70">
        <f t="shared" si="18"/>
        <v>342357.93</v>
      </c>
      <c r="I177" s="141">
        <f t="shared" si="15"/>
        <v>45.490629692129843</v>
      </c>
      <c r="J177" s="70">
        <f t="shared" si="18"/>
        <v>456478</v>
      </c>
    </row>
    <row r="178" spans="1:10" ht="25.2">
      <c r="A178" s="153" t="s">
        <v>315</v>
      </c>
      <c r="B178" s="22" t="s">
        <v>266</v>
      </c>
      <c r="C178" s="22" t="s">
        <v>313</v>
      </c>
      <c r="D178" s="22" t="s">
        <v>96</v>
      </c>
      <c r="E178" s="22" t="s">
        <v>316</v>
      </c>
      <c r="F178" s="22"/>
      <c r="G178" s="70">
        <f>G179</f>
        <v>752590</v>
      </c>
      <c r="H178" s="70">
        <f t="shared" si="18"/>
        <v>342357.93</v>
      </c>
      <c r="I178" s="141">
        <f t="shared" si="15"/>
        <v>45.490629692129843</v>
      </c>
      <c r="J178" s="70">
        <f t="shared" si="18"/>
        <v>456478</v>
      </c>
    </row>
    <row r="179" spans="1:10" ht="25.2">
      <c r="A179" s="153" t="s">
        <v>317</v>
      </c>
      <c r="B179" s="22" t="s">
        <v>266</v>
      </c>
      <c r="C179" s="22" t="s">
        <v>313</v>
      </c>
      <c r="D179" s="22" t="s">
        <v>96</v>
      </c>
      <c r="E179" s="22" t="s">
        <v>316</v>
      </c>
      <c r="F179" s="22" t="s">
        <v>92</v>
      </c>
      <c r="G179" s="70">
        <v>752590</v>
      </c>
      <c r="H179" s="106">
        <v>342357.93</v>
      </c>
      <c r="I179" s="141">
        <f t="shared" si="15"/>
        <v>45.490629692129843</v>
      </c>
      <c r="J179" s="70">
        <v>456478</v>
      </c>
    </row>
    <row r="180" spans="1:10" ht="24.6">
      <c r="A180" s="147" t="s">
        <v>78</v>
      </c>
      <c r="B180" s="21" t="s">
        <v>266</v>
      </c>
      <c r="C180" s="21" t="s">
        <v>79</v>
      </c>
      <c r="D180" s="21"/>
      <c r="E180" s="21"/>
      <c r="F180" s="21"/>
      <c r="G180" s="67">
        <f>G181</f>
        <v>116580</v>
      </c>
      <c r="H180" s="67">
        <f t="shared" ref="H180:J182" si="19">H181</f>
        <v>60800</v>
      </c>
      <c r="I180" s="141">
        <f t="shared" si="15"/>
        <v>52.15302796363013</v>
      </c>
      <c r="J180" s="67">
        <f t="shared" si="19"/>
        <v>116580</v>
      </c>
    </row>
    <row r="181" spans="1:10" ht="24.6">
      <c r="A181" s="147" t="s">
        <v>10</v>
      </c>
      <c r="B181" s="21" t="s">
        <v>266</v>
      </c>
      <c r="C181" s="21" t="s">
        <v>80</v>
      </c>
      <c r="D181" s="21"/>
      <c r="E181" s="21"/>
      <c r="F181" s="21"/>
      <c r="G181" s="67">
        <f>G182</f>
        <v>116580</v>
      </c>
      <c r="H181" s="67">
        <f t="shared" si="19"/>
        <v>60800</v>
      </c>
      <c r="I181" s="141">
        <f t="shared" si="15"/>
        <v>52.15302796363013</v>
      </c>
      <c r="J181" s="67">
        <f t="shared" si="19"/>
        <v>116580</v>
      </c>
    </row>
    <row r="182" spans="1:10" ht="24.6">
      <c r="A182" s="147" t="s">
        <v>144</v>
      </c>
      <c r="B182" s="21" t="s">
        <v>266</v>
      </c>
      <c r="C182" s="21" t="s">
        <v>80</v>
      </c>
      <c r="D182" s="21" t="s">
        <v>96</v>
      </c>
      <c r="E182" s="21"/>
      <c r="F182" s="21"/>
      <c r="G182" s="67">
        <f>G183</f>
        <v>116580</v>
      </c>
      <c r="H182" s="67">
        <f t="shared" si="19"/>
        <v>60800</v>
      </c>
      <c r="I182" s="141">
        <f t="shared" si="15"/>
        <v>52.15302796363013</v>
      </c>
      <c r="J182" s="67">
        <f t="shared" si="19"/>
        <v>116580</v>
      </c>
    </row>
    <row r="183" spans="1:10" ht="33" customHeight="1">
      <c r="A183" s="144" t="s">
        <v>14</v>
      </c>
      <c r="B183" s="22" t="s">
        <v>266</v>
      </c>
      <c r="C183" s="22" t="s">
        <v>80</v>
      </c>
      <c r="D183" s="22" t="s">
        <v>96</v>
      </c>
      <c r="E183" s="22" t="s">
        <v>145</v>
      </c>
      <c r="F183" s="22" t="s">
        <v>15</v>
      </c>
      <c r="G183" s="70">
        <v>116580</v>
      </c>
      <c r="H183" s="106">
        <v>60800</v>
      </c>
      <c r="I183" s="141">
        <f t="shared" si="15"/>
        <v>52.15302796363013</v>
      </c>
      <c r="J183" s="70">
        <v>116580</v>
      </c>
    </row>
    <row r="184" spans="1:10" ht="24.6">
      <c r="A184" s="157" t="s">
        <v>81</v>
      </c>
      <c r="B184" s="21" t="s">
        <v>318</v>
      </c>
      <c r="C184" s="21"/>
      <c r="D184" s="21"/>
      <c r="E184" s="21"/>
      <c r="F184" s="21"/>
      <c r="G184" s="67">
        <f>G185+G201</f>
        <v>13363940.83</v>
      </c>
      <c r="H184" s="67">
        <f>H185+H201</f>
        <v>6854761.9900000002</v>
      </c>
      <c r="I184" s="141">
        <f t="shared" si="15"/>
        <v>51.292968722310633</v>
      </c>
      <c r="J184" s="67">
        <f>J185+J201</f>
        <v>12160940.83</v>
      </c>
    </row>
    <row r="185" spans="1:10" ht="24.6">
      <c r="A185" s="147" t="s">
        <v>6</v>
      </c>
      <c r="B185" s="21" t="s">
        <v>318</v>
      </c>
      <c r="C185" s="21" t="s">
        <v>7</v>
      </c>
      <c r="D185" s="21"/>
      <c r="E185" s="21"/>
      <c r="F185" s="21"/>
      <c r="G185" s="67">
        <f>G186+G195</f>
        <v>7680940.8300000001</v>
      </c>
      <c r="H185" s="67">
        <f>H186+H195</f>
        <v>4406508.9800000004</v>
      </c>
      <c r="I185" s="141">
        <f t="shared" si="15"/>
        <v>57.369391035915591</v>
      </c>
      <c r="J185" s="67">
        <f>J186+J195</f>
        <v>7477940.8300000001</v>
      </c>
    </row>
    <row r="186" spans="1:10" ht="24.6">
      <c r="A186" s="147" t="s">
        <v>82</v>
      </c>
      <c r="B186" s="21" t="s">
        <v>318</v>
      </c>
      <c r="C186" s="21" t="s">
        <v>83</v>
      </c>
      <c r="D186" s="21"/>
      <c r="E186" s="21"/>
      <c r="F186" s="21"/>
      <c r="G186" s="67">
        <f>G187</f>
        <v>6361900</v>
      </c>
      <c r="H186" s="67">
        <f t="shared" ref="H186:J187" si="20">H187</f>
        <v>3672668.1500000004</v>
      </c>
      <c r="I186" s="141">
        <f t="shared" si="15"/>
        <v>57.729108442446446</v>
      </c>
      <c r="J186" s="67">
        <f t="shared" si="20"/>
        <v>6361900</v>
      </c>
    </row>
    <row r="187" spans="1:10" ht="24.6">
      <c r="A187" s="147" t="s">
        <v>29</v>
      </c>
      <c r="B187" s="21" t="s">
        <v>318</v>
      </c>
      <c r="C187" s="21" t="s">
        <v>83</v>
      </c>
      <c r="D187" s="21" t="s">
        <v>96</v>
      </c>
      <c r="E187" s="21"/>
      <c r="F187" s="21"/>
      <c r="G187" s="67">
        <f>G188</f>
        <v>6361900</v>
      </c>
      <c r="H187" s="67">
        <f t="shared" si="20"/>
        <v>3672668.1500000004</v>
      </c>
      <c r="I187" s="141">
        <f t="shared" si="15"/>
        <v>57.729108442446446</v>
      </c>
      <c r="J187" s="67">
        <f t="shared" si="20"/>
        <v>6361900</v>
      </c>
    </row>
    <row r="188" spans="1:10" s="96" customFormat="1" ht="45">
      <c r="A188" s="147" t="s">
        <v>146</v>
      </c>
      <c r="B188" s="21" t="s">
        <v>318</v>
      </c>
      <c r="C188" s="21" t="s">
        <v>83</v>
      </c>
      <c r="D188" s="21" t="s">
        <v>96</v>
      </c>
      <c r="E188" s="21"/>
      <c r="F188" s="21"/>
      <c r="G188" s="67">
        <f>G189+G191</f>
        <v>6361900</v>
      </c>
      <c r="H188" s="67">
        <f>H189+H191</f>
        <v>3672668.1500000004</v>
      </c>
      <c r="I188" s="141">
        <f t="shared" si="15"/>
        <v>57.729108442446446</v>
      </c>
      <c r="J188" s="67">
        <f>J189+J191</f>
        <v>6361900</v>
      </c>
    </row>
    <row r="189" spans="1:10" s="96" customFormat="1" ht="69" customHeight="1">
      <c r="A189" s="147" t="s">
        <v>84</v>
      </c>
      <c r="B189" s="21" t="s">
        <v>318</v>
      </c>
      <c r="C189" s="21" t="s">
        <v>83</v>
      </c>
      <c r="D189" s="21" t="s">
        <v>96</v>
      </c>
      <c r="E189" s="21" t="s">
        <v>97</v>
      </c>
      <c r="F189" s="21"/>
      <c r="G189" s="67">
        <f>G190</f>
        <v>3194800</v>
      </c>
      <c r="H189" s="67">
        <f>H190</f>
        <v>2339779.39</v>
      </c>
      <c r="I189" s="141">
        <f t="shared" si="15"/>
        <v>73.237116251408537</v>
      </c>
      <c r="J189" s="67">
        <f>J190</f>
        <v>3194800</v>
      </c>
    </row>
    <row r="190" spans="1:10" ht="68.400000000000006">
      <c r="A190" s="158" t="s">
        <v>26</v>
      </c>
      <c r="B190" s="22" t="s">
        <v>318</v>
      </c>
      <c r="C190" s="22" t="s">
        <v>83</v>
      </c>
      <c r="D190" s="22" t="s">
        <v>96</v>
      </c>
      <c r="E190" s="22" t="s">
        <v>97</v>
      </c>
      <c r="F190" s="22" t="s">
        <v>13</v>
      </c>
      <c r="G190" s="70">
        <v>3194800</v>
      </c>
      <c r="H190" s="106">
        <v>2339779.39</v>
      </c>
      <c r="I190" s="141">
        <f t="shared" si="15"/>
        <v>73.237116251408537</v>
      </c>
      <c r="J190" s="70">
        <v>3194800</v>
      </c>
    </row>
    <row r="191" spans="1:10" ht="44.4">
      <c r="A191" s="159" t="s">
        <v>33</v>
      </c>
      <c r="B191" s="21" t="s">
        <v>318</v>
      </c>
      <c r="C191" s="21" t="s">
        <v>83</v>
      </c>
      <c r="D191" s="21" t="s">
        <v>96</v>
      </c>
      <c r="E191" s="21"/>
      <c r="F191" s="21"/>
      <c r="G191" s="67">
        <f>SUM(G192:G194)</f>
        <v>3167100</v>
      </c>
      <c r="H191" s="67">
        <f>SUM(H192:H194)</f>
        <v>1332888.76</v>
      </c>
      <c r="I191" s="141">
        <f t="shared" si="15"/>
        <v>42.085464936377129</v>
      </c>
      <c r="J191" s="67">
        <f>SUM(J192:J194)</f>
        <v>3167100</v>
      </c>
    </row>
    <row r="192" spans="1:10" ht="68.400000000000006">
      <c r="A192" s="158" t="s">
        <v>26</v>
      </c>
      <c r="B192" s="22" t="s">
        <v>318</v>
      </c>
      <c r="C192" s="22" t="s">
        <v>83</v>
      </c>
      <c r="D192" s="22" t="s">
        <v>96</v>
      </c>
      <c r="E192" s="22" t="s">
        <v>101</v>
      </c>
      <c r="F192" s="22" t="s">
        <v>13</v>
      </c>
      <c r="G192" s="70">
        <v>2713100</v>
      </c>
      <c r="H192" s="106">
        <v>1226584.56</v>
      </c>
      <c r="I192" s="141">
        <f t="shared" si="15"/>
        <v>45.209706977258492</v>
      </c>
      <c r="J192" s="70">
        <v>2713100</v>
      </c>
    </row>
    <row r="193" spans="1:10" ht="25.2">
      <c r="A193" s="144" t="s">
        <v>14</v>
      </c>
      <c r="B193" s="22" t="s">
        <v>318</v>
      </c>
      <c r="C193" s="22" t="s">
        <v>83</v>
      </c>
      <c r="D193" s="22" t="s">
        <v>96</v>
      </c>
      <c r="E193" s="22" t="s">
        <v>101</v>
      </c>
      <c r="F193" s="22" t="s">
        <v>15</v>
      </c>
      <c r="G193" s="70">
        <v>450500</v>
      </c>
      <c r="H193" s="106">
        <v>103796</v>
      </c>
      <c r="I193" s="141">
        <f t="shared" ref="I193:I207" si="21">H193/G193%</f>
        <v>23.04017758046615</v>
      </c>
      <c r="J193" s="70">
        <v>450500</v>
      </c>
    </row>
    <row r="194" spans="1:10" ht="25.2">
      <c r="A194" s="144" t="s">
        <v>16</v>
      </c>
      <c r="B194" s="22" t="s">
        <v>318</v>
      </c>
      <c r="C194" s="22" t="s">
        <v>83</v>
      </c>
      <c r="D194" s="22" t="s">
        <v>96</v>
      </c>
      <c r="E194" s="22" t="s">
        <v>101</v>
      </c>
      <c r="F194" s="22" t="s">
        <v>17</v>
      </c>
      <c r="G194" s="70">
        <v>3500</v>
      </c>
      <c r="H194" s="106">
        <v>2508.1999999999998</v>
      </c>
      <c r="I194" s="141">
        <f t="shared" si="21"/>
        <v>71.662857142857135</v>
      </c>
      <c r="J194" s="70">
        <v>3500</v>
      </c>
    </row>
    <row r="195" spans="1:10" ht="24.6">
      <c r="A195" s="147" t="s">
        <v>85</v>
      </c>
      <c r="B195" s="21" t="s">
        <v>318</v>
      </c>
      <c r="C195" s="21" t="s">
        <v>32</v>
      </c>
      <c r="D195" s="21"/>
      <c r="E195" s="21"/>
      <c r="F195" s="21"/>
      <c r="G195" s="67">
        <f>G196</f>
        <v>1319040.83</v>
      </c>
      <c r="H195" s="67">
        <f t="shared" ref="H195:J197" si="22">H196</f>
        <v>733840.83</v>
      </c>
      <c r="I195" s="141">
        <f t="shared" si="21"/>
        <v>55.634428693158796</v>
      </c>
      <c r="J195" s="67">
        <f t="shared" si="22"/>
        <v>1116040.83</v>
      </c>
    </row>
    <row r="196" spans="1:10" ht="24.6">
      <c r="A196" s="147" t="s">
        <v>45</v>
      </c>
      <c r="B196" s="21" t="s">
        <v>318</v>
      </c>
      <c r="C196" s="21" t="s">
        <v>32</v>
      </c>
      <c r="D196" s="21"/>
      <c r="E196" s="21"/>
      <c r="F196" s="21"/>
      <c r="G196" s="67">
        <f>G197</f>
        <v>1319040.83</v>
      </c>
      <c r="H196" s="67">
        <f>H197</f>
        <v>733840.83</v>
      </c>
      <c r="I196" s="141">
        <f t="shared" si="21"/>
        <v>55.634428693158796</v>
      </c>
      <c r="J196" s="67">
        <f t="shared" si="22"/>
        <v>1116040.83</v>
      </c>
    </row>
    <row r="197" spans="1:10" ht="45">
      <c r="A197" s="147" t="s">
        <v>147</v>
      </c>
      <c r="B197" s="21" t="s">
        <v>318</v>
      </c>
      <c r="C197" s="21" t="s">
        <v>32</v>
      </c>
      <c r="D197" s="21" t="s">
        <v>96</v>
      </c>
      <c r="E197" s="21"/>
      <c r="F197" s="21"/>
      <c r="G197" s="67">
        <f>G198</f>
        <v>1319040.83</v>
      </c>
      <c r="H197" s="67">
        <f>H198</f>
        <v>733840.83</v>
      </c>
      <c r="I197" s="141">
        <f t="shared" si="21"/>
        <v>55.634428693158796</v>
      </c>
      <c r="J197" s="67">
        <f t="shared" si="22"/>
        <v>1116040.83</v>
      </c>
    </row>
    <row r="198" spans="1:10" ht="46.2">
      <c r="A198" s="144" t="s">
        <v>55</v>
      </c>
      <c r="B198" s="22" t="s">
        <v>318</v>
      </c>
      <c r="C198" s="22" t="s">
        <v>32</v>
      </c>
      <c r="D198" s="22" t="s">
        <v>96</v>
      </c>
      <c r="E198" s="22" t="s">
        <v>116</v>
      </c>
      <c r="F198" s="91"/>
      <c r="G198" s="70">
        <f>G199+G200</f>
        <v>1319040.83</v>
      </c>
      <c r="H198" s="70">
        <f>H199+H200</f>
        <v>733840.83</v>
      </c>
      <c r="I198" s="141">
        <f t="shared" si="21"/>
        <v>55.634428693158796</v>
      </c>
      <c r="J198" s="70">
        <f>J199+J200</f>
        <v>1116040.83</v>
      </c>
    </row>
    <row r="199" spans="1:10" ht="25.2">
      <c r="A199" s="144" t="s">
        <v>14</v>
      </c>
      <c r="B199" s="22" t="s">
        <v>318</v>
      </c>
      <c r="C199" s="22" t="s">
        <v>32</v>
      </c>
      <c r="D199" s="22" t="s">
        <v>96</v>
      </c>
      <c r="E199" s="22" t="s">
        <v>116</v>
      </c>
      <c r="F199" s="92">
        <v>200</v>
      </c>
      <c r="G199" s="70">
        <v>602200</v>
      </c>
      <c r="H199" s="106">
        <v>20000</v>
      </c>
      <c r="I199" s="141">
        <f t="shared" si="21"/>
        <v>3.3211557622052474</v>
      </c>
      <c r="J199" s="70">
        <v>402200</v>
      </c>
    </row>
    <row r="200" spans="1:10" ht="25.2">
      <c r="A200" s="155" t="s">
        <v>16</v>
      </c>
      <c r="B200" s="22" t="s">
        <v>318</v>
      </c>
      <c r="C200" s="22" t="s">
        <v>32</v>
      </c>
      <c r="D200" s="22" t="s">
        <v>96</v>
      </c>
      <c r="E200" s="22" t="s">
        <v>116</v>
      </c>
      <c r="F200" s="92" t="s">
        <v>17</v>
      </c>
      <c r="G200" s="70">
        <v>716840.83</v>
      </c>
      <c r="H200" s="106">
        <v>713840.83</v>
      </c>
      <c r="I200" s="141">
        <f t="shared" si="21"/>
        <v>99.581497052839481</v>
      </c>
      <c r="J200" s="106">
        <v>713840.83</v>
      </c>
    </row>
    <row r="201" spans="1:10" ht="24.6">
      <c r="A201" s="160" t="s">
        <v>86</v>
      </c>
      <c r="B201" s="21" t="s">
        <v>318</v>
      </c>
      <c r="C201" s="21" t="s">
        <v>87</v>
      </c>
      <c r="D201" s="21"/>
      <c r="E201" s="21"/>
      <c r="F201" s="21"/>
      <c r="G201" s="67">
        <f>G202</f>
        <v>5683000</v>
      </c>
      <c r="H201" s="67">
        <f t="shared" ref="H201:J204" si="23">H202</f>
        <v>2448253.0099999998</v>
      </c>
      <c r="I201" s="141">
        <f t="shared" si="21"/>
        <v>43.080292275206752</v>
      </c>
      <c r="J201" s="67">
        <f t="shared" si="23"/>
        <v>4683000</v>
      </c>
    </row>
    <row r="202" spans="1:10" ht="24.6">
      <c r="A202" s="147" t="s">
        <v>88</v>
      </c>
      <c r="B202" s="21" t="s">
        <v>318</v>
      </c>
      <c r="C202" s="21" t="s">
        <v>89</v>
      </c>
      <c r="D202" s="21"/>
      <c r="E202" s="21"/>
      <c r="F202" s="21"/>
      <c r="G202" s="67">
        <f>G203</f>
        <v>5683000</v>
      </c>
      <c r="H202" s="67">
        <f t="shared" si="23"/>
        <v>2448253.0099999998</v>
      </c>
      <c r="I202" s="141">
        <f t="shared" si="21"/>
        <v>43.080292275206752</v>
      </c>
      <c r="J202" s="67">
        <f t="shared" si="23"/>
        <v>4683000</v>
      </c>
    </row>
    <row r="203" spans="1:10" ht="24.6">
      <c r="A203" s="147" t="s">
        <v>10</v>
      </c>
      <c r="B203" s="21" t="s">
        <v>318</v>
      </c>
      <c r="C203" s="21" t="s">
        <v>89</v>
      </c>
      <c r="D203" s="21"/>
      <c r="E203" s="21"/>
      <c r="F203" s="21"/>
      <c r="G203" s="67">
        <f>G204</f>
        <v>5683000</v>
      </c>
      <c r="H203" s="67">
        <f t="shared" si="23"/>
        <v>2448253.0099999998</v>
      </c>
      <c r="I203" s="141">
        <f t="shared" si="21"/>
        <v>43.080292275206752</v>
      </c>
      <c r="J203" s="67">
        <f t="shared" si="23"/>
        <v>4683000</v>
      </c>
    </row>
    <row r="204" spans="1:10" ht="45.6">
      <c r="A204" s="161" t="s">
        <v>148</v>
      </c>
      <c r="B204" s="22" t="s">
        <v>318</v>
      </c>
      <c r="C204" s="22" t="s">
        <v>89</v>
      </c>
      <c r="D204" s="22" t="s">
        <v>96</v>
      </c>
      <c r="E204" s="22"/>
      <c r="F204" s="22"/>
      <c r="G204" s="70">
        <f>G205</f>
        <v>5683000</v>
      </c>
      <c r="H204" s="70">
        <f t="shared" si="23"/>
        <v>2448253.0099999998</v>
      </c>
      <c r="I204" s="141">
        <f t="shared" si="21"/>
        <v>43.080292275206752</v>
      </c>
      <c r="J204" s="70">
        <f t="shared" si="23"/>
        <v>4683000</v>
      </c>
    </row>
    <row r="205" spans="1:10" ht="25.2">
      <c r="A205" s="162" t="s">
        <v>90</v>
      </c>
      <c r="B205" s="22" t="s">
        <v>318</v>
      </c>
      <c r="C205" s="22" t="s">
        <v>89</v>
      </c>
      <c r="D205" s="22" t="s">
        <v>96</v>
      </c>
      <c r="E205" s="22" t="s">
        <v>149</v>
      </c>
      <c r="F205" s="22"/>
      <c r="G205" s="70">
        <f>SUM(G206:G207)</f>
        <v>5683000</v>
      </c>
      <c r="H205" s="70">
        <f>SUM(H206:H207)</f>
        <v>2448253.0099999998</v>
      </c>
      <c r="I205" s="141">
        <f t="shared" si="21"/>
        <v>43.080292275206752</v>
      </c>
      <c r="J205" s="70">
        <f>SUM(J206:J207)</f>
        <v>4683000</v>
      </c>
    </row>
    <row r="206" spans="1:10" ht="25.2">
      <c r="A206" s="58" t="s">
        <v>14</v>
      </c>
      <c r="B206" s="22" t="s">
        <v>318</v>
      </c>
      <c r="C206" s="22" t="s">
        <v>89</v>
      </c>
      <c r="D206" s="22" t="s">
        <v>96</v>
      </c>
      <c r="E206" s="22" t="s">
        <v>149</v>
      </c>
      <c r="F206" s="22" t="s">
        <v>15</v>
      </c>
      <c r="G206" s="70">
        <v>403000</v>
      </c>
      <c r="H206" s="106">
        <v>247743.49</v>
      </c>
      <c r="I206" s="141">
        <f t="shared" si="21"/>
        <v>61.474811414392057</v>
      </c>
      <c r="J206" s="70">
        <v>403000</v>
      </c>
    </row>
    <row r="207" spans="1:10" ht="25.2">
      <c r="A207" s="60" t="s">
        <v>91</v>
      </c>
      <c r="B207" s="22" t="s">
        <v>318</v>
      </c>
      <c r="C207" s="22" t="s">
        <v>89</v>
      </c>
      <c r="D207" s="22" t="s">
        <v>96</v>
      </c>
      <c r="E207" s="22" t="s">
        <v>149</v>
      </c>
      <c r="F207" s="22" t="s">
        <v>92</v>
      </c>
      <c r="G207" s="70">
        <v>5280000</v>
      </c>
      <c r="H207" s="106">
        <v>2200509.52</v>
      </c>
      <c r="I207" s="141">
        <f t="shared" si="21"/>
        <v>41.676316666666665</v>
      </c>
      <c r="J207" s="70">
        <v>4280000</v>
      </c>
    </row>
    <row r="208" spans="1:10" ht="24.6">
      <c r="A208" s="93" t="s">
        <v>93</v>
      </c>
      <c r="B208" s="94"/>
      <c r="C208" s="94"/>
      <c r="D208" s="94"/>
      <c r="E208" s="94"/>
      <c r="F208" s="94"/>
      <c r="G208" s="95">
        <f>G5+G13+G184</f>
        <v>117443092.27999999</v>
      </c>
      <c r="H208" s="95">
        <f>H5+H13+H184</f>
        <v>76172156.150000006</v>
      </c>
      <c r="I208" s="141">
        <f>H208/G208%</f>
        <v>64.85877940645112</v>
      </c>
      <c r="J208" s="95">
        <f>J5+J13+J184</f>
        <v>114466518.2</v>
      </c>
    </row>
  </sheetData>
  <mergeCells count="8">
    <mergeCell ref="J3:J4"/>
    <mergeCell ref="A1:J1"/>
    <mergeCell ref="A3:A4"/>
    <mergeCell ref="B3:F3"/>
    <mergeCell ref="G3:G4"/>
    <mergeCell ref="D4:E4"/>
    <mergeCell ref="H3:H4"/>
    <mergeCell ref="I3:I4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28" fitToHeight="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view="pageBreakPreview" zoomScale="60" workbookViewId="0">
      <selection activeCell="B5" sqref="B5"/>
    </sheetView>
  </sheetViews>
  <sheetFormatPr defaultRowHeight="14.4"/>
  <cols>
    <col min="1" max="1" width="25.33203125" customWidth="1"/>
    <col min="2" max="2" width="58.5546875" customWidth="1"/>
    <col min="3" max="3" width="26.88671875" customWidth="1"/>
    <col min="4" max="4" width="24.6640625" customWidth="1"/>
    <col min="5" max="5" width="10.33203125" customWidth="1"/>
    <col min="6" max="6" width="27" customWidth="1"/>
    <col min="7" max="7" width="22.109375" customWidth="1"/>
    <col min="8" max="8" width="18.6640625" customWidth="1"/>
  </cols>
  <sheetData>
    <row r="1" spans="1:12" s="26" customFormat="1" ht="47.7" customHeight="1">
      <c r="A1" s="176" t="s">
        <v>348</v>
      </c>
      <c r="B1" s="176"/>
      <c r="C1" s="176"/>
      <c r="D1" s="176"/>
      <c r="E1" s="176"/>
      <c r="F1" s="176"/>
      <c r="L1" s="27"/>
    </row>
    <row r="2" spans="1:12" s="26" customFormat="1" ht="17.399999999999999" customHeight="1">
      <c r="A2" s="28"/>
      <c r="B2" s="28"/>
      <c r="F2" s="29" t="s">
        <v>203</v>
      </c>
      <c r="L2" s="27"/>
    </row>
    <row r="3" spans="1:12" s="26" customFormat="1" ht="99.75" customHeight="1">
      <c r="A3" s="30" t="s">
        <v>205</v>
      </c>
      <c r="B3" s="31" t="s">
        <v>0</v>
      </c>
      <c r="C3" s="32" t="s">
        <v>2</v>
      </c>
      <c r="D3" s="39" t="s">
        <v>354</v>
      </c>
      <c r="E3" s="40" t="s">
        <v>95</v>
      </c>
      <c r="F3" s="40" t="s">
        <v>330</v>
      </c>
    </row>
    <row r="4" spans="1:12" s="26" customFormat="1" ht="56.25" customHeight="1">
      <c r="A4" s="33"/>
      <c r="B4" s="34" t="s">
        <v>206</v>
      </c>
      <c r="C4" s="139">
        <f>C5</f>
        <v>2332236.8699999899</v>
      </c>
      <c r="D4" s="139">
        <f>D5</f>
        <v>-7515489.5300000012</v>
      </c>
      <c r="E4" s="139"/>
      <c r="F4" s="139">
        <f>F5</f>
        <v>2332236.8700000048</v>
      </c>
      <c r="G4" s="35"/>
      <c r="H4" s="35">
        <f>G4-F4</f>
        <v>-2332236.8700000048</v>
      </c>
    </row>
    <row r="5" spans="1:12" s="26" customFormat="1" ht="56.25" customHeight="1">
      <c r="A5" s="41" t="s">
        <v>207</v>
      </c>
      <c r="B5" s="36" t="s">
        <v>208</v>
      </c>
      <c r="C5" s="139">
        <f>C10+C6</f>
        <v>2332236.8699999899</v>
      </c>
      <c r="D5" s="139">
        <f>D10+D6</f>
        <v>-7515489.5300000012</v>
      </c>
      <c r="E5" s="139"/>
      <c r="F5" s="139">
        <f>F10+F6</f>
        <v>2332236.8700000048</v>
      </c>
    </row>
    <row r="6" spans="1:12" s="26" customFormat="1" ht="56.25" customHeight="1">
      <c r="A6" s="42" t="s">
        <v>209</v>
      </c>
      <c r="B6" s="34" t="s">
        <v>210</v>
      </c>
      <c r="C6" s="139">
        <f t="shared" ref="C6:F8" si="0">C7</f>
        <v>-115110855.41</v>
      </c>
      <c r="D6" s="139">
        <f t="shared" si="0"/>
        <v>-83687645.680000007</v>
      </c>
      <c r="E6" s="139">
        <f t="shared" si="0"/>
        <v>72.701784190485498</v>
      </c>
      <c r="F6" s="139">
        <f t="shared" si="0"/>
        <v>-112134281.33</v>
      </c>
    </row>
    <row r="7" spans="1:12" s="26" customFormat="1" ht="56.25" customHeight="1">
      <c r="A7" s="42" t="s">
        <v>209</v>
      </c>
      <c r="B7" s="34" t="s">
        <v>211</v>
      </c>
      <c r="C7" s="139">
        <f t="shared" si="0"/>
        <v>-115110855.41</v>
      </c>
      <c r="D7" s="139">
        <f t="shared" si="0"/>
        <v>-83687645.680000007</v>
      </c>
      <c r="E7" s="139">
        <f t="shared" si="0"/>
        <v>72.701784190485498</v>
      </c>
      <c r="F7" s="139">
        <f t="shared" si="0"/>
        <v>-112134281.33</v>
      </c>
    </row>
    <row r="8" spans="1:12" s="26" customFormat="1" ht="56.25" customHeight="1">
      <c r="A8" s="42" t="s">
        <v>212</v>
      </c>
      <c r="B8" s="34" t="s">
        <v>213</v>
      </c>
      <c r="C8" s="139">
        <f t="shared" si="0"/>
        <v>-115110855.41</v>
      </c>
      <c r="D8" s="139">
        <f t="shared" si="0"/>
        <v>-83687645.680000007</v>
      </c>
      <c r="E8" s="139">
        <f t="shared" si="0"/>
        <v>72.701784190485498</v>
      </c>
      <c r="F8" s="139">
        <f t="shared" si="0"/>
        <v>-112134281.33</v>
      </c>
    </row>
    <row r="9" spans="1:12" s="26" customFormat="1" ht="56.25" customHeight="1">
      <c r="A9" s="42" t="s">
        <v>214</v>
      </c>
      <c r="B9" s="34" t="s">
        <v>215</v>
      </c>
      <c r="C9" s="139">
        <f ca="1">-доходы!C45</f>
        <v>-115110855.41</v>
      </c>
      <c r="D9" s="139">
        <f ca="1">-доходы!D45</f>
        <v>-83687645.680000007</v>
      </c>
      <c r="E9" s="139">
        <f ca="1">D9/C9%</f>
        <v>72.701784190485498</v>
      </c>
      <c r="F9" s="139">
        <f ca="1">-доходы!F45</f>
        <v>-112134281.33</v>
      </c>
    </row>
    <row r="10" spans="1:12" s="26" customFormat="1" ht="56.25" customHeight="1">
      <c r="A10" s="42" t="s">
        <v>216</v>
      </c>
      <c r="B10" s="34" t="s">
        <v>217</v>
      </c>
      <c r="C10" s="139">
        <f t="shared" ref="C10:F13" si="1">C11</f>
        <v>117443092.27999999</v>
      </c>
      <c r="D10" s="139">
        <f t="shared" si="1"/>
        <v>76172156.150000006</v>
      </c>
      <c r="E10" s="139">
        <f t="shared" si="1"/>
        <v>0</v>
      </c>
      <c r="F10" s="139">
        <f t="shared" si="1"/>
        <v>114466518.2</v>
      </c>
    </row>
    <row r="11" spans="1:12" s="26" customFormat="1" ht="56.25" customHeight="1">
      <c r="A11" s="42" t="s">
        <v>218</v>
      </c>
      <c r="B11" s="34" t="s">
        <v>219</v>
      </c>
      <c r="C11" s="139">
        <f t="shared" si="1"/>
        <v>117443092.27999999</v>
      </c>
      <c r="D11" s="139">
        <f t="shared" si="1"/>
        <v>76172156.150000006</v>
      </c>
      <c r="E11" s="139">
        <f t="shared" si="1"/>
        <v>0</v>
      </c>
      <c r="F11" s="139">
        <f t="shared" si="1"/>
        <v>114466518.2</v>
      </c>
    </row>
    <row r="12" spans="1:12" s="26" customFormat="1" ht="56.25" customHeight="1">
      <c r="A12" s="42" t="s">
        <v>220</v>
      </c>
      <c r="B12" s="34" t="s">
        <v>221</v>
      </c>
      <c r="C12" s="140">
        <f t="shared" si="1"/>
        <v>117443092.27999999</v>
      </c>
      <c r="D12" s="140">
        <f t="shared" si="1"/>
        <v>76172156.150000006</v>
      </c>
      <c r="E12" s="140">
        <f t="shared" si="1"/>
        <v>0</v>
      </c>
      <c r="F12" s="140">
        <f t="shared" si="1"/>
        <v>114466518.2</v>
      </c>
    </row>
    <row r="13" spans="1:12" s="26" customFormat="1" ht="56.25" customHeight="1">
      <c r="A13" s="42" t="s">
        <v>222</v>
      </c>
      <c r="B13" s="34" t="s">
        <v>223</v>
      </c>
      <c r="C13" s="140">
        <f ca="1">расходы!G208</f>
        <v>117443092.27999999</v>
      </c>
      <c r="D13" s="140">
        <f ca="1">расходы!H208</f>
        <v>76172156.150000006</v>
      </c>
      <c r="E13" s="140">
        <f t="shared" si="1"/>
        <v>0</v>
      </c>
      <c r="F13" s="140">
        <f ca="1">расходы!J208</f>
        <v>114466518.2</v>
      </c>
    </row>
    <row r="14" spans="1:12" s="26" customFormat="1" ht="15.6">
      <c r="A14" s="37"/>
      <c r="B14" s="37" t="s">
        <v>224</v>
      </c>
      <c r="C14" s="38"/>
      <c r="D14" s="38"/>
      <c r="E14" s="38"/>
      <c r="F14" s="38"/>
    </row>
    <row r="16" spans="1:12" ht="18">
      <c r="F16" s="110">
        <v>1613552.8100000024</v>
      </c>
    </row>
  </sheetData>
  <mergeCells count="1"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доходы!Область_печати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2019-11-17T23:29:42Z</dcterms:modified>
</cp:coreProperties>
</file>