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3"/>
  </bookViews>
  <sheets>
    <sheet name="Доходы" sheetId="1" r:id="rId1"/>
    <sheet name="Ведомств" sheetId="2" r:id="rId2"/>
    <sheet name="Разд." sheetId="3" r:id="rId3"/>
    <sheet name="Источники" sheetId="4" r:id="rId4"/>
  </sheets>
  <externalReferences>
    <externalReference r:id="rId7"/>
  </externalReferences>
  <definedNames>
    <definedName name="_xlnm.Print_Area" localSheetId="1">'Ведомств'!$A$1:$I$232</definedName>
    <definedName name="_xlnm.Print_Area" localSheetId="0">'Доходы'!$A$1:$E$60</definedName>
    <definedName name="_xlnm.Print_Area" localSheetId="3">'Источники'!$A$1:$E$14</definedName>
    <definedName name="_xlnm.Print_Area" localSheetId="2">'Разд.'!$A$1:$I$218</definedName>
  </definedNames>
  <calcPr fullCalcOnLoad="1" refMode="R1C1"/>
</workbook>
</file>

<file path=xl/sharedStrings.xml><?xml version="1.0" encoding="utf-8"?>
<sst xmlns="http://schemas.openxmlformats.org/spreadsheetml/2006/main" count="2225" uniqueCount="420">
  <si>
    <t>Программа 3 Переселение граждан из аварийных жилых домов и непригодных для проживания жилых помещений в Пионерском сельском поселении в 2018 году</t>
  </si>
  <si>
    <t>Обеспечение мероприятий по переселению граждан из аварийного жилищного фонда  ( Переселение граждан из аварийного жилищного фонда в Пионерском сельском поселении в соответствии с жилищным законодательством)</t>
  </si>
  <si>
    <t xml:space="preserve">Мероприятия в области коммунального хозяйства. 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</si>
  <si>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</si>
  <si>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благоустройства.</t>
  </si>
  <si>
    <t xml:space="preserve">Прочие мероприятия по благоустройству </t>
  </si>
  <si>
    <t xml:space="preserve">Программные мероприятия 1.3 модернизация систем энерго, теплоснабжения на территории Пионерского сельского поселения  Разработка программы  комплексного развития социальной сферы    (ПКР)     </t>
  </si>
  <si>
    <t>Основное мероприятие 1.4. "Проведение  мероприятий по установке коллективных (общедомовых) приборов учета  в многоквартирных домах в Пионерском сельском поселении, 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 Установка  коллективных (общедомовых) приборов учета в МКД в Пионерском сельском поселении п. Крутобереговй у. Елизовское шоссе, д.6 (ХВС- 150 т.р.; ГВС 150 т.р)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</si>
  <si>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</si>
  <si>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Физическая культура и спорт </t>
  </si>
  <si>
    <t>Прочие межбюджетные трансферты общего характера</t>
  </si>
  <si>
    <t>06</t>
  </si>
  <si>
    <t>13</t>
  </si>
  <si>
    <t>09</t>
  </si>
  <si>
    <t>12</t>
  </si>
  <si>
    <t>14</t>
  </si>
  <si>
    <t>раздел</t>
  </si>
  <si>
    <t>подраздел</t>
  </si>
  <si>
    <t>целевая статья</t>
  </si>
  <si>
    <t xml:space="preserve">вид расходов </t>
  </si>
  <si>
    <t>Прочие межбюджетные трансферты на финансовое обеспечение полномочий, переданных ЕМР на утверждение генеральных планов поселения, правил землепользования и застройки</t>
  </si>
  <si>
    <t xml:space="preserve">1 17 05010 10 0000 180 </t>
  </si>
  <si>
    <t>Невыясненные поступления, зачисляемые в бюджеты сельских  поселений</t>
  </si>
  <si>
    <t>за 2 квартал 2018 года</t>
  </si>
  <si>
    <t xml:space="preserve">Ведомственная структура расходов бюджета за 2 квартал 2018 год </t>
  </si>
  <si>
    <t>Резервные средства</t>
  </si>
  <si>
    <t>870</t>
  </si>
  <si>
    <t>Исполнено 2кв.                            2018 год</t>
  </si>
  <si>
    <t>об исполнении по раздалам, подразделам, целевым статьям и видам расходов классификации расходов бюджетов в ведомственной структуре расходов местного бюджета за 2 квартал 2018 год</t>
  </si>
  <si>
    <t>Исполнено  2 кв.             2018 год</t>
  </si>
  <si>
    <t>за  2 квартал 2018 года</t>
  </si>
  <si>
    <t>рублей</t>
  </si>
  <si>
    <t>Наименование показателя</t>
  </si>
  <si>
    <t>Код бюджетной классификации</t>
  </si>
  <si>
    <t>Общегосударственные вопросы</t>
  </si>
  <si>
    <t>01</t>
  </si>
  <si>
    <t>02</t>
  </si>
  <si>
    <t>Непрограмные расходы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</si>
  <si>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</si>
  <si>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</si>
  <si>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</si>
  <si>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</si>
  <si>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</si>
  <si>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</si>
  <si>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</si>
  <si>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</si>
  <si>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</si>
  <si>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</si>
  <si>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финансовых органов </t>
  </si>
  <si>
    <t>11</t>
  </si>
  <si>
    <t>Другие общегосударственные вопросы</t>
  </si>
  <si>
    <t>Расходы местного бюджета за счет межбюджетных субсидий, субвенций и иных межбюджетных трансфертов, имеющие целевое назначения за счет средств краевого бюджета</t>
  </si>
  <si>
    <t>Расходы на выполнение государственных полномочий Камчатского края по созданию административных комиссий в целях привлечения административной ответственности ,предусмотренной Законом Камчатского края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</si>
  <si>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</si>
  <si>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</si>
  <si>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</si>
  <si>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</si>
  <si>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</si>
  <si>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</si>
  <si>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</si>
  <si>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</si>
  <si>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</si>
  <si>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</si>
  <si>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</si>
  <si>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</si>
  <si>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</si>
  <si>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</si>
  <si>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</si>
  <si>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</si>
  <si>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</si>
  <si>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Социальная политика</t>
  </si>
  <si>
    <t>Социальное обеспечение населения</t>
  </si>
  <si>
    <t>Всего</t>
  </si>
  <si>
    <t>Коды доходов местного бюджета</t>
  </si>
  <si>
    <t>Наименование кода доходов местного бюджета</t>
  </si>
  <si>
    <t>Налог на доходы физических лиц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</si>
  <si>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</si>
  <si>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</si>
  <si>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</si>
  <si>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</si>
  <si>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</si>
  <si>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</si>
  <si>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</si>
  <si>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</si>
  <si>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Единый сельскохозяйственный налог </t>
  </si>
  <si>
    <t>ИТОГО налоговые доходы:</t>
  </si>
  <si>
    <t>1 11 05075 10 0000 120</t>
  </si>
  <si>
    <t>1 13 01995 10 0000 130</t>
  </si>
  <si>
    <t xml:space="preserve">1 17 05050 10 0000 180 </t>
  </si>
  <si>
    <t>ИТОГО неналоговые доходы:</t>
  </si>
  <si>
    <t>Всего налоговых и неналоговых поступлений</t>
  </si>
  <si>
    <t>Безвозмездные поступления</t>
  </si>
  <si>
    <t>2 02 00000 00 0000 000</t>
  </si>
  <si>
    <t>ОБ ИСПОЛНЕНИИ ДОХОДНОЙ ЧАСТИ БЮДЖЕТА</t>
  </si>
  <si>
    <t xml:space="preserve">ПИОНЕРСКОГО СЕЛЬСКОГО ПОСЕЛЕНИЯ </t>
  </si>
  <si>
    <t>Исполнено</t>
  </si>
  <si>
    <t>% исполнения</t>
  </si>
  <si>
    <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рублей</t>
    </r>
  </si>
  <si>
    <t xml:space="preserve">Годовой объем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</si>
  <si>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</si>
  <si>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ИСТОЧНИКИ ФИНАНСИРОВАНИЯ ДЕФИЦИТА БЮДЖЕТА                                        </t>
  </si>
  <si>
    <t xml:space="preserve">ПИОНЕРСКОГО СЕЛЬСКОГО ПОСЕЛЕНИЯ     </t>
  </si>
  <si>
    <t>Код бюджетной класификации</t>
  </si>
  <si>
    <t>Наименование главного администратора источников финансирования бюджета, наименование источника</t>
  </si>
  <si>
    <t>Итого годовой объем</t>
  </si>
  <si>
    <t xml:space="preserve">Источники финансирования дефицита бюджета </t>
  </si>
  <si>
    <t xml:space="preserve"> 01 05 00 00 00 0000 000</t>
  </si>
  <si>
    <t>Изменение остатков средств на счетах по учету средств бюджета</t>
  </si>
  <si>
    <t>01 05 02 00 00 0000 500</t>
  </si>
  <si>
    <t>Увеличение   прочих  остатков  средств  бюджетов</t>
  </si>
  <si>
    <t>01 05 02 01 00 0000 510</t>
  </si>
  <si>
    <t>Увеличение   прочих  остатков денежных  средств  бюджетов</t>
  </si>
  <si>
    <t>01 05 02 01 10 0000 510</t>
  </si>
  <si>
    <t>Увеличение   прочих  остатков денежных  средств  бюджетов поселений</t>
  </si>
  <si>
    <t>01 05 02 00 00 0000 600</t>
  </si>
  <si>
    <t xml:space="preserve"> Уменьшение  прочих  остатков  средств  бюджетов</t>
  </si>
  <si>
    <t>01 05 02 01 00 0000 610</t>
  </si>
  <si>
    <t>Уменьшение   прочих  остатков денежных  средств  бюджетов</t>
  </si>
  <si>
    <t>01 05 02 01 10 0000 610</t>
  </si>
  <si>
    <t>Уменьшение   прочих  остатков денежных  средств  бюджетов поселений</t>
  </si>
  <si>
    <t>Процент исполнения</t>
  </si>
  <si>
    <t>Расходы в рамках непрограммных направлений деятельности, за исключением обособленных расходов, которым присваиваются уникальные коды.</t>
  </si>
  <si>
    <t>Обеспечение деятельности местных администраций, за исключением обособленных расходов, которым присваиваются уникальные коды.</t>
  </si>
  <si>
    <t>Осуществление первичного воинского учета на территориях, где отсутствуют военные комиссариаты</t>
  </si>
  <si>
    <t>Непрограммные расходы.</t>
  </si>
  <si>
    <t xml:space="preserve">Непрограмные расходы </t>
  </si>
  <si>
    <t>1 16 90050 10 0000 140</t>
  </si>
  <si>
    <t>2 00 00000 00 0000 000</t>
  </si>
  <si>
    <t>Безвозмездные поступления от других бюджетов бюджетной системы РФ</t>
  </si>
  <si>
    <t>ОТЧЕТ</t>
  </si>
  <si>
    <t>Расходы за счет средств федерального бюджета текущего года</t>
  </si>
  <si>
    <t>400</t>
  </si>
  <si>
    <t xml:space="preserve">ОТЧЕТ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</si>
  <si>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</si>
  <si>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</si>
  <si>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</si>
  <si>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</si>
  <si>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</si>
  <si>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</si>
  <si>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</si>
  <si>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</si>
  <si>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 бюджетов сельских поселений</t>
  </si>
  <si>
    <t>Дотация бюджетам сельских поселений на выравнивание бюджетной обеспеченности(Средства краевого бюджета на выполнение полномочий органами государственной власти Камчатского края по расчету и предоставлению дотаций сельским поселениям)</t>
  </si>
  <si>
    <t>Субвенции бюджетам сельских поселений на предоставление гражданам субсидий на оплату жилого помещения и коммунальных услуг(Субвенция на выполнение государственных полномочий Камчатского края по предоставлению гражданам субсидий на оплату жилых помещений и коммунальных услуг)</t>
  </si>
  <si>
    <t>Годовой объем ассигнований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</si>
  <si>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</si>
  <si>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</si>
  <si>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самоуправления, за исключением обособленных расходов, которым присваиваются уникальные коды</t>
  </si>
  <si>
    <t>Закупка товаров, работ и услуг для государственных(муниципальных) нужд</t>
  </si>
  <si>
    <t>Резервные фонды местных администраций</t>
  </si>
  <si>
    <t>Подготовка населения и организаций к действиям в чрезвычайной ситуации в мирное и военное время</t>
  </si>
  <si>
    <t>0309</t>
  </si>
  <si>
    <t>Подпрограмма 1.1 "Энергосбережение и повышение энергетической эффективности в Пионерском сельском поселении"</t>
  </si>
  <si>
    <t>Программные мероприятия (1.1.3 "Модернизация систем энерго-, теплоснабжения на территории Пионерского сельского поселения", "Комплексное развитие систем коммунальной инфраструктуры в т.ч. проектно-сметноя документация").</t>
  </si>
  <si>
    <t>Расходы в целях софинансирования расходных обязательств муниципальных образований, связанных с проведением капитального ремонта в многоквартирных домах (Взносы на проведение капитального ремонта многоквартирных домов)</t>
  </si>
  <si>
    <t xml:space="preserve">Мероприятия в области жилищно-коммунального хозяйства </t>
  </si>
  <si>
    <t xml:space="preserve">Подпрограмма 1.1 "Энергосбережение и повышение энергетической эффективности в Пионерском сельском поселении" </t>
  </si>
  <si>
    <t>Культура</t>
  </si>
  <si>
    <t>600</t>
  </si>
  <si>
    <t xml:space="preserve">Непрограммные расходы. </t>
  </si>
  <si>
    <t>300</t>
  </si>
  <si>
    <t>Другие вопросы в области физической культуры и спорта</t>
  </si>
  <si>
    <t>Собрание депутатов Пионерского сельского поселения</t>
  </si>
  <si>
    <t>0103</t>
  </si>
  <si>
    <t>99000</t>
  </si>
  <si>
    <t>10010</t>
  </si>
  <si>
    <t>Администрация Пионерского сельского поселения</t>
  </si>
  <si>
    <t>0102</t>
  </si>
  <si>
    <t>10020</t>
  </si>
  <si>
    <t>0104</t>
  </si>
  <si>
    <t>Резервные фонды</t>
  </si>
  <si>
    <t>0111</t>
  </si>
  <si>
    <t>00000</t>
  </si>
  <si>
    <t>10110</t>
  </si>
  <si>
    <t>0113</t>
  </si>
  <si>
    <t>12010</t>
  </si>
  <si>
    <t>Расходы на выполнение функций по общегосударственным вопросам, не отнесенным к другим подразделам данного раздела, в том числе на управление муниципальной собственностью</t>
  </si>
  <si>
    <t>12120</t>
  </si>
  <si>
    <t>40080</t>
  </si>
  <si>
    <t>0203</t>
  </si>
  <si>
    <t>51180</t>
  </si>
  <si>
    <t xml:space="preserve">Непрограммные расходы </t>
  </si>
  <si>
    <t>12410</t>
  </si>
  <si>
    <t>0310</t>
  </si>
  <si>
    <t>12550</t>
  </si>
  <si>
    <t xml:space="preserve">Дорожное хозяйство </t>
  </si>
  <si>
    <t>0409</t>
  </si>
  <si>
    <t>Муниципальная программа 1 "Энергоэффективность, развитие энергетики и коммунального хозяйства, обеспечение жителей населенных пунктов Пионерского сельского поселения коммунальными услугами и услугами по благоустройству территорий на 2016 год".</t>
  </si>
  <si>
    <t>01000</t>
  </si>
  <si>
    <t>01301</t>
  </si>
  <si>
    <t>12720</t>
  </si>
  <si>
    <t>Содержание автомобильных дорог и инженерных сооружений на них в границах сельских поселений</t>
  </si>
  <si>
    <t>0412</t>
  </si>
  <si>
    <t>12110</t>
  </si>
  <si>
    <t>01100</t>
  </si>
  <si>
    <t>01103</t>
  </si>
  <si>
    <t>0501</t>
  </si>
  <si>
    <t>12610</t>
  </si>
  <si>
    <t>12620</t>
  </si>
  <si>
    <t>02000</t>
  </si>
  <si>
    <t>Строительство инженерной инфраструктуры  Жилого района в Пионерском сельском поселении</t>
  </si>
  <si>
    <t>02100</t>
  </si>
  <si>
    <t>02101</t>
  </si>
  <si>
    <t>03101</t>
  </si>
  <si>
    <t>0502</t>
  </si>
  <si>
    <t xml:space="preserve">Мероприятия в области коммунального хозяйства </t>
  </si>
  <si>
    <t>Непрограммные расходы</t>
  </si>
  <si>
    <t>Выполнение функций органами местного самоуправления</t>
  </si>
  <si>
    <t>0503</t>
  </si>
  <si>
    <t>Уличное освещение</t>
  </si>
  <si>
    <t>12710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</si>
  <si>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благоустройства. </t>
  </si>
  <si>
    <t>Прочие мероприятия по благоустройству поселений</t>
  </si>
  <si>
    <t>12750</t>
  </si>
  <si>
    <t>01305</t>
  </si>
  <si>
    <t>0505</t>
  </si>
  <si>
    <t>Программные мероприятия 1.1.2 "Проведение мероприятий, направленных на технический учет и инвентаризацию объектов топливно-энергетического и жилищно-коммунального комплексов."</t>
  </si>
  <si>
    <t>01102</t>
  </si>
  <si>
    <t>01104</t>
  </si>
  <si>
    <t>0801</t>
  </si>
  <si>
    <t>Расходы на обеспечение деятельности (оказание услуг) МУ КДЦ "Радуга", в том числе на предоставление субсидий</t>
  </si>
  <si>
    <t>28010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</si>
  <si>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работ, в том числе</t>
  </si>
  <si>
    <t>На государственую поддержку лучших работников муниципальных учреждений культуры, находящихся на территории сельских поселений</t>
  </si>
  <si>
    <t>Целевые субсидии на государственую поддержку лучших работников муниципальных учреждений культуры, находящихся на территории сельских поселений</t>
  </si>
  <si>
    <t>51480</t>
  </si>
  <si>
    <t>Физическая культура и спорт</t>
  </si>
  <si>
    <t>1105</t>
  </si>
  <si>
    <t>12910</t>
  </si>
  <si>
    <t>Отдел финансов, имущественных и земельных отношений</t>
  </si>
  <si>
    <t>0106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</si>
  <si>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</t>
  </si>
  <si>
    <t>Обеспечение деятельности муниципальных органов местного самоуправления поселения, за исключением обособленных расходов, которым присваиваются уникальные коды</t>
  </si>
  <si>
    <t xml:space="preserve">Другие общегосударственные вопросы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</si>
  <si>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</si>
  <si>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1003</t>
  </si>
  <si>
    <t>Расходы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</si>
  <si>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Социальная помощь</t>
  </si>
  <si>
    <t>40240</t>
  </si>
  <si>
    <t>Предоставление гражданам субсидий на оплату жилого помещения и коммунальных услуг</t>
  </si>
  <si>
    <t>раздела, подраздела</t>
  </si>
  <si>
    <t>целевой статьи</t>
  </si>
  <si>
    <t xml:space="preserve">вида расходов  </t>
  </si>
  <si>
    <t>Решение вопросов местного значения поселения в рамках соответствующей государственной программы Камчатского края«Энергоэффективность,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годы»</t>
  </si>
  <si>
    <t>Решение вопросов местного значения поселения в рамках соответствующей государственной программы Камчатского края «Энергоэффективность,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годы» (софинансирование за счет средств местного бюджета)</t>
  </si>
  <si>
    <t>Решение вопросов местного значения поселения в рамках соответствующей государственной программы Камчатского края «Энергоэффективность,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годы»</t>
  </si>
  <si>
    <t>Решение вопросов местного значения поселения в рамках соответствующей государственной программы Камчатского края«Обеспечение доступным и комфортным жильем жителей Камчатского края на 2014 - 2018 годы»</t>
  </si>
  <si>
    <t>Решение вопросов местного значения поселения в рамках соответствующей государственной программы Камчатского края «Обеспечение доступным и комфортным жильем жителей Камчатского края на 2014 - 2018 годы», бюджетные инвестиции (софинансирование за счет средств местного бюджета)</t>
  </si>
  <si>
    <t>Решение вопросов местного значения поселения в рамках соответствующей государственной программы Камчатского края «Обеспечение доступным и комфортным жильем жителей Камчатского края на 2014 - 2018 годы»</t>
  </si>
  <si>
    <t>Решение вопросов местного значения поселения в рамках соответствующей государственной программы Камчатского края</t>
  </si>
  <si>
    <t>Решение вопросов местного значения поселения в рамках соответствующей государственной программы Камчатского края (софинансирование за счет средств местного бюджета)</t>
  </si>
  <si>
    <t>40060</t>
  </si>
  <si>
    <t>S0065</t>
  </si>
  <si>
    <t>40070</t>
  </si>
  <si>
    <t>S0075</t>
  </si>
  <si>
    <t>S0074</t>
  </si>
  <si>
    <t>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</si>
  <si>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</si>
  <si>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</si>
  <si>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2 02 49999 10 0000 151</t>
  </si>
  <si>
    <t>2 02 29999 10 0000 151</t>
  </si>
  <si>
    <t>Муницпальная Программа 2 "Стимулирование жилищного строительства в Пионерском сельском поселении на 2017 год"</t>
  </si>
  <si>
    <t>12810</t>
  </si>
  <si>
    <t>Бюджетные инвестиции на реализацию инвестиционных мероприятий соответствующей подпрограммы соответствующей государственной программы Камчатского края (2.1 Выполнение проектно-изыскательских работ по объекту: «Строительство улично-дорожной сети дорожной и инженерной инфраструктуры (водоснабжение и водоотведение) 1-ой очереди Жилого района в Пионерском сельском поселении")</t>
  </si>
  <si>
    <t>Муниципальная программа 1 "Энергоэффективность, развитие энергетики и коммунального хозяйства, обеспечение жителей населенных пунктов Пионерского сельского поселения коммунальными услугами и услугами по благоустройству территорий на 2017 год".</t>
  </si>
  <si>
    <t>Другие вопросы в области охраны окружающей среды</t>
  </si>
  <si>
    <t>Решение вопросов местного значения поселения в рамках соответствующей государственной программы Камчатского края "Охрана окружающей среды, воспроизводство и использование природных ресурсов в Камчатском крае"</t>
  </si>
  <si>
    <t>S0064</t>
  </si>
  <si>
    <t>01300</t>
  </si>
  <si>
    <t>03000</t>
  </si>
  <si>
    <t>03100</t>
  </si>
  <si>
    <t>01101</t>
  </si>
  <si>
    <t>0605</t>
  </si>
  <si>
    <t>S0063</t>
  </si>
  <si>
    <t xml:space="preserve">Основное мероприятие "Предоставление межбюджетных трансфертов местным бюджетам на решение вопросов местного значения в жилищно-коммунальной сфере". </t>
  </si>
  <si>
    <t>Решение вопросов местного значения поселения в рамках соответствующей государственной программы Камчатского края «Энергоэффективность,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годы». Дотации на поддержку мер по обеспечению сбалансированности бюджетов.Иные дотации</t>
  </si>
  <si>
    <t>01106</t>
  </si>
  <si>
    <t>918</t>
  </si>
  <si>
    <t>919</t>
  </si>
  <si>
    <t>Отчет</t>
  </si>
  <si>
    <t>40030</t>
  </si>
  <si>
    <t>НАЛОГИ НА СОВОКУПНЫЙ ДОХОД</t>
  </si>
  <si>
    <t>НАЛОГИ НА ИМУЩЕСТВО</t>
  </si>
  <si>
    <t>Земельный налог</t>
  </si>
  <si>
    <t xml:space="preserve"> 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</si>
  <si>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</si>
  <si>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</si>
  <si>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</si>
  <si>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</si>
  <si>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</si>
  <si>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</si>
  <si>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</t>
  </si>
  <si>
    <t>Дотация бюджетам сельских поселений на выравнивание бюджетной обеспеченности(Дотация из Районного фонда финансовой поддержки поселений)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</si>
  <si>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</si>
  <si>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</si>
  <si>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(Проведение мероприятий, направленных на ремонт ветхих и аварийных сетей)</t>
  </si>
  <si>
    <t>Прочие субсидии бюджетам сельских поселений (Проведение мероприятий, направленных на внесение изменений в схему терпланирования)</t>
  </si>
  <si>
    <t>Прочие субсидии бюджетам сельских поселений (Проведение мероприятий, направленных на выявление случаев причинения вреда окружающей среде при размещении бесхозяйных отходов, в том числе твердых коммунальных отходов, и ликвидация последствий такого вреда)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</si>
  <si>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</si>
  <si>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субьектов  РФ(Субвенции  на выполнение передаваемых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края)</t>
  </si>
  <si>
    <t>Прочие межбюджетные трансферты, передаваемые бюджетам сельских поселений (На ремонт системы отопления МУ КДЦ "Радуга" депутатские наказы)</t>
  </si>
  <si>
    <t>Прочие межбюджетные трансферты, передаваемые бюджетам сельских поселений (на софинансирование выполнения расходных обязательств поселения)</t>
  </si>
  <si>
    <t>Прочие межбюджетные трансферты, передаваемые бюджетам сельских поселений (на софинансирование расходов по оплате труда учреждений культуры)</t>
  </si>
  <si>
    <t>Прочие межбюджетные трансферты, передаваемые бюджетам сельских поселений на софинансирование расходов по оплате коммунальных услуг бюджетных учреждений</t>
  </si>
  <si>
    <t>Прочие межбюджетные трансферты, передаваемые бюджетам сельских поселений (на стимулирование достижений наилучших показателей деятельности )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</si>
  <si>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учреждений, финансируемых из бюджета поселения)</t>
  </si>
  <si>
    <t>Прочие межбюджетные трансферты, передаваемые бюджетам сельских поселений (на повышение оплаты труда работникам учреждений культуры)</t>
  </si>
  <si>
    <t xml:space="preserve">101 02000 01 0000 110 </t>
  </si>
  <si>
    <t>105 00000 00 0000 000</t>
  </si>
  <si>
    <t xml:space="preserve">105 03010 01 0000 110 </t>
  </si>
  <si>
    <t>106 00000 00 0000 000</t>
  </si>
  <si>
    <t>106 01030 10 0000 110</t>
  </si>
  <si>
    <t>106 06000 00 0000 110</t>
  </si>
  <si>
    <t>1 08 0000 00 0000 000</t>
  </si>
  <si>
    <t>1 08 04000 01 0000 110</t>
  </si>
  <si>
    <t>1 08 04020 01 1000 110</t>
  </si>
  <si>
    <t>111 05000 00 0000 120</t>
  </si>
  <si>
    <t>113 00000 00 0000 000</t>
  </si>
  <si>
    <t>1 14 02052 10 0000 410</t>
  </si>
  <si>
    <t>117 00000 00 0000 000</t>
  </si>
  <si>
    <t>2 02 15001 10 0000 151</t>
  </si>
  <si>
    <t>2 02 20077 10 0000 151</t>
  </si>
  <si>
    <t>2 02 25555 10 0000 151</t>
  </si>
  <si>
    <t>2 02 35118 10 0000 151</t>
  </si>
  <si>
    <t>2 02 30022 10 0000 151</t>
  </si>
  <si>
    <t>2 02 30024 10 0000 151</t>
  </si>
  <si>
    <t>Муниципальная программа  "Стимулирование жилищного строительства в Пионерском  сельском поселении на 2017 год"</t>
  </si>
  <si>
    <t xml:space="preserve">Программное мероприятие "Выполнение работ по корректировке правил землепользования и застройки Пионерского сельского поселения и разработке карт (планов) объектов землеустройства (территориальных зон) </t>
  </si>
  <si>
    <t>02202</t>
  </si>
  <si>
    <t>Муниципальная программа ««Профилактика правонарушений, экстремизма и терроризма в Пионерском сельском поселении на 2017-2018 годы»</t>
  </si>
  <si>
    <t>08100</t>
  </si>
  <si>
    <t>Мероприятие Профилактика правонарушений в общественных местах и на улица</t>
  </si>
  <si>
    <t>08101</t>
  </si>
  <si>
    <t>Мероприятие Профилактические мероприятия в сфере противодействия терроризму и экстремизму</t>
  </si>
  <si>
    <t>08102</t>
  </si>
  <si>
    <t>Муниципальная программа  «По вопросам обеспечения пожарной безопасности"Разработка и реализация мер, направленных обеспечение, сокращение общего количества пожаров и материальных потерь от них.</t>
  </si>
  <si>
    <t>07100</t>
  </si>
  <si>
    <t xml:space="preserve">Мероприятие : Укрепление противопожарного состояния учреждений, жилого фонда, территории сельского поселения  </t>
  </si>
  <si>
    <t>07101</t>
  </si>
  <si>
    <t>Мероприятие :  Информационное обеспечение, противопожарная пропаганда и обучение мерам пожарной безопасности</t>
  </si>
  <si>
    <t>07102</t>
  </si>
  <si>
    <t>Муниципальная программа «Развитие транспортного хозяйства в Пионерском сельском поселении в 2018 году</t>
  </si>
  <si>
    <t>05000</t>
  </si>
  <si>
    <t xml:space="preserve">Подприграмма 1 "Развитие  дорожного хозяйства в Пионерском сельском порселении" Наименование основного мероприятия:  проектно-изыскательские работы по объекту                    </t>
  </si>
  <si>
    <t>05100</t>
  </si>
  <si>
    <t>«Строительство дорожной  инфраструктуры  1-ой очереди Жилого района в Пионерском сельском поселении»</t>
  </si>
  <si>
    <t>05101</t>
  </si>
  <si>
    <t>Подпрограмма 3 "Благоустройство территории Пионерского сельского поселения"</t>
  </si>
  <si>
    <t xml:space="preserve"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 многоквартиррых домов и проездов к ним                 </t>
  </si>
  <si>
    <t>Муниципальная программа «Формирование современной городской среды  на территории Пионерского сельского поселения»  на 2018-2022гг»;</t>
  </si>
  <si>
    <t>09200</t>
  </si>
  <si>
    <t xml:space="preserve">Подпрограмма 2 «Благоустройство Пионерского сельского поселения» </t>
  </si>
  <si>
    <t>09201</t>
  </si>
  <si>
    <t>Основное мероприятие 2.1.  «Капитальный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ним»</t>
  </si>
  <si>
    <t>Исполнение судебных актов</t>
  </si>
  <si>
    <t>830</t>
  </si>
  <si>
    <t>Муницпальная Программа 2 "Стимулирование жилищного строительства в Пионерском сельском поселении на 2018 год"</t>
  </si>
  <si>
    <t>Основное мероприятие выполнение проектно-изыскательских работ по объекту: «Строительство  инженерной инфраструктуры (водоснабжение и водоотведение) 1-ой очереди Жилого района в Пионерском сельском поселении</t>
  </si>
  <si>
    <t>Программа  «Адресная программа по переселению граждан из аварийного жилищного фонда в Пионерском сельском поселении»</t>
  </si>
  <si>
    <t>Обеспечение мероприятий по переселению граждан из аварийного жилищного фонда  (Переселение граждан из аварийного жилищного фонда в Пионерском сельском поселении в соответствии с жилищным законодательством)</t>
  </si>
  <si>
    <t>412</t>
  </si>
  <si>
    <t xml:space="preserve">Иные закупки товаров, работ и услуг для обеспечения государственных (муниципальных) нужд. Решение вопросов местного значения поселения </t>
  </si>
  <si>
    <t xml:space="preserve">Основное мероприятие 1.1.3"Модернизация систем энерго-, теплоснабжения на территории Пионерского сельского поселения  </t>
  </si>
  <si>
    <t xml:space="preserve">Основное мероприятие 1.1.6 Основное мероприятие "Предоставление межбюджетных трансфертов местным бюджетам на решение вопросов местного значения в жилищно-коммунальной сфере". </t>
  </si>
  <si>
    <t xml:space="preserve">Основное мероприятие 3.5. "Ремонт и реконструкция уличных сетей наружного освещения" </t>
  </si>
  <si>
    <t xml:space="preserve">Подпрограмма 1 «Современная городская среда в Пионерском сельском  поселении» </t>
  </si>
  <si>
    <t>09100</t>
  </si>
  <si>
    <t>Основное мероприятие:  благоустройство дворовых территорий</t>
  </si>
  <si>
    <t xml:space="preserve"> Решение вопросов местного значения поселения в рамках соответствующей государственной программы Камчатского края</t>
  </si>
  <si>
    <t>09101</t>
  </si>
  <si>
    <t>R5550</t>
  </si>
  <si>
    <t>L5550</t>
  </si>
  <si>
    <t xml:space="preserve">Основное мероприятие:  Благоустройство территорий общего пользования </t>
  </si>
  <si>
    <t>Основное мероприятие 2.1.Капитальный ремонт и ремонт дворовых территорий многоквартирных домов и проездов к ним:</t>
  </si>
  <si>
    <t xml:space="preserve">Решение вопросов местного значения поселения в рамках соответствующей государственной программы Камчатского края </t>
  </si>
  <si>
    <t>Основное мероприятие 2.3.  «Ремонт и реконструкция элементов архитектуры  ландшафта» Обустройство пешеходного перехода (мостик) через ручеёк по ул. от В.Бонивура,д 5 к домам по ул. В.Бонивура д.7,д.9,д.11</t>
  </si>
  <si>
    <t>09203</t>
  </si>
  <si>
    <t>Основное мероприятие 2.5.   «Ремонт и устройство уличных сетей наружного освещения»</t>
  </si>
  <si>
    <t>09205</t>
  </si>
  <si>
    <t>Основное мероприятие 2.6.  «Обустройство мест массового отдыха населения, ремонт и устройство ограждений парков, скверов»</t>
  </si>
  <si>
    <t>09206</t>
  </si>
  <si>
    <t>S5550</t>
  </si>
  <si>
    <t>Основные мероприятия 2.7.   «Устройство, проектирование, восстановление детских и других придомовых площадок»</t>
  </si>
  <si>
    <t>09207</t>
  </si>
  <si>
    <t>Иные бюджетные ассигнования Исполнение судебных актов</t>
  </si>
  <si>
    <t xml:space="preserve">Муниципальная программа  "Устойчивое развитие сельской территории Пионерского сельского поселения на 2018 год" </t>
  </si>
  <si>
    <t>04000</t>
  </si>
  <si>
    <t>Основное мероприятие 1.2.  Разработка проектно-изыскательских работ по объекту: «Строительство водоснабжения в Пионерском сельском поселении по ул. Таежная"</t>
  </si>
  <si>
    <t>04100</t>
  </si>
  <si>
    <t>04102</t>
  </si>
  <si>
    <t>Программа  "Энергоэффективность,  развитие энергетики и коммунального хозяйства, обеспечение жителей населенных пунктов  Пионерского сельского поселения  коммунальными услугами и услугами по благоустройству территорий  на 2018 год</t>
  </si>
  <si>
    <t xml:space="preserve">Подпрограмма 1  "Энергосбережение и повышение энергетической эффективности в Пионерском сельском поселении </t>
  </si>
  <si>
    <t xml:space="preserve">Программные мероприятия 1.1.1 "Проведение мероприятий, направленных на ремонт ветхих и аварийных сетей"      </t>
  </si>
  <si>
    <t xml:space="preserve">Программные мероприятия 1.3 модернизация систем энерго, теплоснабжения на территории Пионерского сельского поселения    Разработка программы  комплексного развития социальной сферы    (ПКР)   </t>
  </si>
  <si>
    <t>Основное мероприятие 1.4. "Проведение  мероприятий по установке коллективных (общедомовых) приборов учета  в многоквартирных домах в Пионерском сельском поселении, 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 Установка  коллективных (общедомовых) приборов учета в МКД в Пионерском сельском поселении п. Крутобереговй у. Елизовское шоссе, д.6)ХВС- 150 т.р.; ГВС 150 т.р)</t>
  </si>
  <si>
    <t>Охрана окружающей среды</t>
  </si>
  <si>
    <t>06101</t>
  </si>
  <si>
    <t>Муниципальная программа   "Обращение с отходами производства потребления в  Пионерском сельском поселении  в 2018 году» Подпрограмма "Обращение с отходами производства и потребления в Пионерском сельском поселении". Основное мероприятие "Разработка и реализация мер, направленных на снижение негативного воздействия на окружающую среду"</t>
  </si>
  <si>
    <t>Решение вопросов местного значения поселения в рамках соответствующей государственной программы Камчатского края "Охрана окружающей среды, воспроизводство и использование природных ресурсов в Камчатском крае"(софинансирование за счет средств местного бюджета)</t>
  </si>
  <si>
    <t>Муниципальная программа  "Устойчивое развитие сельской территории Пионерского сельского поселения на 2018 год" Программные мероприятия  Реконструкция внутренних инженерных сетей МУ КДЦ "Радуга" в п. Пионерский</t>
  </si>
  <si>
    <t>04101</t>
  </si>
  <si>
    <t>Решение вопросов местного значения поселения в рамках соответствующей государственной программы Камчатского края "Развитие сельского хозяйства и регулирование рынков сельскохозяйственной продукции, сырья и продовольствия Камчатского края на 2014 - 2018 годы", Подпрограммы "Устойчивое развитие сельских территорий"</t>
  </si>
  <si>
    <t>464</t>
  </si>
  <si>
    <t>Решение вопросов местного значения поселения в рамках соответствующей государственной программы Камчатского края "Развитие сельского хозяйства и регулирование рынков сельскохозяйственной продукции, сырья и продовольствия Камчатского края на 2014 - 2018 годы" Подпрограммы "Устойчивое развитие сельских территорий" (софинансирование за счет средств местного бюджета)</t>
  </si>
  <si>
    <t>S0073</t>
  </si>
  <si>
    <t>920</t>
  </si>
  <si>
    <t xml:space="preserve"> Прочие межбюджетные трансферты общего характера</t>
  </si>
  <si>
    <t>1403</t>
  </si>
  <si>
    <t>20040</t>
  </si>
  <si>
    <t>540</t>
  </si>
  <si>
    <t>ИМТ на передачу полномочий по организации ритуальных услуг на территории  Пионерского  сельского  поселения</t>
  </si>
  <si>
    <t xml:space="preserve">Резервные фонды  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</si>
  <si>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</si>
  <si>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Муниципальная программа  "Стимулирование жилищного строительства в Пионерском  сельском поселении на 2018 год"</t>
  </si>
  <si>
    <t>Дорожное хозяйство(дорожные фонды)</t>
  </si>
  <si>
    <t>Муниципальная программа 1 "Энергоэффективность, развитие энергетики и коммунального хозяйства, обеспечение жителей населенных пунктов Пионерского сельского поселения коммунальными услугами и услугами по благоустройству территорий на 2018 год".</t>
  </si>
  <si>
    <t>Оценка недвижимости, признание прав и регулирование отношений по государственной (муниципальной) собственности</t>
  </si>
  <si>
    <t>Подпрограмма 2.1 Строительство инженерной инфраструктуры  Жилого района в Пионерском сельском поселении</t>
  </si>
  <si>
    <t>Бюджетные инвестиции в объекты капитального строительства муниципальной собственности (2.1 Выполнение проектно-изыскательских работ по объекту: «Строительство улично-дорожной сети дорожной и инженерной инфраструктуры (водоснабжение и водоотведение) 1-ой очереди Жилого района в Пионерском сельском поселении")</t>
  </si>
  <si>
    <t>Решение вопросов местного значения поселения в рамках соответствующей государственной программы Камчатского края «Обеспечение доступным и комфортным жильем жителей Камчатского края на 2014 - 2018 годы» (софинансирование за счет средств местного бюджета)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</si>
</sst>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;[Red]\-#,##0.00000;0.00000"/>
    <numFmt numFmtId="181" formatCode="0.0"/>
    <numFmt numFmtId="182" formatCode="0.0000"/>
    <numFmt numFmtId="183" formatCode="0.000"/>
    <numFmt numFmtId="184" formatCode="0.00000"/>
    <numFmt numFmtId="185" formatCode="0.0000000"/>
    <numFmt numFmtId="186" formatCode="0.000000"/>
    <numFmt numFmtId="187" formatCode="#,##0.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[$-10419]#,##0.00"/>
    <numFmt numFmtId="195" formatCode="[$-419]d\ mmm;@"/>
    <numFmt numFmtId="196" formatCode="dd/mm/yy;@"/>
    <numFmt numFmtId="197" formatCode="#,##0.0;[Red]#,##0.0"/>
    <numFmt numFmtId="198" formatCode="#,##0.00;[Red]#,##0.00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  <font>
      <b/>
      <i/>
      <sz val="12"/>
      <name val="Arial"/>
      <family val="2"/>
    </font>
    <font>
      <b/>
      <i/>
      <sz val="14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8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sz val="20"/>
      <name val="Arial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b/>
      <sz val="18"/>
      <color indexed="10"/>
      <name val="Arial Cyr"/>
      <family val="0"/>
    </font>
    <font>
      <b/>
      <i/>
      <sz val="18"/>
      <color indexed="10"/>
      <name val="Arial"/>
      <family val="2"/>
    </font>
    <font>
      <i/>
      <sz val="18"/>
      <color indexed="8"/>
      <name val="Times New Roman"/>
      <family val="1"/>
    </font>
    <font>
      <b/>
      <sz val="14"/>
      <color indexed="9"/>
      <name val="Arial Cyr"/>
      <family val="0"/>
    </font>
    <font>
      <i/>
      <sz val="18"/>
      <color indexed="10"/>
      <name val="Times New Roman"/>
      <family val="1"/>
    </font>
    <font>
      <b/>
      <sz val="18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4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1" fillId="0" borderId="0">
      <alignment/>
      <protection/>
    </xf>
    <xf numFmtId="0" fontId="42" fillId="12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2" borderId="0" applyNumberFormat="0" applyBorder="0" applyAlignment="0" applyProtection="0"/>
    <xf numFmtId="0" fontId="42" fillId="8" borderId="0" applyNumberFormat="0" applyBorder="0" applyAlignment="0" applyProtection="0"/>
    <xf numFmtId="0" fontId="43" fillId="3" borderId="1" applyNumberFormat="0" applyAlignment="0" applyProtection="0"/>
    <xf numFmtId="0" fontId="44" fillId="5" borderId="2" applyNumberFormat="0" applyAlignment="0" applyProtection="0"/>
    <xf numFmtId="0" fontId="45" fillId="5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9" fillId="11" borderId="7" applyNumberFormat="0" applyAlignment="0" applyProtection="0"/>
    <xf numFmtId="0" fontId="50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52" fillId="1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6" fillId="5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2" fontId="13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right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wrapText="1"/>
    </xf>
    <xf numFmtId="0" fontId="12" fillId="5" borderId="0" xfId="0" applyFont="1" applyFill="1" applyAlignment="1">
      <alignment wrapText="1"/>
    </xf>
    <xf numFmtId="4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9" fillId="5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horizontal="justify" wrapText="1"/>
    </xf>
    <xf numFmtId="0" fontId="19" fillId="0" borderId="10" xfId="0" applyFont="1" applyFill="1" applyBorder="1" applyAlignment="1">
      <alignment horizontal="justify" wrapText="1"/>
    </xf>
    <xf numFmtId="49" fontId="19" fillId="0" borderId="10" xfId="0" applyNumberFormat="1" applyFont="1" applyFill="1" applyBorder="1" applyAlignment="1">
      <alignment horizontal="justify" wrapText="1"/>
    </xf>
    <xf numFmtId="49" fontId="18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justify" wrapText="1"/>
    </xf>
    <xf numFmtId="49" fontId="19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justify" vertical="center" wrapText="1"/>
    </xf>
    <xf numFmtId="2" fontId="18" fillId="0" borderId="10" xfId="54" applyNumberFormat="1" applyFont="1" applyFill="1" applyBorder="1" applyAlignment="1">
      <alignment horizontal="justify" wrapText="1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right" vertical="center" wrapText="1"/>
    </xf>
    <xf numFmtId="4" fontId="9" fillId="5" borderId="0" xfId="0" applyNumberFormat="1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center" vertical="center" wrapText="1"/>
    </xf>
    <xf numFmtId="4" fontId="18" fillId="5" borderId="10" xfId="0" applyNumberFormat="1" applyFont="1" applyFill="1" applyBorder="1" applyAlignment="1">
      <alignment horizontal="right" wrapText="1"/>
    </xf>
    <xf numFmtId="4" fontId="19" fillId="5" borderId="10" xfId="0" applyNumberFormat="1" applyFont="1" applyFill="1" applyBorder="1" applyAlignment="1">
      <alignment horizontal="right" wrapText="1"/>
    </xf>
    <xf numFmtId="0" fontId="12" fillId="5" borderId="0" xfId="0" applyFont="1" applyFill="1" applyAlignment="1">
      <alignment horizontal="right"/>
    </xf>
    <xf numFmtId="4" fontId="9" fillId="5" borderId="0" xfId="0" applyNumberFormat="1" applyFont="1" applyFill="1" applyAlignment="1">
      <alignment/>
    </xf>
    <xf numFmtId="0" fontId="9" fillId="5" borderId="0" xfId="0" applyFont="1" applyFill="1" applyAlignment="1">
      <alignment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justify" wrapText="1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 wrapText="1"/>
    </xf>
    <xf numFmtId="4" fontId="19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4" fontId="18" fillId="5" borderId="10" xfId="0" applyNumberFormat="1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5" borderId="10" xfId="0" applyNumberFormat="1" applyFont="1" applyFill="1" applyBorder="1" applyAlignment="1">
      <alignment/>
    </xf>
    <xf numFmtId="4" fontId="19" fillId="5" borderId="10" xfId="0" applyNumberFormat="1" applyFont="1" applyFill="1" applyBorder="1" applyAlignment="1">
      <alignment horizontal="right"/>
    </xf>
    <xf numFmtId="4" fontId="18" fillId="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18" fillId="5" borderId="10" xfId="0" applyNumberFormat="1" applyFont="1" applyFill="1" applyBorder="1" applyAlignment="1">
      <alignment horizontal="right"/>
    </xf>
    <xf numFmtId="0" fontId="19" fillId="5" borderId="10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181" fontId="19" fillId="5" borderId="10" xfId="0" applyNumberFormat="1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24" fillId="5" borderId="0" xfId="0" applyFont="1" applyFill="1" applyAlignment="1">
      <alignment/>
    </xf>
    <xf numFmtId="0" fontId="25" fillId="5" borderId="0" xfId="0" applyFont="1" applyFill="1" applyAlignment="1">
      <alignment/>
    </xf>
    <xf numFmtId="49" fontId="19" fillId="5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6" fillId="5" borderId="0" xfId="0" applyFont="1" applyFill="1" applyAlignment="1">
      <alignment/>
    </xf>
    <xf numFmtId="49" fontId="27" fillId="0" borderId="10" xfId="0" applyNumberFormat="1" applyFont="1" applyFill="1" applyBorder="1" applyAlignment="1">
      <alignment horizontal="center" vertical="center" wrapText="1"/>
    </xf>
    <xf numFmtId="4" fontId="1" fillId="5" borderId="0" xfId="0" applyNumberFormat="1" applyFont="1" applyFill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18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9" fontId="35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181" fontId="34" fillId="0" borderId="10" xfId="0" applyNumberFormat="1" applyFont="1" applyBorder="1" applyAlignment="1">
      <alignment horizontal="right" vertical="center" wrapText="1"/>
    </xf>
    <xf numFmtId="4" fontId="32" fillId="0" borderId="10" xfId="0" applyNumberFormat="1" applyFont="1" applyBorder="1" applyAlignment="1">
      <alignment horizontal="right" vertical="center"/>
    </xf>
    <xf numFmtId="0" fontId="31" fillId="0" borderId="10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 vertical="center" wrapText="1"/>
    </xf>
    <xf numFmtId="0" fontId="30" fillId="0" borderId="0" xfId="0" applyFont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56" fillId="5" borderId="0" xfId="0" applyFont="1" applyFill="1" applyAlignment="1">
      <alignment/>
    </xf>
    <xf numFmtId="0" fontId="57" fillId="5" borderId="0" xfId="0" applyFont="1" applyFill="1" applyAlignment="1">
      <alignment/>
    </xf>
    <xf numFmtId="4" fontId="36" fillId="10" borderId="13" xfId="59" applyNumberFormat="1" applyFont="1" applyFill="1" applyBorder="1" applyAlignment="1">
      <alignment horizontal="right" vertical="top" wrapText="1"/>
      <protection/>
    </xf>
    <xf numFmtId="4" fontId="2" fillId="5" borderId="0" xfId="0" applyNumberFormat="1" applyFont="1" applyFill="1" applyAlignment="1">
      <alignment/>
    </xf>
    <xf numFmtId="0" fontId="15" fillId="5" borderId="0" xfId="0" applyFont="1" applyFill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2" fillId="5" borderId="0" xfId="0" applyFont="1" applyFill="1" applyAlignment="1">
      <alignment horizontal="center" wrapText="1"/>
    </xf>
    <xf numFmtId="0" fontId="2" fillId="5" borderId="0" xfId="0" applyFont="1" applyFill="1" applyBorder="1" applyAlignment="1">
      <alignment/>
    </xf>
    <xf numFmtId="0" fontId="58" fillId="5" borderId="0" xfId="0" applyFont="1" applyFill="1" applyAlignment="1">
      <alignment/>
    </xf>
    <xf numFmtId="0" fontId="58" fillId="5" borderId="0" xfId="0" applyFont="1" applyFill="1" applyBorder="1" applyAlignment="1">
      <alignment/>
    </xf>
    <xf numFmtId="0" fontId="59" fillId="5" borderId="0" xfId="0" applyFont="1" applyFill="1" applyAlignment="1">
      <alignment/>
    </xf>
    <xf numFmtId="0" fontId="1" fillId="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5" borderId="14" xfId="0" applyNumberFormat="1" applyFont="1" applyFill="1" applyBorder="1" applyAlignment="1">
      <alignment wrapText="1"/>
    </xf>
    <xf numFmtId="0" fontId="9" fillId="5" borderId="10" xfId="0" applyNumberFormat="1" applyFont="1" applyFill="1" applyBorder="1" applyAlignment="1">
      <alignment/>
    </xf>
    <xf numFmtId="0" fontId="1" fillId="5" borderId="10" xfId="0" applyNumberFormat="1" applyFont="1" applyFill="1" applyBorder="1" applyAlignment="1">
      <alignment/>
    </xf>
    <xf numFmtId="0" fontId="9" fillId="5" borderId="15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16" xfId="56" applyFont="1" applyFill="1" applyBorder="1" applyAlignment="1">
      <alignment horizontal="left" vertical="center" wrapText="1"/>
      <protection/>
    </xf>
    <xf numFmtId="0" fontId="9" fillId="0" borderId="0" xfId="56" applyFont="1" applyFill="1" applyAlignment="1">
      <alignment horizontal="left" vertical="center" wrapText="1"/>
      <protection/>
    </xf>
    <xf numFmtId="0" fontId="9" fillId="0" borderId="17" xfId="56" applyFont="1" applyFill="1" applyBorder="1" applyAlignment="1">
      <alignment horizontal="left" vertical="center" wrapText="1"/>
      <protection/>
    </xf>
    <xf numFmtId="0" fontId="9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18" fillId="0" borderId="14" xfId="0" applyNumberFormat="1" applyFont="1" applyFill="1" applyBorder="1" applyAlignment="1">
      <alignment wrapText="1"/>
    </xf>
    <xf numFmtId="4" fontId="19" fillId="0" borderId="14" xfId="0" applyNumberFormat="1" applyFont="1" applyFill="1" applyBorder="1" applyAlignment="1">
      <alignment wrapText="1"/>
    </xf>
    <xf numFmtId="4" fontId="19" fillId="5" borderId="14" xfId="0" applyNumberFormat="1" applyFont="1" applyFill="1" applyBorder="1" applyAlignment="1">
      <alignment wrapText="1"/>
    </xf>
    <xf numFmtId="4" fontId="18" fillId="5" borderId="14" xfId="0" applyNumberFormat="1" applyFont="1" applyFill="1" applyBorder="1" applyAlignment="1">
      <alignment horizontal="right" wrapText="1"/>
    </xf>
    <xf numFmtId="4" fontId="19" fillId="5" borderId="14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 horizontal="right" wrapText="1"/>
    </xf>
    <xf numFmtId="4" fontId="18" fillId="5" borderId="14" xfId="0" applyNumberFormat="1" applyFont="1" applyFill="1" applyBorder="1" applyAlignment="1">
      <alignment/>
    </xf>
    <xf numFmtId="4" fontId="18" fillId="5" borderId="14" xfId="0" applyNumberFormat="1" applyFont="1" applyFill="1" applyBorder="1" applyAlignment="1">
      <alignment wrapText="1"/>
    </xf>
    <xf numFmtId="4" fontId="19" fillId="5" borderId="14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 wrapText="1"/>
    </xf>
    <xf numFmtId="4" fontId="18" fillId="0" borderId="14" xfId="0" applyNumberFormat="1" applyFont="1" applyFill="1" applyBorder="1" applyAlignment="1">
      <alignment horizontal="right" vertical="top" wrapText="1"/>
    </xf>
    <xf numFmtId="4" fontId="19" fillId="5" borderId="14" xfId="0" applyNumberFormat="1" applyFont="1" applyFill="1" applyBorder="1" applyAlignment="1">
      <alignment horizontal="right" wrapText="1"/>
    </xf>
    <xf numFmtId="2" fontId="19" fillId="0" borderId="10" xfId="54" applyNumberFormat="1" applyFont="1" applyFill="1" applyBorder="1" applyAlignment="1">
      <alignment horizontal="justify" wrapText="1"/>
      <protection/>
    </xf>
    <xf numFmtId="2" fontId="18" fillId="0" borderId="10" xfId="54" applyNumberFormat="1" applyFont="1" applyFill="1" applyBorder="1" applyAlignment="1">
      <alignment horizontal="left" vertical="center" wrapText="1"/>
      <protection/>
    </xf>
    <xf numFmtId="180" fontId="18" fillId="0" borderId="10" xfId="54" applyNumberFormat="1" applyFont="1" applyFill="1" applyBorder="1" applyAlignment="1" applyProtection="1">
      <alignment horizontal="justify" wrapText="1"/>
      <protection hidden="1"/>
    </xf>
    <xf numFmtId="49" fontId="60" fillId="5" borderId="10" xfId="0" applyNumberFormat="1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/>
    </xf>
    <xf numFmtId="0" fontId="19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2" fontId="19" fillId="0" borderId="10" xfId="54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center"/>
    </xf>
    <xf numFmtId="49" fontId="19" fillId="5" borderId="10" xfId="0" applyNumberFormat="1" applyFont="1" applyFill="1" applyBorder="1" applyAlignment="1">
      <alignment horizontal="justify" wrapText="1"/>
    </xf>
    <xf numFmtId="49" fontId="19" fillId="5" borderId="10" xfId="0" applyNumberFormat="1" applyFont="1" applyFill="1" applyBorder="1" applyAlignment="1">
      <alignment horizontal="center" wrapText="1"/>
    </xf>
    <xf numFmtId="0" fontId="19" fillId="5" borderId="10" xfId="0" applyFont="1" applyFill="1" applyBorder="1" applyAlignment="1">
      <alignment wrapText="1"/>
    </xf>
    <xf numFmtId="0" fontId="19" fillId="5" borderId="10" xfId="0" applyFont="1" applyFill="1" applyBorder="1" applyAlignment="1">
      <alignment horizontal="center" wrapText="1"/>
    </xf>
    <xf numFmtId="0" fontId="19" fillId="5" borderId="10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2" fontId="18" fillId="5" borderId="10" xfId="0" applyNumberFormat="1" applyFon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wrapText="1"/>
    </xf>
    <xf numFmtId="0" fontId="18" fillId="5" borderId="10" xfId="0" applyFont="1" applyFill="1" applyBorder="1" applyAlignment="1">
      <alignment horizontal="center" wrapText="1"/>
    </xf>
    <xf numFmtId="4" fontId="39" fillId="0" borderId="13" xfId="57" applyNumberFormat="1" applyFont="1" applyBorder="1" applyAlignment="1">
      <alignment horizontal="right" vertical="top" wrapText="1"/>
      <protection/>
    </xf>
    <xf numFmtId="0" fontId="4" fillId="5" borderId="0" xfId="0" applyFont="1" applyFill="1" applyAlignment="1">
      <alignment/>
    </xf>
    <xf numFmtId="49" fontId="19" fillId="5" borderId="10" xfId="54" applyNumberFormat="1" applyFont="1" applyFill="1" applyBorder="1" applyAlignment="1">
      <alignment horizontal="left" vertical="top" wrapText="1"/>
      <protection/>
    </xf>
    <xf numFmtId="2" fontId="19" fillId="5" borderId="10" xfId="0" applyNumberFormat="1" applyFont="1" applyFill="1" applyBorder="1" applyAlignment="1">
      <alignment horizontal="right" wrapText="1"/>
    </xf>
    <xf numFmtId="0" fontId="61" fillId="5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justify" vertical="top" wrapText="1"/>
    </xf>
    <xf numFmtId="49" fontId="29" fillId="0" borderId="10" xfId="0" applyNumberFormat="1" applyFont="1" applyFill="1" applyBorder="1" applyAlignment="1">
      <alignment horizontal="justify" wrapText="1"/>
    </xf>
    <xf numFmtId="49" fontId="22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49" fontId="62" fillId="0" borderId="10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180" fontId="19" fillId="0" borderId="10" xfId="54" applyNumberFormat="1" applyFont="1" applyFill="1" applyBorder="1" applyAlignment="1" applyProtection="1">
      <alignment horizontal="justify" wrapText="1"/>
      <protection hidden="1"/>
    </xf>
    <xf numFmtId="2" fontId="19" fillId="0" borderId="10" xfId="54" applyNumberFormat="1" applyFont="1" applyFill="1" applyBorder="1" applyAlignment="1">
      <alignment wrapText="1"/>
      <protection/>
    </xf>
    <xf numFmtId="0" fontId="19" fillId="0" borderId="10" xfId="0" applyFont="1" applyBorder="1" applyAlignment="1">
      <alignment wrapText="1"/>
    </xf>
    <xf numFmtId="49" fontId="18" fillId="5" borderId="10" xfId="54" applyNumberFormat="1" applyFont="1" applyFill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center"/>
    </xf>
    <xf numFmtId="0" fontId="63" fillId="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5" borderId="0" xfId="0" applyFont="1" applyFill="1" applyAlignment="1">
      <alignment/>
    </xf>
    <xf numFmtId="188" fontId="18" fillId="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0" applyFont="1" applyAlignment="1">
      <alignment/>
    </xf>
    <xf numFmtId="181" fontId="18" fillId="5" borderId="10" xfId="0" applyNumberFormat="1" applyFont="1" applyFill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4" fontId="19" fillId="5" borderId="10" xfId="0" applyNumberFormat="1" applyFont="1" applyFill="1" applyBorder="1" applyAlignment="1">
      <alignment wrapText="1"/>
    </xf>
    <xf numFmtId="180" fontId="18" fillId="0" borderId="10" xfId="54" applyNumberFormat="1" applyFont="1" applyFill="1" applyBorder="1" applyAlignment="1" applyProtection="1">
      <alignment wrapText="1"/>
      <protection hidden="1"/>
    </xf>
    <xf numFmtId="0" fontId="19" fillId="0" borderId="10" xfId="0" applyFont="1" applyFill="1" applyBorder="1" applyAlignment="1">
      <alignment horizontal="justify"/>
    </xf>
    <xf numFmtId="4" fontId="62" fillId="5" borderId="10" xfId="0" applyNumberFormat="1" applyFont="1" applyFill="1" applyBorder="1" applyAlignment="1">
      <alignment horizontal="right"/>
    </xf>
    <xf numFmtId="197" fontId="19" fillId="5" borderId="10" xfId="0" applyNumberFormat="1" applyFont="1" applyFill="1" applyBorder="1" applyAlignment="1">
      <alignment horizontal="right" wrapText="1"/>
    </xf>
    <xf numFmtId="198" fontId="19" fillId="0" borderId="10" xfId="0" applyNumberFormat="1" applyFont="1" applyFill="1" applyBorder="1" applyAlignment="1">
      <alignment horizontal="right" wrapText="1"/>
    </xf>
    <xf numFmtId="4" fontId="36" fillId="0" borderId="13" xfId="57" applyNumberFormat="1" applyFont="1" applyBorder="1" applyAlignment="1">
      <alignment horizontal="right" vertical="top" wrapText="1"/>
      <protection/>
    </xf>
    <xf numFmtId="4" fontId="18" fillId="0" borderId="13" xfId="57" applyNumberFormat="1" applyFont="1" applyBorder="1" applyAlignment="1">
      <alignment horizontal="right" wrapText="1"/>
      <protection/>
    </xf>
    <xf numFmtId="4" fontId="18" fillId="5" borderId="13" xfId="57" applyNumberFormat="1" applyFont="1" applyFill="1" applyBorder="1" applyAlignment="1">
      <alignment horizontal="right" wrapText="1"/>
      <protection/>
    </xf>
    <xf numFmtId="4" fontId="62" fillId="0" borderId="10" xfId="0" applyNumberFormat="1" applyFont="1" applyFill="1" applyBorder="1" applyAlignment="1">
      <alignment wrapText="1"/>
    </xf>
    <xf numFmtId="188" fontId="19" fillId="5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2" fontId="18" fillId="0" borderId="10" xfId="54" applyNumberFormat="1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vertical="center" wrapText="1"/>
    </xf>
    <xf numFmtId="4" fontId="20" fillId="5" borderId="10" xfId="67" applyNumberFormat="1" applyFont="1" applyFill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188" fontId="20" fillId="0" borderId="10" xfId="0" applyNumberFormat="1" applyFont="1" applyBorder="1" applyAlignment="1">
      <alignment horizontal="right"/>
    </xf>
    <xf numFmtId="4" fontId="37" fillId="5" borderId="10" xfId="67" applyNumberFormat="1" applyFont="1" applyFill="1" applyBorder="1" applyAlignment="1">
      <alignment wrapText="1"/>
    </xf>
    <xf numFmtId="4" fontId="37" fillId="0" borderId="10" xfId="0" applyNumberFormat="1" applyFont="1" applyBorder="1" applyAlignment="1">
      <alignment horizontal="right"/>
    </xf>
    <xf numFmtId="188" fontId="37" fillId="0" borderId="10" xfId="0" applyNumberFormat="1" applyFont="1" applyBorder="1" applyAlignment="1">
      <alignment horizontal="right"/>
    </xf>
    <xf numFmtId="4" fontId="20" fillId="5" borderId="10" xfId="0" applyNumberFormat="1" applyFont="1" applyFill="1" applyBorder="1" applyAlignment="1">
      <alignment/>
    </xf>
    <xf numFmtId="4" fontId="37" fillId="5" borderId="10" xfId="0" applyNumberFormat="1" applyFont="1" applyFill="1" applyBorder="1" applyAlignment="1">
      <alignment wrapText="1"/>
    </xf>
    <xf numFmtId="4" fontId="20" fillId="5" borderId="10" xfId="0" applyNumberFormat="1" applyFont="1" applyFill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4" fontId="37" fillId="0" borderId="10" xfId="0" applyNumberFormat="1" applyFont="1" applyBorder="1" applyAlignment="1">
      <alignment wrapText="1"/>
    </xf>
    <xf numFmtId="4" fontId="37" fillId="5" borderId="10" xfId="0" applyNumberFormat="1" applyFont="1" applyFill="1" applyBorder="1" applyAlignment="1">
      <alignment horizontal="right" wrapText="1"/>
    </xf>
    <xf numFmtId="4" fontId="37" fillId="5" borderId="10" xfId="67" applyNumberFormat="1" applyFont="1" applyFill="1" applyBorder="1" applyAlignment="1">
      <alignment horizontal="right" wrapText="1"/>
    </xf>
    <xf numFmtId="4" fontId="20" fillId="5" borderId="10" xfId="67" applyNumberFormat="1" applyFont="1" applyFill="1" applyBorder="1" applyAlignment="1">
      <alignment horizontal="right" wrapText="1"/>
    </xf>
    <xf numFmtId="4" fontId="37" fillId="5" borderId="10" xfId="0" applyNumberFormat="1" applyFont="1" applyFill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0" xfId="0" applyNumberFormat="1" applyFont="1" applyAlignment="1">
      <alignment/>
    </xf>
    <xf numFmtId="4" fontId="37" fillId="0" borderId="10" xfId="58" applyNumberFormat="1" applyFont="1" applyBorder="1" applyAlignment="1">
      <alignment horizontal="right" wrapText="1"/>
      <protection/>
    </xf>
    <xf numFmtId="4" fontId="37" fillId="0" borderId="12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4" fontId="37" fillId="0" borderId="18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1" fontId="27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" fontId="22" fillId="5" borderId="19" xfId="0" applyNumberFormat="1" applyFont="1" applyFill="1" applyBorder="1" applyAlignment="1">
      <alignment horizontal="center" vertical="center" wrapText="1"/>
    </xf>
    <xf numFmtId="4" fontId="22" fillId="5" borderId="12" xfId="0" applyNumberFormat="1" applyFont="1" applyFill="1" applyBorder="1" applyAlignment="1">
      <alignment horizontal="center" vertical="center" wrapText="1"/>
    </xf>
    <xf numFmtId="4" fontId="19" fillId="5" borderId="19" xfId="0" applyNumberFormat="1" applyFont="1" applyFill="1" applyBorder="1" applyAlignment="1">
      <alignment horizontal="center" vertical="center" wrapText="1"/>
    </xf>
    <xf numFmtId="4" fontId="19" fillId="5" borderId="12" xfId="0" applyNumberFormat="1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9" fillId="5" borderId="1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19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justify" wrapText="1"/>
    </xf>
    <xf numFmtId="0" fontId="19" fillId="0" borderId="10" xfId="0" applyNumberFormat="1" applyFont="1" applyFill="1" applyBorder="1" applyAlignment="1">
      <alignment horizontal="justify" wrapText="1"/>
    </xf>
    <xf numFmtId="0" fontId="18" fillId="0" borderId="10" xfId="54" applyNumberFormat="1" applyFont="1" applyFill="1" applyBorder="1" applyAlignment="1">
      <alignment horizontal="justify" wrapText="1"/>
      <protection/>
    </xf>
    <xf numFmtId="0" fontId="18" fillId="0" borderId="10" xfId="0" applyNumberFormat="1" applyFont="1" applyBorder="1" applyAlignment="1">
      <alignment horizontal="justify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54" applyNumberFormat="1" applyFont="1" applyFill="1" applyBorder="1" applyAlignment="1" applyProtection="1">
      <alignment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5" xfId="56"/>
    <cellStyle name="Обычный_Ведомств" xfId="57"/>
    <cellStyle name="Обычный_Доходы" xfId="58"/>
    <cellStyle name="Обычный_Разд, подр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5;&#1072;&#1076;&#1077;&#1078;&#1076;&#1072;\1%20&#1048;&#1047;&#1052;&#1045;&#1053;&#1045;&#1053;&#1048;&#1071;%20&#1042;%20&#1041;&#1070;&#1044;&#1046;&#1045;&#1058;%202018\5%20&#1084;&#1072;&#1088;&#1090;\&#1057;&#1077;&#1089;&#1089;&#1080;&#1103;%20&#1048;&#1079;&#1084;&#1077;&#1085;&#1077;&#1085;%20&#1085;&#1072;%2029.03.2018\2.%20&#1055;&#1088;&#1080;&#1083;&#1086;&#1078;&#1077;&#1085;&#1080;&#1103;%20%20&#1084;&#1072;&#1088;&#1090;%202018%20&#1089;%20&#1087;&#1077;&#1088;&#1077;&#1085;&#1086;&#1089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ин. поступлен "/>
      <sheetName val="гл.адм ист.дефиц"/>
      <sheetName val="доходы бюджета "/>
      <sheetName val="источники дефиц."/>
      <sheetName val="Разд.Подразд"/>
      <sheetName val="Ведомств"/>
      <sheetName val="Мун.прогр"/>
      <sheetName val="Инвест.прогр."/>
      <sheetName val="Заимств"/>
      <sheetName val="Гарант"/>
      <sheetName val="Дорожный фонд"/>
      <sheetName val="Лимит"/>
      <sheetName val="Культура"/>
      <sheetName val="Земля"/>
      <sheetName val="Лист1"/>
      <sheetName val="Мун.прогр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view="pageBreakPreview" zoomScale="80" zoomScaleNormal="50" zoomScaleSheetLayoutView="80" zoomScalePageLayoutView="0" workbookViewId="0" topLeftCell="A56">
      <selection activeCell="F44" sqref="F44"/>
    </sheetView>
  </sheetViews>
  <sheetFormatPr defaultColWidth="9.140625" defaultRowHeight="12.75"/>
  <cols>
    <col min="1" max="1" width="34.28125" style="130" customWidth="1"/>
    <col min="2" max="2" width="79.8515625" style="130" customWidth="1"/>
    <col min="3" max="3" width="27.7109375" style="3" customWidth="1"/>
    <col min="4" max="4" width="25.421875" style="22" customWidth="1"/>
    <col min="5" max="5" width="12.57421875" style="131" customWidth="1"/>
    <col min="6" max="6" width="20.57421875" style="130" customWidth="1"/>
    <col min="7" max="16384" width="8.8515625" style="130" customWidth="1"/>
  </cols>
  <sheetData>
    <row r="1" spans="2:5" ht="18">
      <c r="B1" s="28"/>
      <c r="C1" s="230"/>
      <c r="D1" s="230"/>
      <c r="E1" s="230"/>
    </row>
    <row r="2" spans="1:5" ht="39" customHeight="1">
      <c r="A2" s="231" t="s">
        <v>129</v>
      </c>
      <c r="B2" s="231"/>
      <c r="C2" s="231"/>
      <c r="D2" s="231"/>
      <c r="E2" s="231"/>
    </row>
    <row r="3" spans="1:5" ht="22.5">
      <c r="A3" s="231" t="s">
        <v>93</v>
      </c>
      <c r="B3" s="231"/>
      <c r="C3" s="231"/>
      <c r="D3" s="231"/>
      <c r="E3" s="231"/>
    </row>
    <row r="4" spans="1:5" ht="22.5">
      <c r="A4" s="231" t="s">
        <v>94</v>
      </c>
      <c r="B4" s="231"/>
      <c r="C4" s="231"/>
      <c r="D4" s="231"/>
      <c r="E4" s="231"/>
    </row>
    <row r="5" spans="1:5" ht="22.5">
      <c r="A5" s="231" t="s">
        <v>23</v>
      </c>
      <c r="B5" s="231"/>
      <c r="C5" s="231"/>
      <c r="D5" s="231"/>
      <c r="E5" s="231"/>
    </row>
    <row r="6" ht="18">
      <c r="E6" s="11" t="s">
        <v>97</v>
      </c>
    </row>
    <row r="7" spans="1:5" ht="63">
      <c r="A7" s="4" t="s">
        <v>73</v>
      </c>
      <c r="B7" s="5" t="s">
        <v>74</v>
      </c>
      <c r="C7" s="23" t="s">
        <v>98</v>
      </c>
      <c r="D7" s="9" t="s">
        <v>95</v>
      </c>
      <c r="E7" s="17" t="s">
        <v>96</v>
      </c>
    </row>
    <row r="8" spans="1:5" ht="27.75" customHeight="1">
      <c r="A8" s="65" t="s">
        <v>307</v>
      </c>
      <c r="B8" s="65" t="s">
        <v>75</v>
      </c>
      <c r="C8" s="207">
        <v>1260000</v>
      </c>
      <c r="D8" s="208">
        <v>521033.31</v>
      </c>
      <c r="E8" s="209">
        <f>D8/C8%</f>
        <v>41.35185</v>
      </c>
    </row>
    <row r="9" spans="1:5" s="6" customFormat="1" ht="138">
      <c r="A9" s="31" t="s">
        <v>76</v>
      </c>
      <c r="B9" s="30" t="s">
        <v>77</v>
      </c>
      <c r="C9" s="210">
        <f>256900-15958.41</f>
        <v>240941.59</v>
      </c>
      <c r="D9" s="211">
        <v>137370.12</v>
      </c>
      <c r="E9" s="212">
        <f aca="true" t="shared" si="0" ref="E9:E49">D9/C9%</f>
        <v>57.01386796692094</v>
      </c>
    </row>
    <row r="10" spans="1:5" s="6" customFormat="1" ht="160.5">
      <c r="A10" s="31" t="s">
        <v>78</v>
      </c>
      <c r="B10" s="30" t="s">
        <v>79</v>
      </c>
      <c r="C10" s="210">
        <f>2600-750.86</f>
        <v>1849.1399999999999</v>
      </c>
      <c r="D10" s="211">
        <v>1041.38</v>
      </c>
      <c r="E10" s="212">
        <f t="shared" si="0"/>
        <v>56.31699060103617</v>
      </c>
    </row>
    <row r="11" spans="1:5" s="6" customFormat="1" ht="138">
      <c r="A11" s="31" t="s">
        <v>80</v>
      </c>
      <c r="B11" s="30" t="s">
        <v>81</v>
      </c>
      <c r="C11" s="210">
        <f>428800+11601.99</f>
        <v>440401.99</v>
      </c>
      <c r="D11" s="211">
        <v>207104.66</v>
      </c>
      <c r="E11" s="212">
        <f t="shared" si="0"/>
        <v>47.02627706110047</v>
      </c>
    </row>
    <row r="12" spans="1:5" s="6" customFormat="1" ht="138">
      <c r="A12" s="31" t="s">
        <v>82</v>
      </c>
      <c r="B12" s="30" t="s">
        <v>83</v>
      </c>
      <c r="C12" s="210">
        <f>-53200+15940.29</f>
        <v>-37259.71</v>
      </c>
      <c r="D12" s="211">
        <v>-28541.47</v>
      </c>
      <c r="E12" s="212">
        <f t="shared" si="0"/>
        <v>76.60142819147009</v>
      </c>
    </row>
    <row r="13" spans="1:5" ht="27">
      <c r="A13" s="65" t="s">
        <v>308</v>
      </c>
      <c r="B13" s="29" t="s">
        <v>281</v>
      </c>
      <c r="C13" s="213">
        <f>C14</f>
        <v>5000</v>
      </c>
      <c r="D13" s="213">
        <f>D14</f>
        <v>4842</v>
      </c>
      <c r="E13" s="209">
        <f t="shared" si="0"/>
        <v>96.84</v>
      </c>
    </row>
    <row r="14" spans="1:5" ht="27.75">
      <c r="A14" s="65" t="s">
        <v>309</v>
      </c>
      <c r="B14" s="29" t="s">
        <v>84</v>
      </c>
      <c r="C14" s="214">
        <v>5000</v>
      </c>
      <c r="D14" s="211">
        <v>4842</v>
      </c>
      <c r="E14" s="212">
        <f>D14/C14%</f>
        <v>96.84</v>
      </c>
    </row>
    <row r="15" spans="1:5" ht="27">
      <c r="A15" s="29" t="s">
        <v>310</v>
      </c>
      <c r="B15" s="29" t="s">
        <v>282</v>
      </c>
      <c r="C15" s="213">
        <f>C16+C17</f>
        <v>5430000</v>
      </c>
      <c r="D15" s="213">
        <f>D16+D17</f>
        <v>6190609.17</v>
      </c>
      <c r="E15" s="209">
        <f t="shared" si="0"/>
        <v>114.00753535911602</v>
      </c>
    </row>
    <row r="16" spans="1:5" ht="91.5">
      <c r="A16" s="29" t="s">
        <v>311</v>
      </c>
      <c r="B16" s="29" t="s">
        <v>133</v>
      </c>
      <c r="C16" s="215">
        <v>590000</v>
      </c>
      <c r="D16" s="208">
        <v>71973.83</v>
      </c>
      <c r="E16" s="209">
        <f t="shared" si="0"/>
        <v>12.198954237288136</v>
      </c>
    </row>
    <row r="17" spans="1:5" ht="27">
      <c r="A17" s="29" t="s">
        <v>312</v>
      </c>
      <c r="B17" s="29" t="s">
        <v>283</v>
      </c>
      <c r="C17" s="216">
        <f>SUM(C18:C19)</f>
        <v>4840000</v>
      </c>
      <c r="D17" s="216">
        <f>SUM(D18:D19)</f>
        <v>6118635.34</v>
      </c>
      <c r="E17" s="209">
        <f>D17/C17%</f>
        <v>126.41808553719008</v>
      </c>
    </row>
    <row r="18" spans="1:5" s="7" customFormat="1" ht="69">
      <c r="A18" s="30" t="s">
        <v>134</v>
      </c>
      <c r="B18" s="30" t="s">
        <v>135</v>
      </c>
      <c r="C18" s="217">
        <v>4152000</v>
      </c>
      <c r="D18" s="218">
        <v>5913928.41</v>
      </c>
      <c r="E18" s="212">
        <f t="shared" si="0"/>
        <v>142.43565534682082</v>
      </c>
    </row>
    <row r="19" spans="1:5" ht="69">
      <c r="A19" s="30" t="s">
        <v>136</v>
      </c>
      <c r="B19" s="30" t="s">
        <v>137</v>
      </c>
      <c r="C19" s="217">
        <v>688000</v>
      </c>
      <c r="D19" s="211">
        <v>204706.93</v>
      </c>
      <c r="E19" s="212">
        <f>D19/C19%</f>
        <v>29.753914244186046</v>
      </c>
    </row>
    <row r="20" spans="1:5" s="129" customFormat="1" ht="27">
      <c r="A20" s="29" t="s">
        <v>313</v>
      </c>
      <c r="B20" s="29" t="s">
        <v>284</v>
      </c>
      <c r="C20" s="216">
        <f>C21</f>
        <v>10000</v>
      </c>
      <c r="D20" s="216">
        <f>D21</f>
        <v>5140</v>
      </c>
      <c r="E20" s="209">
        <f>D20/C20%</f>
        <v>51.4</v>
      </c>
    </row>
    <row r="21" spans="1:5" ht="92.25">
      <c r="A21" s="30" t="s">
        <v>314</v>
      </c>
      <c r="B21" s="30" t="s">
        <v>138</v>
      </c>
      <c r="C21" s="217">
        <f>C22</f>
        <v>10000</v>
      </c>
      <c r="D21" s="217">
        <f>D22</f>
        <v>5140</v>
      </c>
      <c r="E21" s="212">
        <f>D21/C21%</f>
        <v>51.4</v>
      </c>
    </row>
    <row r="22" spans="1:5" ht="138">
      <c r="A22" s="30" t="s">
        <v>315</v>
      </c>
      <c r="B22" s="30" t="s">
        <v>285</v>
      </c>
      <c r="C22" s="217">
        <v>10000</v>
      </c>
      <c r="D22" s="219">
        <v>5140</v>
      </c>
      <c r="E22" s="212">
        <v>0</v>
      </c>
    </row>
    <row r="23" spans="1:5" ht="27">
      <c r="A23" s="120"/>
      <c r="B23" s="116" t="s">
        <v>85</v>
      </c>
      <c r="C23" s="215">
        <f>C8+C9+C10+C11+C12+C13+C15+C20</f>
        <v>7350933.01</v>
      </c>
      <c r="D23" s="215">
        <f>D8+D9+D10+D11+D12+D13+D15+D20</f>
        <v>7038599.17</v>
      </c>
      <c r="E23" s="209">
        <v>0</v>
      </c>
    </row>
    <row r="24" spans="1:5" ht="160.5">
      <c r="A24" s="29" t="s">
        <v>316</v>
      </c>
      <c r="B24" s="29" t="s">
        <v>286</v>
      </c>
      <c r="C24" s="216">
        <f>SUM(C25:C27)</f>
        <v>6742700</v>
      </c>
      <c r="D24" s="216">
        <f>SUM(D25:D27)</f>
        <v>600077.04</v>
      </c>
      <c r="E24" s="212">
        <v>0</v>
      </c>
    </row>
    <row r="25" spans="1:5" ht="138">
      <c r="A25" s="30" t="s">
        <v>256</v>
      </c>
      <c r="B25" s="30" t="s">
        <v>287</v>
      </c>
      <c r="C25" s="217">
        <v>469450</v>
      </c>
      <c r="D25" s="211">
        <v>25064.28</v>
      </c>
      <c r="E25" s="212">
        <f t="shared" si="0"/>
        <v>5.339073383746937</v>
      </c>
    </row>
    <row r="26" spans="1:5" ht="69">
      <c r="A26" s="30" t="s">
        <v>86</v>
      </c>
      <c r="B26" s="30" t="s">
        <v>139</v>
      </c>
      <c r="C26" s="217">
        <v>5186250</v>
      </c>
      <c r="D26" s="218">
        <v>383505.34</v>
      </c>
      <c r="E26" s="212">
        <f t="shared" si="0"/>
        <v>7.394655868884069</v>
      </c>
    </row>
    <row r="27" spans="1:5" ht="137.25" customHeight="1">
      <c r="A27" s="30" t="s">
        <v>258</v>
      </c>
      <c r="B27" s="30" t="s">
        <v>257</v>
      </c>
      <c r="C27" s="217">
        <v>1087000</v>
      </c>
      <c r="D27" s="219">
        <v>191507.42</v>
      </c>
      <c r="E27" s="212">
        <f t="shared" si="0"/>
        <v>17.617977920883167</v>
      </c>
    </row>
    <row r="28" spans="1:5" ht="69" hidden="1">
      <c r="A28" s="29" t="s">
        <v>317</v>
      </c>
      <c r="B28" s="29" t="s">
        <v>288</v>
      </c>
      <c r="C28" s="215">
        <f>SUM(C29:C29)</f>
        <v>0</v>
      </c>
      <c r="D28" s="215">
        <f>SUM(D29:D29)</f>
        <v>0</v>
      </c>
      <c r="E28" s="209">
        <v>0</v>
      </c>
    </row>
    <row r="29" spans="1:5" ht="46.5" hidden="1">
      <c r="A29" s="31" t="s">
        <v>87</v>
      </c>
      <c r="B29" s="31" t="s">
        <v>140</v>
      </c>
      <c r="C29" s="214">
        <f>1087000-1087000</f>
        <v>0</v>
      </c>
      <c r="D29" s="220">
        <v>0</v>
      </c>
      <c r="E29" s="209">
        <v>0</v>
      </c>
    </row>
    <row r="30" spans="1:5" ht="137.25" customHeight="1" hidden="1">
      <c r="A30" s="31" t="s">
        <v>318</v>
      </c>
      <c r="B30" s="31" t="s">
        <v>289</v>
      </c>
      <c r="C30" s="214">
        <v>0</v>
      </c>
      <c r="D30" s="218">
        <v>0</v>
      </c>
      <c r="E30" s="212">
        <v>0</v>
      </c>
    </row>
    <row r="31" spans="1:5" ht="69" hidden="1">
      <c r="A31" s="31" t="s">
        <v>126</v>
      </c>
      <c r="B31" s="31" t="s">
        <v>290</v>
      </c>
      <c r="C31" s="214">
        <v>0</v>
      </c>
      <c r="D31" s="218">
        <v>0</v>
      </c>
      <c r="E31" s="212">
        <v>0</v>
      </c>
    </row>
    <row r="32" spans="1:5" ht="27">
      <c r="A32" s="65" t="s">
        <v>319</v>
      </c>
      <c r="B32" s="29" t="s">
        <v>291</v>
      </c>
      <c r="C32" s="213">
        <f>C34+C33</f>
        <v>117500</v>
      </c>
      <c r="D32" s="213">
        <f>D34+D33</f>
        <v>278178.64</v>
      </c>
      <c r="E32" s="209">
        <f>D32/C32%</f>
        <v>236.74777872340428</v>
      </c>
    </row>
    <row r="33" spans="1:5" ht="46.5">
      <c r="A33" s="31" t="s">
        <v>21</v>
      </c>
      <c r="B33" s="30" t="s">
        <v>22</v>
      </c>
      <c r="C33" s="221">
        <v>0</v>
      </c>
      <c r="D33" s="221">
        <v>70000</v>
      </c>
      <c r="E33" s="212">
        <v>0</v>
      </c>
    </row>
    <row r="34" spans="1:5" ht="46.5">
      <c r="A34" s="31" t="s">
        <v>88</v>
      </c>
      <c r="B34" s="30" t="s">
        <v>141</v>
      </c>
      <c r="C34" s="222">
        <v>117500</v>
      </c>
      <c r="D34" s="218">
        <v>208178.64</v>
      </c>
      <c r="E34" s="212">
        <f t="shared" si="0"/>
        <v>177.1733106382979</v>
      </c>
    </row>
    <row r="35" spans="1:5" ht="27">
      <c r="A35" s="120"/>
      <c r="B35" s="116" t="s">
        <v>89</v>
      </c>
      <c r="C35" s="215">
        <f>C24+C28+C30+C31+C32</f>
        <v>6860200</v>
      </c>
      <c r="D35" s="215">
        <f>D24+D28+D30+D31+D32</f>
        <v>878255.68</v>
      </c>
      <c r="E35" s="209">
        <f t="shared" si="0"/>
        <v>12.802187691320954</v>
      </c>
    </row>
    <row r="36" spans="1:5" ht="27">
      <c r="A36" s="120"/>
      <c r="B36" s="116" t="s">
        <v>90</v>
      </c>
      <c r="C36" s="207">
        <f>C23+C35</f>
        <v>14211133.01</v>
      </c>
      <c r="D36" s="207">
        <f>D23+D35</f>
        <v>7916854.85</v>
      </c>
      <c r="E36" s="209">
        <f t="shared" si="0"/>
        <v>55.70882240303513</v>
      </c>
    </row>
    <row r="37" spans="1:5" ht="27">
      <c r="A37" s="121" t="s">
        <v>127</v>
      </c>
      <c r="B37" s="116" t="s">
        <v>91</v>
      </c>
      <c r="C37" s="207">
        <f>C38</f>
        <v>130599078</v>
      </c>
      <c r="D37" s="207">
        <f>D38</f>
        <v>24314776.439999998</v>
      </c>
      <c r="E37" s="209">
        <f t="shared" si="0"/>
        <v>18.617877562657828</v>
      </c>
    </row>
    <row r="38" spans="1:5" ht="45.75">
      <c r="A38" s="120" t="s">
        <v>92</v>
      </c>
      <c r="B38" s="32" t="s">
        <v>128</v>
      </c>
      <c r="C38" s="207">
        <f>SUM(C39:C59)</f>
        <v>130599078</v>
      </c>
      <c r="D38" s="207">
        <f>SUM(D39:D59)</f>
        <v>24314776.439999998</v>
      </c>
      <c r="E38" s="209">
        <f t="shared" si="0"/>
        <v>18.617877562657828</v>
      </c>
    </row>
    <row r="39" spans="1:5" ht="138">
      <c r="A39" s="122" t="s">
        <v>320</v>
      </c>
      <c r="B39" s="32" t="s">
        <v>142</v>
      </c>
      <c r="C39" s="214">
        <v>3047000</v>
      </c>
      <c r="D39" s="223">
        <v>1523499.96</v>
      </c>
      <c r="E39" s="212">
        <f t="shared" si="0"/>
        <v>49.999998687233344</v>
      </c>
    </row>
    <row r="40" spans="1:5" ht="72" customHeight="1">
      <c r="A40" s="120" t="s">
        <v>320</v>
      </c>
      <c r="B40" s="32" t="s">
        <v>292</v>
      </c>
      <c r="C40" s="214">
        <f>3892805+256259</f>
        <v>4149064</v>
      </c>
      <c r="D40" s="211">
        <v>2074531.98</v>
      </c>
      <c r="E40" s="212">
        <f t="shared" si="0"/>
        <v>49.99999951796357</v>
      </c>
    </row>
    <row r="41" spans="1:5" ht="69">
      <c r="A41" s="123" t="s">
        <v>321</v>
      </c>
      <c r="B41" s="117" t="s">
        <v>293</v>
      </c>
      <c r="C41" s="214">
        <v>66591618</v>
      </c>
      <c r="D41" s="211">
        <v>0</v>
      </c>
      <c r="E41" s="212">
        <f>D41/C41%</f>
        <v>0</v>
      </c>
    </row>
    <row r="42" spans="1:5" ht="69">
      <c r="A42" s="123" t="s">
        <v>321</v>
      </c>
      <c r="B42" s="117" t="s">
        <v>293</v>
      </c>
      <c r="C42" s="214">
        <v>3210000</v>
      </c>
      <c r="D42" s="211">
        <v>0</v>
      </c>
      <c r="E42" s="212">
        <f t="shared" si="0"/>
        <v>0</v>
      </c>
    </row>
    <row r="43" spans="1:5" ht="92.25">
      <c r="A43" s="124" t="s">
        <v>322</v>
      </c>
      <c r="B43" s="118" t="s">
        <v>294</v>
      </c>
      <c r="C43" s="214">
        <v>1109957</v>
      </c>
      <c r="D43" s="211">
        <v>0</v>
      </c>
      <c r="E43" s="212">
        <f>D43/C43%</f>
        <v>0</v>
      </c>
    </row>
    <row r="44" spans="1:5" ht="69">
      <c r="A44" s="120" t="s">
        <v>260</v>
      </c>
      <c r="B44" s="119" t="s">
        <v>295</v>
      </c>
      <c r="C44" s="214">
        <v>440700</v>
      </c>
      <c r="D44" s="211">
        <v>0</v>
      </c>
      <c r="E44" s="212">
        <f>D44/C44%</f>
        <v>0</v>
      </c>
    </row>
    <row r="45" spans="1:5" ht="69">
      <c r="A45" s="120" t="s">
        <v>260</v>
      </c>
      <c r="B45" s="119" t="s">
        <v>296</v>
      </c>
      <c r="C45" s="214">
        <v>99000</v>
      </c>
      <c r="D45" s="211">
        <v>0</v>
      </c>
      <c r="E45" s="212">
        <f t="shared" si="0"/>
        <v>0</v>
      </c>
    </row>
    <row r="46" spans="1:5" ht="138">
      <c r="A46" s="120" t="s">
        <v>260</v>
      </c>
      <c r="B46" s="119" t="s">
        <v>297</v>
      </c>
      <c r="C46" s="214">
        <v>208171</v>
      </c>
      <c r="D46" s="211">
        <v>0</v>
      </c>
      <c r="E46" s="212">
        <f t="shared" si="0"/>
        <v>0</v>
      </c>
    </row>
    <row r="47" spans="1:5" ht="69">
      <c r="A47" s="125" t="s">
        <v>323</v>
      </c>
      <c r="B47" s="32" t="s">
        <v>298</v>
      </c>
      <c r="C47" s="214">
        <v>396300</v>
      </c>
      <c r="D47" s="211">
        <v>198150</v>
      </c>
      <c r="E47" s="212">
        <f t="shared" si="0"/>
        <v>50</v>
      </c>
    </row>
    <row r="48" spans="1:5" ht="160.5">
      <c r="A48" s="126" t="s">
        <v>324</v>
      </c>
      <c r="B48" s="32" t="s">
        <v>143</v>
      </c>
      <c r="C48" s="214">
        <v>6810000</v>
      </c>
      <c r="D48" s="224">
        <v>3600000</v>
      </c>
      <c r="E48" s="212">
        <f t="shared" si="0"/>
        <v>52.863436123348016</v>
      </c>
    </row>
    <row r="49" spans="1:5" ht="160.5">
      <c r="A49" s="127" t="s">
        <v>325</v>
      </c>
      <c r="B49" s="32" t="s">
        <v>299</v>
      </c>
      <c r="C49" s="214">
        <v>20500</v>
      </c>
      <c r="D49" s="211">
        <v>10250</v>
      </c>
      <c r="E49" s="212">
        <f t="shared" si="0"/>
        <v>50</v>
      </c>
    </row>
    <row r="50" spans="1:5" ht="69">
      <c r="A50" s="128" t="s">
        <v>259</v>
      </c>
      <c r="B50" s="30" t="s">
        <v>300</v>
      </c>
      <c r="C50" s="225">
        <v>360000</v>
      </c>
      <c r="D50" s="211">
        <v>360000</v>
      </c>
      <c r="E50" s="212">
        <f>D50/C50%</f>
        <v>100</v>
      </c>
    </row>
    <row r="51" spans="1:5" ht="69">
      <c r="A51" s="128" t="s">
        <v>259</v>
      </c>
      <c r="B51" s="30" t="s">
        <v>301</v>
      </c>
      <c r="C51" s="225">
        <v>4110330</v>
      </c>
      <c r="D51" s="226">
        <v>2055165</v>
      </c>
      <c r="E51" s="212">
        <f aca="true" t="shared" si="1" ref="E51:E60">D51/C51%</f>
        <v>50</v>
      </c>
    </row>
    <row r="52" spans="1:7" s="187" customFormat="1" ht="69">
      <c r="A52" s="128" t="s">
        <v>259</v>
      </c>
      <c r="B52" s="30" t="s">
        <v>301</v>
      </c>
      <c r="C52" s="225">
        <v>10070000</v>
      </c>
      <c r="D52" s="227">
        <v>0</v>
      </c>
      <c r="E52" s="212">
        <f t="shared" si="1"/>
        <v>0</v>
      </c>
      <c r="F52" s="188"/>
      <c r="G52" s="189"/>
    </row>
    <row r="53" spans="1:5" ht="69">
      <c r="A53" s="128" t="s">
        <v>259</v>
      </c>
      <c r="B53" s="30" t="s">
        <v>302</v>
      </c>
      <c r="C53" s="225">
        <v>11091000</v>
      </c>
      <c r="D53" s="226">
        <v>5545500</v>
      </c>
      <c r="E53" s="212">
        <f t="shared" si="1"/>
        <v>50</v>
      </c>
    </row>
    <row r="54" spans="1:5" ht="92.25">
      <c r="A54" s="128" t="s">
        <v>259</v>
      </c>
      <c r="B54" s="30" t="s">
        <v>303</v>
      </c>
      <c r="C54" s="225">
        <v>1429400</v>
      </c>
      <c r="D54" s="226">
        <v>714720</v>
      </c>
      <c r="E54" s="212">
        <f t="shared" si="1"/>
        <v>50.001399188470685</v>
      </c>
    </row>
    <row r="55" spans="1:5" ht="69">
      <c r="A55" s="128" t="s">
        <v>259</v>
      </c>
      <c r="B55" s="30" t="s">
        <v>304</v>
      </c>
      <c r="C55" s="225">
        <v>214200</v>
      </c>
      <c r="D55" s="226">
        <v>107100</v>
      </c>
      <c r="E55" s="212">
        <f t="shared" si="1"/>
        <v>50</v>
      </c>
    </row>
    <row r="56" spans="1:7" s="187" customFormat="1" ht="92.25">
      <c r="A56" s="128" t="s">
        <v>259</v>
      </c>
      <c r="B56" s="30" t="s">
        <v>20</v>
      </c>
      <c r="C56" s="225">
        <v>1883400</v>
      </c>
      <c r="D56" s="228">
        <v>863400</v>
      </c>
      <c r="E56" s="212">
        <f>D56/C56%</f>
        <v>45.8426250398216</v>
      </c>
      <c r="F56" s="188"/>
      <c r="G56" s="189"/>
    </row>
    <row r="57" spans="1:5" ht="96.75" customHeight="1">
      <c r="A57" s="128" t="s">
        <v>259</v>
      </c>
      <c r="B57" s="30" t="s">
        <v>305</v>
      </c>
      <c r="C57" s="225">
        <f>13071600-1883400</f>
        <v>11188200</v>
      </c>
      <c r="D57" s="226">
        <v>5672400</v>
      </c>
      <c r="E57" s="212">
        <f t="shared" si="1"/>
        <v>50.69984447900467</v>
      </c>
    </row>
    <row r="58" spans="1:5" ht="90.75" customHeight="1">
      <c r="A58" s="128" t="s">
        <v>259</v>
      </c>
      <c r="B58" s="30" t="s">
        <v>305</v>
      </c>
      <c r="C58" s="225">
        <v>715900</v>
      </c>
      <c r="D58" s="226">
        <v>178975</v>
      </c>
      <c r="E58" s="212">
        <f t="shared" si="1"/>
        <v>25</v>
      </c>
    </row>
    <row r="59" spans="1:5" ht="69">
      <c r="A59" s="128" t="s">
        <v>259</v>
      </c>
      <c r="B59" s="30" t="s">
        <v>306</v>
      </c>
      <c r="C59" s="222">
        <f>730000+2724338</f>
        <v>3454338</v>
      </c>
      <c r="D59" s="226">
        <v>1411084.5</v>
      </c>
      <c r="E59" s="212">
        <f t="shared" si="1"/>
        <v>40.84963602287906</v>
      </c>
    </row>
    <row r="60" spans="1:5" ht="39.75" customHeight="1">
      <c r="A60" s="186"/>
      <c r="B60" s="65" t="s">
        <v>72</v>
      </c>
      <c r="C60" s="229">
        <f>C36+C37</f>
        <v>144810211.01</v>
      </c>
      <c r="D60" s="229">
        <f>D36+D37</f>
        <v>32231631.29</v>
      </c>
      <c r="E60" s="209">
        <f t="shared" si="1"/>
        <v>22.25784429509202</v>
      </c>
    </row>
    <row r="61" spans="3:5" ht="12.75">
      <c r="C61" s="8"/>
      <c r="D61" s="10"/>
      <c r="E61" s="12"/>
    </row>
    <row r="62" spans="3:5" ht="12.75">
      <c r="C62" s="8"/>
      <c r="D62" s="10"/>
      <c r="E62" s="12"/>
    </row>
    <row r="63" spans="3:5" ht="12.75">
      <c r="C63" s="8"/>
      <c r="D63" s="10"/>
      <c r="E63" s="12"/>
    </row>
    <row r="64" spans="3:5" ht="12.75">
      <c r="C64" s="8"/>
      <c r="D64" s="10"/>
      <c r="E64" s="12"/>
    </row>
    <row r="65" spans="3:5" ht="12.75">
      <c r="C65" s="8"/>
      <c r="D65" s="10"/>
      <c r="E65" s="12"/>
    </row>
    <row r="66" spans="3:5" ht="12.75">
      <c r="C66" s="8"/>
      <c r="D66" s="10"/>
      <c r="E66" s="12"/>
    </row>
    <row r="67" spans="3:5" ht="12.75">
      <c r="C67" s="8"/>
      <c r="D67" s="10"/>
      <c r="E67" s="12"/>
    </row>
    <row r="68" spans="3:5" ht="12.75">
      <c r="C68" s="8"/>
      <c r="D68" s="10"/>
      <c r="E68" s="12"/>
    </row>
    <row r="69" spans="3:5" ht="12.75">
      <c r="C69" s="8"/>
      <c r="D69" s="10"/>
      <c r="E69" s="12"/>
    </row>
    <row r="70" spans="3:5" ht="12.75">
      <c r="C70" s="8"/>
      <c r="D70" s="10"/>
      <c r="E70" s="12"/>
    </row>
    <row r="71" spans="3:5" ht="12.75">
      <c r="C71" s="8"/>
      <c r="D71" s="10"/>
      <c r="E71" s="12"/>
    </row>
    <row r="72" spans="3:5" ht="12.75">
      <c r="C72" s="8"/>
      <c r="D72" s="10"/>
      <c r="E72" s="12"/>
    </row>
    <row r="73" spans="3:5" ht="12.75">
      <c r="C73" s="8"/>
      <c r="D73" s="10"/>
      <c r="E73" s="12"/>
    </row>
    <row r="74" spans="3:5" ht="12.75">
      <c r="C74" s="8"/>
      <c r="D74" s="10"/>
      <c r="E74" s="12"/>
    </row>
    <row r="75" spans="3:5" ht="12.75">
      <c r="C75" s="8"/>
      <c r="D75" s="10"/>
      <c r="E75" s="12"/>
    </row>
    <row r="76" spans="3:5" ht="12.75">
      <c r="C76" s="8"/>
      <c r="D76" s="10"/>
      <c r="E76" s="12"/>
    </row>
    <row r="77" spans="3:5" ht="12.75">
      <c r="C77" s="8"/>
      <c r="D77" s="10"/>
      <c r="E77" s="12"/>
    </row>
    <row r="78" spans="3:5" ht="12.75">
      <c r="C78" s="8"/>
      <c r="D78" s="10"/>
      <c r="E78" s="12"/>
    </row>
    <row r="79" spans="3:5" ht="12.75">
      <c r="C79" s="8"/>
      <c r="D79" s="10"/>
      <c r="E79" s="12"/>
    </row>
    <row r="80" spans="3:5" ht="12.75">
      <c r="C80" s="8"/>
      <c r="D80" s="10"/>
      <c r="E80" s="12"/>
    </row>
    <row r="81" spans="3:5" ht="12.75">
      <c r="C81" s="8"/>
      <c r="D81" s="10"/>
      <c r="E81" s="12"/>
    </row>
    <row r="82" spans="3:5" ht="12.75">
      <c r="C82" s="8"/>
      <c r="D82" s="10"/>
      <c r="E82" s="12"/>
    </row>
    <row r="83" spans="3:5" ht="12.75">
      <c r="C83" s="8"/>
      <c r="D83" s="10"/>
      <c r="E83" s="12"/>
    </row>
    <row r="84" spans="3:5" ht="12.75">
      <c r="C84" s="8"/>
      <c r="D84" s="10"/>
      <c r="E84" s="12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spans="3:5" ht="12.75">
      <c r="C95" s="8"/>
      <c r="D95" s="130"/>
      <c r="E95" s="130"/>
    </row>
    <row r="96" spans="3:5" ht="12.75">
      <c r="C96" s="8"/>
      <c r="D96" s="130"/>
      <c r="E96" s="130"/>
    </row>
    <row r="97" spans="3:5" ht="12.75">
      <c r="C97" s="8"/>
      <c r="D97" s="130"/>
      <c r="E97" s="130"/>
    </row>
    <row r="98" spans="3:5" ht="12.75">
      <c r="C98" s="8"/>
      <c r="D98" s="130"/>
      <c r="E98" s="130"/>
    </row>
    <row r="99" spans="3:5" ht="12.75">
      <c r="C99" s="8"/>
      <c r="D99" s="130"/>
      <c r="E99" s="130"/>
    </row>
    <row r="100" spans="3:5" ht="12.75">
      <c r="C100" s="8"/>
      <c r="D100" s="130"/>
      <c r="E100" s="130"/>
    </row>
    <row r="101" spans="3:5" ht="12.75">
      <c r="C101" s="8"/>
      <c r="D101" s="130"/>
      <c r="E101" s="130"/>
    </row>
    <row r="102" spans="3:5" ht="12.75">
      <c r="C102" s="8"/>
      <c r="D102" s="130"/>
      <c r="E102" s="130"/>
    </row>
    <row r="103" spans="3:5" ht="12.75">
      <c r="C103" s="8"/>
      <c r="D103" s="130"/>
      <c r="E103" s="130"/>
    </row>
    <row r="104" spans="3:5" ht="12.75">
      <c r="C104" s="8"/>
      <c r="D104" s="130"/>
      <c r="E104" s="130"/>
    </row>
    <row r="105" spans="3:5" ht="12.75">
      <c r="C105" s="8"/>
      <c r="D105" s="130"/>
      <c r="E105" s="130"/>
    </row>
    <row r="106" spans="3:5" ht="12.75">
      <c r="C106" s="8"/>
      <c r="D106" s="130"/>
      <c r="E106" s="130"/>
    </row>
    <row r="107" spans="3:5" ht="12.75">
      <c r="C107" s="8"/>
      <c r="D107" s="130"/>
      <c r="E107" s="130"/>
    </row>
    <row r="108" spans="3:5" ht="12.75">
      <c r="C108" s="8"/>
      <c r="D108" s="130"/>
      <c r="E108" s="130"/>
    </row>
    <row r="109" spans="3:5" ht="12.75">
      <c r="C109" s="8"/>
      <c r="D109" s="130"/>
      <c r="E109" s="130"/>
    </row>
    <row r="110" spans="3:5" ht="12.75">
      <c r="C110" s="8"/>
      <c r="D110" s="130"/>
      <c r="E110" s="130"/>
    </row>
    <row r="111" spans="3:5" ht="12.75">
      <c r="C111" s="8"/>
      <c r="D111" s="130"/>
      <c r="E111" s="130"/>
    </row>
    <row r="112" spans="3:5" ht="12.75">
      <c r="C112" s="8"/>
      <c r="D112" s="130"/>
      <c r="E112" s="130"/>
    </row>
    <row r="113" spans="3:5" ht="12.75">
      <c r="C113" s="8"/>
      <c r="D113" s="130"/>
      <c r="E113" s="130"/>
    </row>
    <row r="114" spans="3:5" ht="12.75">
      <c r="C114" s="8"/>
      <c r="D114" s="130"/>
      <c r="E114" s="130"/>
    </row>
    <row r="115" spans="3:5" ht="12.75">
      <c r="C115" s="8"/>
      <c r="D115" s="130"/>
      <c r="E115" s="130"/>
    </row>
    <row r="116" spans="3:5" ht="12.75">
      <c r="C116" s="8"/>
      <c r="D116" s="130"/>
      <c r="E116" s="130"/>
    </row>
    <row r="117" spans="3:5" ht="12.75">
      <c r="C117" s="8"/>
      <c r="D117" s="130"/>
      <c r="E117" s="130"/>
    </row>
    <row r="118" spans="3:5" ht="12.75">
      <c r="C118" s="8"/>
      <c r="D118" s="130"/>
      <c r="E118" s="130"/>
    </row>
    <row r="119" spans="3:5" ht="12.75">
      <c r="C119" s="8"/>
      <c r="D119" s="130"/>
      <c r="E119" s="130"/>
    </row>
    <row r="120" spans="3:5" ht="12.75">
      <c r="C120" s="8"/>
      <c r="D120" s="130"/>
      <c r="E120" s="130"/>
    </row>
    <row r="121" spans="3:5" ht="12.75">
      <c r="C121" s="8"/>
      <c r="D121" s="130"/>
      <c r="E121" s="130"/>
    </row>
    <row r="122" spans="3:5" ht="12.75">
      <c r="C122" s="8"/>
      <c r="D122" s="130"/>
      <c r="E122" s="130"/>
    </row>
    <row r="123" spans="3:5" ht="12.75">
      <c r="C123" s="8"/>
      <c r="D123" s="130"/>
      <c r="E123" s="130"/>
    </row>
    <row r="124" spans="3:5" ht="12.75">
      <c r="C124" s="8"/>
      <c r="D124" s="130"/>
      <c r="E124" s="130"/>
    </row>
    <row r="125" spans="3:5" ht="12.75">
      <c r="C125" s="8"/>
      <c r="D125" s="130"/>
      <c r="E125" s="130"/>
    </row>
    <row r="126" spans="3:5" ht="12.75">
      <c r="C126" s="8"/>
      <c r="D126" s="130"/>
      <c r="E126" s="130"/>
    </row>
    <row r="127" spans="3:5" ht="12.75">
      <c r="C127" s="8"/>
      <c r="D127" s="130"/>
      <c r="E127" s="130"/>
    </row>
    <row r="128" spans="3:5" ht="12.75">
      <c r="C128" s="8"/>
      <c r="D128" s="130"/>
      <c r="E128" s="130"/>
    </row>
    <row r="129" spans="3:5" ht="12.75">
      <c r="C129" s="8"/>
      <c r="D129" s="130"/>
      <c r="E129" s="130"/>
    </row>
    <row r="130" spans="3:5" ht="12.75">
      <c r="C130" s="8"/>
      <c r="D130" s="130"/>
      <c r="E130" s="130"/>
    </row>
  </sheetData>
  <sheetProtection/>
  <mergeCells count="5">
    <mergeCell ref="A4:E4"/>
    <mergeCell ref="A5:E5"/>
    <mergeCell ref="A2:E2"/>
    <mergeCell ref="A3:E3"/>
    <mergeCell ref="C1:E1"/>
  </mergeCells>
  <printOptions/>
  <pageMargins left="0.7874015748031497" right="0.3937007874015748" top="0.5905511811023623" bottom="0.3937007874015748" header="0.11811023622047245" footer="0.11811023622047245"/>
  <pageSetup fitToHeight="3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2"/>
  <sheetViews>
    <sheetView view="pageBreakPreview" zoomScale="40" zoomScaleNormal="50" zoomScaleSheetLayoutView="40" zoomScalePageLayoutView="0" workbookViewId="0" topLeftCell="A1">
      <selection activeCell="K81" sqref="K81:N259"/>
    </sheetView>
  </sheetViews>
  <sheetFormatPr defaultColWidth="8.7109375" defaultRowHeight="12.75"/>
  <cols>
    <col min="1" max="1" width="161.421875" style="21" customWidth="1"/>
    <col min="2" max="2" width="12.421875" style="111" customWidth="1"/>
    <col min="3" max="3" width="14.7109375" style="15" customWidth="1"/>
    <col min="4" max="4" width="12.28125" style="15" customWidth="1"/>
    <col min="5" max="5" width="19.28125" style="15" customWidth="1"/>
    <col min="6" max="6" width="13.57421875" style="15" customWidth="1"/>
    <col min="7" max="7" width="29.7109375" style="49" customWidth="1"/>
    <col min="8" max="8" width="28.7109375" style="50" customWidth="1"/>
    <col min="9" max="9" width="19.57421875" style="51" customWidth="1"/>
    <col min="10" max="10" width="8.7109375" style="2" customWidth="1"/>
    <col min="11" max="11" width="31.28125" style="2" customWidth="1"/>
    <col min="12" max="12" width="8.7109375" style="2" customWidth="1"/>
    <col min="13" max="13" width="17.28125" style="2" customWidth="1"/>
    <col min="14" max="14" width="15.8515625" style="2" customWidth="1"/>
    <col min="15" max="16384" width="8.7109375" style="2" customWidth="1"/>
  </cols>
  <sheetData>
    <row r="2" spans="1:9" s="14" customFormat="1" ht="27">
      <c r="A2" s="237" t="s">
        <v>132</v>
      </c>
      <c r="B2" s="237"/>
      <c r="C2" s="237"/>
      <c r="D2" s="237"/>
      <c r="E2" s="237"/>
      <c r="F2" s="237"/>
      <c r="G2" s="237"/>
      <c r="H2" s="237"/>
      <c r="I2" s="237"/>
    </row>
    <row r="3" spans="1:9" s="14" customFormat="1" ht="27">
      <c r="A3" s="238" t="s">
        <v>24</v>
      </c>
      <c r="B3" s="238"/>
      <c r="C3" s="238"/>
      <c r="D3" s="238"/>
      <c r="E3" s="238"/>
      <c r="F3" s="238"/>
      <c r="G3" s="238"/>
      <c r="H3" s="238"/>
      <c r="I3" s="238"/>
    </row>
    <row r="4" spans="1:9" s="14" customFormat="1" ht="22.5">
      <c r="A4" s="20"/>
      <c r="B4" s="109"/>
      <c r="C4" s="16"/>
      <c r="D4" s="16"/>
      <c r="E4" s="16"/>
      <c r="F4" s="19"/>
      <c r="G4" s="44"/>
      <c r="H4" s="45"/>
      <c r="I4" s="46" t="s">
        <v>31</v>
      </c>
    </row>
    <row r="5" spans="1:9" ht="18">
      <c r="A5" s="232" t="s">
        <v>32</v>
      </c>
      <c r="B5" s="232"/>
      <c r="C5" s="234" t="s">
        <v>33</v>
      </c>
      <c r="D5" s="235"/>
      <c r="E5" s="235"/>
      <c r="F5" s="236"/>
      <c r="G5" s="239" t="s">
        <v>144</v>
      </c>
      <c r="H5" s="241" t="s">
        <v>29</v>
      </c>
      <c r="I5" s="243" t="s">
        <v>120</v>
      </c>
    </row>
    <row r="6" spans="1:9" ht="36">
      <c r="A6" s="233"/>
      <c r="B6" s="233"/>
      <c r="C6" s="61" t="s">
        <v>240</v>
      </c>
      <c r="D6" s="234" t="s">
        <v>241</v>
      </c>
      <c r="E6" s="236"/>
      <c r="F6" s="61" t="s">
        <v>242</v>
      </c>
      <c r="G6" s="240"/>
      <c r="H6" s="242"/>
      <c r="I6" s="244"/>
    </row>
    <row r="7" spans="1:9" s="1" customFormat="1" ht="22.5">
      <c r="A7" s="37" t="s">
        <v>162</v>
      </c>
      <c r="B7" s="24" t="s">
        <v>277</v>
      </c>
      <c r="C7" s="25"/>
      <c r="D7" s="24"/>
      <c r="E7" s="24"/>
      <c r="F7" s="24"/>
      <c r="G7" s="59">
        <f aca="true" t="shared" si="0" ref="G7:H10">G8</f>
        <v>872000</v>
      </c>
      <c r="H7" s="59">
        <f t="shared" si="0"/>
        <v>464050.24</v>
      </c>
      <c r="I7" s="76">
        <f>H7/G7%</f>
        <v>53.21677064220184</v>
      </c>
    </row>
    <row r="8" spans="1:9" s="1" customFormat="1" ht="22.5">
      <c r="A8" s="33" t="s">
        <v>34</v>
      </c>
      <c r="B8" s="24" t="s">
        <v>277</v>
      </c>
      <c r="C8" s="24" t="s">
        <v>35</v>
      </c>
      <c r="D8" s="24"/>
      <c r="E8" s="24"/>
      <c r="F8" s="24"/>
      <c r="G8" s="59">
        <f t="shared" si="0"/>
        <v>872000</v>
      </c>
      <c r="H8" s="59">
        <f t="shared" si="0"/>
        <v>464050.24</v>
      </c>
      <c r="I8" s="76">
        <f aca="true" t="shared" si="1" ref="I8:I71">H8/G8%</f>
        <v>53.21677064220184</v>
      </c>
    </row>
    <row r="9" spans="1:9" s="1" customFormat="1" ht="45">
      <c r="A9" s="37" t="s">
        <v>40</v>
      </c>
      <c r="B9" s="24" t="s">
        <v>277</v>
      </c>
      <c r="C9" s="24" t="s">
        <v>163</v>
      </c>
      <c r="D9" s="25"/>
      <c r="E9" s="25"/>
      <c r="F9" s="25"/>
      <c r="G9" s="59">
        <f t="shared" si="0"/>
        <v>872000</v>
      </c>
      <c r="H9" s="59">
        <f t="shared" si="0"/>
        <v>464050.24</v>
      </c>
      <c r="I9" s="76">
        <f t="shared" si="1"/>
        <v>53.21677064220184</v>
      </c>
    </row>
    <row r="10" spans="1:9" ht="22.5">
      <c r="A10" s="144" t="s">
        <v>159</v>
      </c>
      <c r="B10" s="24" t="s">
        <v>277</v>
      </c>
      <c r="C10" s="25" t="s">
        <v>163</v>
      </c>
      <c r="D10" s="25" t="s">
        <v>164</v>
      </c>
      <c r="E10" s="25"/>
      <c r="F10" s="25"/>
      <c r="G10" s="58">
        <f t="shared" si="0"/>
        <v>872000</v>
      </c>
      <c r="H10" s="58">
        <f t="shared" si="0"/>
        <v>464050.24</v>
      </c>
      <c r="I10" s="76">
        <f t="shared" si="1"/>
        <v>53.21677064220184</v>
      </c>
    </row>
    <row r="11" spans="1:9" ht="45">
      <c r="A11" s="144" t="s">
        <v>147</v>
      </c>
      <c r="B11" s="24" t="s">
        <v>277</v>
      </c>
      <c r="C11" s="25" t="s">
        <v>163</v>
      </c>
      <c r="D11" s="25" t="s">
        <v>164</v>
      </c>
      <c r="E11" s="25" t="s">
        <v>165</v>
      </c>
      <c r="F11" s="25"/>
      <c r="G11" s="58">
        <f>SUM(G12:G14)</f>
        <v>872000</v>
      </c>
      <c r="H11" s="58">
        <f>SUM(H12:H14)</f>
        <v>464050.24</v>
      </c>
      <c r="I11" s="76">
        <f t="shared" si="1"/>
        <v>53.21677064220184</v>
      </c>
    </row>
    <row r="12" spans="1:9" ht="68.25">
      <c r="A12" s="35" t="s">
        <v>146</v>
      </c>
      <c r="B12" s="24" t="s">
        <v>277</v>
      </c>
      <c r="C12" s="25" t="s">
        <v>163</v>
      </c>
      <c r="D12" s="25" t="s">
        <v>164</v>
      </c>
      <c r="E12" s="25" t="s">
        <v>165</v>
      </c>
      <c r="F12" s="25" t="s">
        <v>39</v>
      </c>
      <c r="G12" s="58">
        <v>800176</v>
      </c>
      <c r="H12" s="134">
        <v>433786.12</v>
      </c>
      <c r="I12" s="76">
        <f t="shared" si="1"/>
        <v>54.21133850552878</v>
      </c>
    </row>
    <row r="13" spans="1:9" ht="22.5">
      <c r="A13" s="35" t="s">
        <v>148</v>
      </c>
      <c r="B13" s="24" t="s">
        <v>277</v>
      </c>
      <c r="C13" s="25" t="s">
        <v>163</v>
      </c>
      <c r="D13" s="25" t="s">
        <v>164</v>
      </c>
      <c r="E13" s="25" t="s">
        <v>165</v>
      </c>
      <c r="F13" s="25" t="s">
        <v>43</v>
      </c>
      <c r="G13" s="202">
        <v>67824</v>
      </c>
      <c r="H13" s="134">
        <v>26903.57</v>
      </c>
      <c r="I13" s="76">
        <f t="shared" si="1"/>
        <v>39.666740386883696</v>
      </c>
    </row>
    <row r="14" spans="1:9" ht="22.5">
      <c r="A14" s="35" t="s">
        <v>44</v>
      </c>
      <c r="B14" s="24" t="s">
        <v>277</v>
      </c>
      <c r="C14" s="25" t="s">
        <v>163</v>
      </c>
      <c r="D14" s="25" t="s">
        <v>164</v>
      </c>
      <c r="E14" s="25" t="s">
        <v>165</v>
      </c>
      <c r="F14" s="25" t="s">
        <v>45</v>
      </c>
      <c r="G14" s="202">
        <v>4000</v>
      </c>
      <c r="H14" s="134">
        <v>3360.55</v>
      </c>
      <c r="I14" s="76">
        <f t="shared" si="1"/>
        <v>84.01375</v>
      </c>
    </row>
    <row r="15" spans="1:9" s="1" customFormat="1" ht="22.5">
      <c r="A15" s="37" t="s">
        <v>166</v>
      </c>
      <c r="B15" s="24" t="s">
        <v>278</v>
      </c>
      <c r="C15" s="25"/>
      <c r="D15" s="25"/>
      <c r="E15" s="25"/>
      <c r="F15" s="25"/>
      <c r="G15" s="47">
        <f>G16+G49+G56+G68+G96+G182+G187+G197</f>
        <v>143849998.62</v>
      </c>
      <c r="H15" s="47">
        <f>H16+H49+H56+H68+H96+H182+H187+H197</f>
        <v>25813296.98</v>
      </c>
      <c r="I15" s="76">
        <f t="shared" si="1"/>
        <v>17.944593137042325</v>
      </c>
    </row>
    <row r="16" spans="1:9" s="1" customFormat="1" ht="22.5">
      <c r="A16" s="33" t="s">
        <v>34</v>
      </c>
      <c r="B16" s="110" t="s">
        <v>278</v>
      </c>
      <c r="C16" s="24" t="s">
        <v>35</v>
      </c>
      <c r="D16" s="25"/>
      <c r="E16" s="25"/>
      <c r="F16" s="25"/>
      <c r="G16" s="135">
        <f>G17+G21+G29+G32</f>
        <v>20314290</v>
      </c>
      <c r="H16" s="135">
        <f>H17+H21+H29+H32</f>
        <v>9839951.899999999</v>
      </c>
      <c r="I16" s="76">
        <f t="shared" si="1"/>
        <v>48.43857156710867</v>
      </c>
    </row>
    <row r="17" spans="1:9" s="1" customFormat="1" ht="45">
      <c r="A17" s="52" t="s">
        <v>145</v>
      </c>
      <c r="B17" s="24" t="s">
        <v>278</v>
      </c>
      <c r="C17" s="24" t="s">
        <v>167</v>
      </c>
      <c r="D17" s="25"/>
      <c r="E17" s="173"/>
      <c r="F17" s="25"/>
      <c r="G17" s="132">
        <f aca="true" t="shared" si="2" ref="G17:H19">G18</f>
        <v>2814760</v>
      </c>
      <c r="H17" s="132">
        <f t="shared" si="2"/>
        <v>1410584.77</v>
      </c>
      <c r="I17" s="76">
        <f t="shared" si="1"/>
        <v>50.11385588824625</v>
      </c>
    </row>
    <row r="18" spans="1:9" ht="22.5">
      <c r="A18" s="34" t="s">
        <v>37</v>
      </c>
      <c r="B18" s="24" t="s">
        <v>278</v>
      </c>
      <c r="C18" s="24" t="s">
        <v>167</v>
      </c>
      <c r="D18" s="24" t="s">
        <v>164</v>
      </c>
      <c r="E18" s="24" t="s">
        <v>168</v>
      </c>
      <c r="F18" s="24"/>
      <c r="G18" s="132">
        <f t="shared" si="2"/>
        <v>2814760</v>
      </c>
      <c r="H18" s="132">
        <f t="shared" si="2"/>
        <v>1410584.77</v>
      </c>
      <c r="I18" s="76">
        <f t="shared" si="1"/>
        <v>50.11385588824625</v>
      </c>
    </row>
    <row r="19" spans="1:9" ht="45">
      <c r="A19" s="34" t="s">
        <v>38</v>
      </c>
      <c r="B19" s="24" t="s">
        <v>278</v>
      </c>
      <c r="C19" s="25" t="s">
        <v>167</v>
      </c>
      <c r="D19" s="25" t="s">
        <v>164</v>
      </c>
      <c r="E19" s="25" t="s">
        <v>168</v>
      </c>
      <c r="F19" s="25"/>
      <c r="G19" s="133">
        <f t="shared" si="2"/>
        <v>2814760</v>
      </c>
      <c r="H19" s="133">
        <f t="shared" si="2"/>
        <v>1410584.77</v>
      </c>
      <c r="I19" s="76">
        <f t="shared" si="1"/>
        <v>50.11385588824625</v>
      </c>
    </row>
    <row r="20" spans="1:9" ht="68.25">
      <c r="A20" s="144" t="s">
        <v>146</v>
      </c>
      <c r="B20" s="24" t="s">
        <v>278</v>
      </c>
      <c r="C20" s="25" t="s">
        <v>167</v>
      </c>
      <c r="D20" s="25" t="s">
        <v>164</v>
      </c>
      <c r="E20" s="25" t="s">
        <v>168</v>
      </c>
      <c r="F20" s="25" t="s">
        <v>39</v>
      </c>
      <c r="G20" s="58">
        <v>2814760</v>
      </c>
      <c r="H20" s="134">
        <v>1410584.77</v>
      </c>
      <c r="I20" s="76">
        <f t="shared" si="1"/>
        <v>50.11385588824625</v>
      </c>
    </row>
    <row r="21" spans="1:9" s="1" customFormat="1" ht="45">
      <c r="A21" s="41" t="s">
        <v>46</v>
      </c>
      <c r="B21" s="24" t="s">
        <v>278</v>
      </c>
      <c r="C21" s="24" t="s">
        <v>169</v>
      </c>
      <c r="D21" s="24" t="s">
        <v>164</v>
      </c>
      <c r="E21" s="25"/>
      <c r="F21" s="25"/>
      <c r="G21" s="59">
        <f>G22+G25</f>
        <v>16193840</v>
      </c>
      <c r="H21" s="59">
        <f>H22+H25</f>
        <v>8429367.129999999</v>
      </c>
      <c r="I21" s="76">
        <f t="shared" si="1"/>
        <v>52.05292339556275</v>
      </c>
    </row>
    <row r="22" spans="1:9" s="1" customFormat="1" ht="22.5">
      <c r="A22" s="34" t="s">
        <v>37</v>
      </c>
      <c r="B22" s="24" t="s">
        <v>278</v>
      </c>
      <c r="C22" s="25" t="s">
        <v>169</v>
      </c>
      <c r="D22" s="25" t="s">
        <v>164</v>
      </c>
      <c r="E22" s="25"/>
      <c r="F22" s="25"/>
      <c r="G22" s="57">
        <f>G23</f>
        <v>5594616</v>
      </c>
      <c r="H22" s="57">
        <f>H23</f>
        <v>3713875.9</v>
      </c>
      <c r="I22" s="76">
        <f t="shared" si="1"/>
        <v>66.3830350465519</v>
      </c>
    </row>
    <row r="23" spans="1:9" s="1" customFormat="1" ht="45">
      <c r="A23" s="38" t="s">
        <v>122</v>
      </c>
      <c r="B23" s="24" t="s">
        <v>278</v>
      </c>
      <c r="C23" s="25" t="s">
        <v>169</v>
      </c>
      <c r="D23" s="25" t="s">
        <v>164</v>
      </c>
      <c r="E23" s="25" t="s">
        <v>165</v>
      </c>
      <c r="F23" s="25"/>
      <c r="G23" s="58">
        <f>SUM(G24:G24)</f>
        <v>5594616</v>
      </c>
      <c r="H23" s="198">
        <f>SUM(H24)</f>
        <v>3713875.9</v>
      </c>
      <c r="I23" s="76">
        <f t="shared" si="1"/>
        <v>66.3830350465519</v>
      </c>
    </row>
    <row r="24" spans="1:11" ht="45">
      <c r="A24" s="38" t="s">
        <v>42</v>
      </c>
      <c r="B24" s="24" t="s">
        <v>278</v>
      </c>
      <c r="C24" s="25" t="s">
        <v>169</v>
      </c>
      <c r="D24" s="25" t="s">
        <v>164</v>
      </c>
      <c r="E24" s="25" t="s">
        <v>165</v>
      </c>
      <c r="F24" s="25" t="s">
        <v>39</v>
      </c>
      <c r="G24" s="58">
        <v>5594616</v>
      </c>
      <c r="H24" s="140">
        <v>3713875.9</v>
      </c>
      <c r="I24" s="197">
        <f>H24/G24%</f>
        <v>66.3830350465519</v>
      </c>
      <c r="K24" s="165"/>
    </row>
    <row r="25" spans="1:9" s="1" customFormat="1" ht="45">
      <c r="A25" s="37" t="s">
        <v>121</v>
      </c>
      <c r="B25" s="24" t="s">
        <v>278</v>
      </c>
      <c r="C25" s="24" t="s">
        <v>169</v>
      </c>
      <c r="D25" s="25" t="s">
        <v>164</v>
      </c>
      <c r="E25" s="25" t="s">
        <v>175</v>
      </c>
      <c r="F25" s="25"/>
      <c r="G25" s="59">
        <f>SUM(G26:G28)</f>
        <v>10599224</v>
      </c>
      <c r="H25" s="59">
        <f>SUM(H26:H28)</f>
        <v>4715491.2299999995</v>
      </c>
      <c r="I25" s="76">
        <f t="shared" si="1"/>
        <v>44.48902325302304</v>
      </c>
    </row>
    <row r="26" spans="1:9" s="1" customFormat="1" ht="45">
      <c r="A26" s="35" t="s">
        <v>42</v>
      </c>
      <c r="B26" s="24" t="s">
        <v>278</v>
      </c>
      <c r="C26" s="25" t="s">
        <v>169</v>
      </c>
      <c r="D26" s="25" t="s">
        <v>164</v>
      </c>
      <c r="E26" s="25" t="s">
        <v>175</v>
      </c>
      <c r="F26" s="25" t="s">
        <v>39</v>
      </c>
      <c r="G26" s="58">
        <v>8082928</v>
      </c>
      <c r="H26" s="141">
        <v>3590304.33</v>
      </c>
      <c r="I26" s="76">
        <f t="shared" si="1"/>
        <v>44.41836337030344</v>
      </c>
    </row>
    <row r="27" spans="1:11" ht="22.5">
      <c r="A27" s="35" t="s">
        <v>148</v>
      </c>
      <c r="B27" s="24" t="s">
        <v>278</v>
      </c>
      <c r="C27" s="25" t="s">
        <v>169</v>
      </c>
      <c r="D27" s="25" t="s">
        <v>164</v>
      </c>
      <c r="E27" s="25" t="s">
        <v>175</v>
      </c>
      <c r="F27" s="25" t="s">
        <v>43</v>
      </c>
      <c r="G27" s="58">
        <v>2441732</v>
      </c>
      <c r="H27" s="140">
        <v>1074928.35</v>
      </c>
      <c r="I27" s="76">
        <f t="shared" si="1"/>
        <v>44.023191324846465</v>
      </c>
      <c r="K27" s="1"/>
    </row>
    <row r="28" spans="1:9" ht="22.5">
      <c r="A28" s="35" t="s">
        <v>44</v>
      </c>
      <c r="B28" s="25" t="s">
        <v>278</v>
      </c>
      <c r="C28" s="25" t="s">
        <v>169</v>
      </c>
      <c r="D28" s="25" t="s">
        <v>164</v>
      </c>
      <c r="E28" s="25" t="s">
        <v>175</v>
      </c>
      <c r="F28" s="25" t="s">
        <v>45</v>
      </c>
      <c r="G28" s="58">
        <v>74564</v>
      </c>
      <c r="H28" s="133">
        <v>50258.55</v>
      </c>
      <c r="I28" s="76">
        <f t="shared" si="1"/>
        <v>67.40323748725928</v>
      </c>
    </row>
    <row r="29" spans="1:9" s="1" customFormat="1" ht="22.5">
      <c r="A29" s="145" t="s">
        <v>170</v>
      </c>
      <c r="B29" s="24" t="s">
        <v>278</v>
      </c>
      <c r="C29" s="24" t="s">
        <v>171</v>
      </c>
      <c r="D29" s="24"/>
      <c r="E29" s="24"/>
      <c r="F29" s="24"/>
      <c r="G29" s="59">
        <f>G30</f>
        <v>169300</v>
      </c>
      <c r="H29" s="59">
        <f>H30</f>
        <v>0</v>
      </c>
      <c r="I29" s="76">
        <f t="shared" si="1"/>
        <v>0</v>
      </c>
    </row>
    <row r="30" spans="1:13" s="1" customFormat="1" ht="22.5">
      <c r="A30" s="145" t="s">
        <v>125</v>
      </c>
      <c r="B30" s="24" t="s">
        <v>278</v>
      </c>
      <c r="C30" s="24" t="s">
        <v>171</v>
      </c>
      <c r="D30" s="24" t="s">
        <v>164</v>
      </c>
      <c r="E30" s="24" t="s">
        <v>172</v>
      </c>
      <c r="F30" s="24"/>
      <c r="G30" s="59">
        <f>G31</f>
        <v>169300</v>
      </c>
      <c r="H30" s="59">
        <f>H31</f>
        <v>0</v>
      </c>
      <c r="I30" s="76">
        <f t="shared" si="1"/>
        <v>0</v>
      </c>
      <c r="M30" s="105"/>
    </row>
    <row r="31" spans="1:14" ht="22.5">
      <c r="A31" s="38" t="s">
        <v>149</v>
      </c>
      <c r="B31" s="24" t="s">
        <v>278</v>
      </c>
      <c r="C31" s="25" t="s">
        <v>171</v>
      </c>
      <c r="D31" s="25" t="s">
        <v>164</v>
      </c>
      <c r="E31" s="25" t="s">
        <v>173</v>
      </c>
      <c r="F31" s="25" t="s">
        <v>45</v>
      </c>
      <c r="G31" s="58">
        <v>169300</v>
      </c>
      <c r="H31" s="134">
        <v>0</v>
      </c>
      <c r="I31" s="76">
        <f t="shared" si="1"/>
        <v>0</v>
      </c>
      <c r="K31" s="79"/>
      <c r="M31" s="105"/>
      <c r="N31" s="105"/>
    </row>
    <row r="32" spans="1:14" s="1" customFormat="1" ht="22.5">
      <c r="A32" s="37" t="s">
        <v>50</v>
      </c>
      <c r="B32" s="24" t="s">
        <v>278</v>
      </c>
      <c r="C32" s="24" t="s">
        <v>174</v>
      </c>
      <c r="D32" s="24"/>
      <c r="E32" s="24"/>
      <c r="F32" s="24"/>
      <c r="G32" s="59">
        <f>G33+G45</f>
        <v>1136390</v>
      </c>
      <c r="H32" s="59">
        <f>H33+H45</f>
        <v>0</v>
      </c>
      <c r="I32" s="190">
        <f t="shared" si="1"/>
        <v>0</v>
      </c>
      <c r="K32" s="79"/>
      <c r="M32" s="106"/>
      <c r="N32" s="106"/>
    </row>
    <row r="33" spans="1:14" s="1" customFormat="1" ht="21" customHeight="1">
      <c r="A33" s="37" t="s">
        <v>159</v>
      </c>
      <c r="B33" s="24" t="s">
        <v>278</v>
      </c>
      <c r="C33" s="24" t="s">
        <v>174</v>
      </c>
      <c r="D33" s="24" t="s">
        <v>164</v>
      </c>
      <c r="E33" s="24"/>
      <c r="F33" s="24"/>
      <c r="G33" s="59">
        <f>G38+G42+G40</f>
        <v>1036400</v>
      </c>
      <c r="H33" s="59">
        <f>H38+H42+H40</f>
        <v>0</v>
      </c>
      <c r="I33" s="190">
        <f t="shared" si="1"/>
        <v>0</v>
      </c>
      <c r="K33" s="79"/>
      <c r="M33" s="106"/>
      <c r="N33" s="106"/>
    </row>
    <row r="34" spans="1:14" ht="45" hidden="1">
      <c r="A34" s="78" t="s">
        <v>121</v>
      </c>
      <c r="B34" s="24" t="s">
        <v>278</v>
      </c>
      <c r="C34" s="24" t="s">
        <v>174</v>
      </c>
      <c r="D34" s="24" t="s">
        <v>164</v>
      </c>
      <c r="E34" s="24" t="s">
        <v>175</v>
      </c>
      <c r="F34" s="24"/>
      <c r="G34" s="56">
        <f>SUM(G35:G37)</f>
        <v>0</v>
      </c>
      <c r="H34" s="56">
        <v>0</v>
      </c>
      <c r="I34" s="76" t="e">
        <f t="shared" si="1"/>
        <v>#DIV/0!</v>
      </c>
      <c r="K34" s="108"/>
      <c r="M34" s="105"/>
      <c r="N34" s="105"/>
    </row>
    <row r="35" spans="1:14" ht="45" hidden="1">
      <c r="A35" s="35" t="s">
        <v>42</v>
      </c>
      <c r="B35" s="24" t="s">
        <v>278</v>
      </c>
      <c r="C35" s="25" t="s">
        <v>174</v>
      </c>
      <c r="D35" s="25" t="s">
        <v>164</v>
      </c>
      <c r="E35" s="25" t="s">
        <v>175</v>
      </c>
      <c r="F35" s="25" t="s">
        <v>39</v>
      </c>
      <c r="G35" s="57">
        <v>0</v>
      </c>
      <c r="H35" s="134">
        <v>0</v>
      </c>
      <c r="I35" s="76" t="e">
        <f t="shared" si="1"/>
        <v>#DIV/0!</v>
      </c>
      <c r="K35" s="1"/>
      <c r="M35" s="105"/>
      <c r="N35" s="105"/>
    </row>
    <row r="36" spans="1:14" s="1" customFormat="1" ht="22.5" hidden="1">
      <c r="A36" s="146" t="s">
        <v>148</v>
      </c>
      <c r="B36" s="24" t="s">
        <v>278</v>
      </c>
      <c r="C36" s="24" t="s">
        <v>174</v>
      </c>
      <c r="D36" s="24" t="s">
        <v>164</v>
      </c>
      <c r="E36" s="24" t="s">
        <v>175</v>
      </c>
      <c r="F36" s="24" t="s">
        <v>43</v>
      </c>
      <c r="G36" s="59">
        <v>0</v>
      </c>
      <c r="H36" s="132">
        <v>0</v>
      </c>
      <c r="I36" s="76" t="e">
        <f t="shared" si="1"/>
        <v>#DIV/0!</v>
      </c>
      <c r="M36" s="106"/>
      <c r="N36" s="106"/>
    </row>
    <row r="37" spans="1:14" s="1" customFormat="1" ht="22.5" hidden="1">
      <c r="A37" s="146" t="s">
        <v>44</v>
      </c>
      <c r="B37" s="24" t="s">
        <v>278</v>
      </c>
      <c r="C37" s="24" t="s">
        <v>174</v>
      </c>
      <c r="D37" s="24" t="s">
        <v>164</v>
      </c>
      <c r="E37" s="24" t="s">
        <v>175</v>
      </c>
      <c r="F37" s="24" t="s">
        <v>45</v>
      </c>
      <c r="G37" s="59">
        <v>0</v>
      </c>
      <c r="H37" s="132">
        <v>0</v>
      </c>
      <c r="I37" s="76" t="e">
        <f t="shared" si="1"/>
        <v>#DIV/0!</v>
      </c>
      <c r="N37" s="106"/>
    </row>
    <row r="38" spans="1:14" s="1" customFormat="1" ht="45">
      <c r="A38" s="37" t="s">
        <v>176</v>
      </c>
      <c r="B38" s="24" t="s">
        <v>278</v>
      </c>
      <c r="C38" s="24" t="s">
        <v>174</v>
      </c>
      <c r="D38" s="24">
        <v>99000</v>
      </c>
      <c r="E38" s="24" t="s">
        <v>177</v>
      </c>
      <c r="F38" s="24"/>
      <c r="G38" s="59">
        <f>G39</f>
        <v>300000</v>
      </c>
      <c r="H38" s="59">
        <f>H39</f>
        <v>0</v>
      </c>
      <c r="I38" s="76">
        <f t="shared" si="1"/>
        <v>0</v>
      </c>
      <c r="M38" s="106"/>
      <c r="N38" s="106"/>
    </row>
    <row r="39" spans="1:14" ht="22.5">
      <c r="A39" s="35" t="s">
        <v>148</v>
      </c>
      <c r="B39" s="25" t="s">
        <v>278</v>
      </c>
      <c r="C39" s="25" t="s">
        <v>174</v>
      </c>
      <c r="D39" s="25">
        <v>99000</v>
      </c>
      <c r="E39" s="25" t="s">
        <v>177</v>
      </c>
      <c r="F39" s="159" t="s">
        <v>43</v>
      </c>
      <c r="G39" s="48">
        <v>300000</v>
      </c>
      <c r="H39" s="48">
        <v>0</v>
      </c>
      <c r="I39" s="76">
        <f t="shared" si="1"/>
        <v>0</v>
      </c>
      <c r="M39" s="105"/>
      <c r="N39" s="105"/>
    </row>
    <row r="40" spans="1:14" s="1" customFormat="1" ht="21.75">
      <c r="A40" s="37" t="s">
        <v>44</v>
      </c>
      <c r="B40" s="24" t="s">
        <v>278</v>
      </c>
      <c r="C40" s="24" t="s">
        <v>174</v>
      </c>
      <c r="D40" s="24">
        <v>99000</v>
      </c>
      <c r="E40" s="24" t="s">
        <v>177</v>
      </c>
      <c r="F40" s="68" t="s">
        <v>45</v>
      </c>
      <c r="G40" s="47">
        <v>715900</v>
      </c>
      <c r="H40" s="47">
        <v>0</v>
      </c>
      <c r="I40" s="190">
        <f t="shared" si="1"/>
        <v>0</v>
      </c>
      <c r="M40" s="106"/>
      <c r="N40" s="106"/>
    </row>
    <row r="41" spans="1:14" ht="22.5">
      <c r="A41" s="35" t="s">
        <v>25</v>
      </c>
      <c r="B41" s="25" t="s">
        <v>278</v>
      </c>
      <c r="C41" s="25" t="s">
        <v>174</v>
      </c>
      <c r="D41" s="25">
        <v>99000</v>
      </c>
      <c r="E41" s="25" t="s">
        <v>177</v>
      </c>
      <c r="F41" s="159" t="s">
        <v>26</v>
      </c>
      <c r="G41" s="48">
        <v>715900</v>
      </c>
      <c r="H41" s="48">
        <v>0</v>
      </c>
      <c r="I41" s="76">
        <f t="shared" si="1"/>
        <v>0</v>
      </c>
      <c r="M41" s="105"/>
      <c r="N41" s="105"/>
    </row>
    <row r="42" spans="1:14" ht="45">
      <c r="A42" s="37" t="s">
        <v>51</v>
      </c>
      <c r="B42" s="24" t="s">
        <v>278</v>
      </c>
      <c r="C42" s="24" t="s">
        <v>174</v>
      </c>
      <c r="D42" s="24" t="s">
        <v>164</v>
      </c>
      <c r="E42" s="24"/>
      <c r="F42" s="69"/>
      <c r="G42" s="64">
        <f>G43</f>
        <v>20500</v>
      </c>
      <c r="H42" s="64">
        <f>H43</f>
        <v>0</v>
      </c>
      <c r="I42" s="76">
        <f t="shared" si="1"/>
        <v>0</v>
      </c>
      <c r="M42" s="105"/>
      <c r="N42" s="105"/>
    </row>
    <row r="43" spans="1:14" ht="68.25">
      <c r="A43" s="35" t="s">
        <v>52</v>
      </c>
      <c r="B43" s="25" t="s">
        <v>278</v>
      </c>
      <c r="C43" s="25" t="s">
        <v>174</v>
      </c>
      <c r="D43" s="25" t="s">
        <v>164</v>
      </c>
      <c r="E43" s="25" t="s">
        <v>178</v>
      </c>
      <c r="F43" s="25"/>
      <c r="G43" s="62">
        <f>G44</f>
        <v>20500</v>
      </c>
      <c r="H43" s="62">
        <f>H44</f>
        <v>0</v>
      </c>
      <c r="I43" s="76">
        <f t="shared" si="1"/>
        <v>0</v>
      </c>
      <c r="M43" s="105"/>
      <c r="N43" s="105"/>
    </row>
    <row r="44" spans="1:14" ht="22.5">
      <c r="A44" s="147" t="s">
        <v>148</v>
      </c>
      <c r="B44" s="25" t="s">
        <v>278</v>
      </c>
      <c r="C44" s="25" t="s">
        <v>174</v>
      </c>
      <c r="D44" s="25" t="s">
        <v>164</v>
      </c>
      <c r="E44" s="25" t="s">
        <v>178</v>
      </c>
      <c r="F44" s="25" t="s">
        <v>43</v>
      </c>
      <c r="G44" s="58">
        <v>20500</v>
      </c>
      <c r="H44" s="134">
        <v>0</v>
      </c>
      <c r="I44" s="76">
        <f t="shared" si="1"/>
        <v>0</v>
      </c>
      <c r="M44" s="105"/>
      <c r="N44" s="105"/>
    </row>
    <row r="45" spans="1:14" s="1" customFormat="1" ht="45">
      <c r="A45" s="148" t="s">
        <v>326</v>
      </c>
      <c r="B45" s="24" t="s">
        <v>278</v>
      </c>
      <c r="C45" s="25" t="s">
        <v>174</v>
      </c>
      <c r="D45" s="25" t="s">
        <v>199</v>
      </c>
      <c r="E45" s="25"/>
      <c r="F45" s="25"/>
      <c r="G45" s="58">
        <f>G46</f>
        <v>99990</v>
      </c>
      <c r="H45" s="58">
        <f>H46</f>
        <v>0</v>
      </c>
      <c r="I45" s="76">
        <f t="shared" si="1"/>
        <v>0</v>
      </c>
      <c r="M45" s="106"/>
      <c r="N45" s="106"/>
    </row>
    <row r="46" spans="1:14" s="1" customFormat="1" ht="66.75">
      <c r="A46" s="37" t="s">
        <v>327</v>
      </c>
      <c r="B46" s="24" t="s">
        <v>278</v>
      </c>
      <c r="C46" s="24" t="s">
        <v>174</v>
      </c>
      <c r="D46" s="24" t="s">
        <v>328</v>
      </c>
      <c r="E46" s="24"/>
      <c r="F46" s="24"/>
      <c r="G46" s="59">
        <f>SUM(G47:G48)</f>
        <v>99990</v>
      </c>
      <c r="H46" s="59">
        <f>SUM(H47:H48)</f>
        <v>0</v>
      </c>
      <c r="I46" s="76">
        <f t="shared" si="1"/>
        <v>0</v>
      </c>
      <c r="M46" s="106"/>
      <c r="N46" s="106"/>
    </row>
    <row r="47" spans="1:9" ht="45">
      <c r="A47" s="144" t="s">
        <v>249</v>
      </c>
      <c r="B47" s="25" t="s">
        <v>278</v>
      </c>
      <c r="C47" s="25" t="s">
        <v>174</v>
      </c>
      <c r="D47" s="25" t="s">
        <v>328</v>
      </c>
      <c r="E47" s="25" t="s">
        <v>251</v>
      </c>
      <c r="F47" s="25" t="s">
        <v>43</v>
      </c>
      <c r="G47" s="58">
        <v>99000</v>
      </c>
      <c r="H47" s="133">
        <v>0</v>
      </c>
      <c r="I47" s="76">
        <f t="shared" si="1"/>
        <v>0</v>
      </c>
    </row>
    <row r="48" spans="1:9" ht="45">
      <c r="A48" s="34" t="s">
        <v>250</v>
      </c>
      <c r="B48" s="25" t="s">
        <v>278</v>
      </c>
      <c r="C48" s="25" t="s">
        <v>174</v>
      </c>
      <c r="D48" s="25" t="s">
        <v>328</v>
      </c>
      <c r="E48" s="25" t="s">
        <v>267</v>
      </c>
      <c r="F48" s="25" t="s">
        <v>43</v>
      </c>
      <c r="G48" s="58">
        <v>990</v>
      </c>
      <c r="H48" s="133">
        <v>0</v>
      </c>
      <c r="I48" s="76">
        <f t="shared" si="1"/>
        <v>0</v>
      </c>
    </row>
    <row r="49" spans="1:9" ht="22.5">
      <c r="A49" s="37" t="s">
        <v>53</v>
      </c>
      <c r="B49" s="24" t="s">
        <v>278</v>
      </c>
      <c r="C49" s="24" t="s">
        <v>36</v>
      </c>
      <c r="D49" s="24"/>
      <c r="E49" s="24"/>
      <c r="F49" s="24"/>
      <c r="G49" s="56">
        <f aca="true" t="shared" si="3" ref="G49:H51">G50</f>
        <v>396300</v>
      </c>
      <c r="H49" s="56">
        <f t="shared" si="3"/>
        <v>178756.96</v>
      </c>
      <c r="I49" s="76">
        <f t="shared" si="1"/>
        <v>45.10647489275801</v>
      </c>
    </row>
    <row r="50" spans="1:9" s="1" customFormat="1" ht="21.75">
      <c r="A50" s="36" t="s">
        <v>54</v>
      </c>
      <c r="B50" s="24" t="s">
        <v>278</v>
      </c>
      <c r="C50" s="24" t="s">
        <v>179</v>
      </c>
      <c r="D50" s="24"/>
      <c r="E50" s="24"/>
      <c r="F50" s="24"/>
      <c r="G50" s="59">
        <f t="shared" si="3"/>
        <v>396300</v>
      </c>
      <c r="H50" s="59">
        <f t="shared" si="3"/>
        <v>178756.96</v>
      </c>
      <c r="I50" s="190">
        <f t="shared" si="1"/>
        <v>45.10647489275801</v>
      </c>
    </row>
    <row r="51" spans="1:9" s="1" customFormat="1" ht="21.75">
      <c r="A51" s="37" t="s">
        <v>37</v>
      </c>
      <c r="B51" s="24" t="s">
        <v>278</v>
      </c>
      <c r="C51" s="24" t="s">
        <v>179</v>
      </c>
      <c r="D51" s="24" t="s">
        <v>164</v>
      </c>
      <c r="E51" s="24" t="s">
        <v>180</v>
      </c>
      <c r="F51" s="24"/>
      <c r="G51" s="59">
        <f t="shared" si="3"/>
        <v>396300</v>
      </c>
      <c r="H51" s="59">
        <f t="shared" si="3"/>
        <v>178756.96</v>
      </c>
      <c r="I51" s="190">
        <f t="shared" si="1"/>
        <v>45.10647489275801</v>
      </c>
    </row>
    <row r="52" spans="1:9" s="1" customFormat="1" ht="44.25">
      <c r="A52" s="205" t="s">
        <v>123</v>
      </c>
      <c r="B52" s="24" t="s">
        <v>278</v>
      </c>
      <c r="C52" s="24" t="s">
        <v>179</v>
      </c>
      <c r="D52" s="24" t="s">
        <v>164</v>
      </c>
      <c r="E52" s="24" t="s">
        <v>180</v>
      </c>
      <c r="F52" s="24"/>
      <c r="G52" s="59">
        <f>SUM(G53:G54)</f>
        <v>396300</v>
      </c>
      <c r="H52" s="59">
        <f>SUM(H53:H54)</f>
        <v>178756.96</v>
      </c>
      <c r="I52" s="190">
        <f t="shared" si="1"/>
        <v>45.10647489275801</v>
      </c>
    </row>
    <row r="53" spans="1:9" ht="45">
      <c r="A53" s="35" t="s">
        <v>42</v>
      </c>
      <c r="B53" s="25" t="s">
        <v>278</v>
      </c>
      <c r="C53" s="25" t="s">
        <v>179</v>
      </c>
      <c r="D53" s="25" t="s">
        <v>164</v>
      </c>
      <c r="E53" s="25" t="s">
        <v>180</v>
      </c>
      <c r="F53" s="25" t="s">
        <v>39</v>
      </c>
      <c r="G53" s="62">
        <v>392800</v>
      </c>
      <c r="H53" s="136">
        <v>178756.96</v>
      </c>
      <c r="I53" s="76">
        <f t="shared" si="1"/>
        <v>45.50839103869654</v>
      </c>
    </row>
    <row r="54" spans="1:9" ht="22.5">
      <c r="A54" s="35" t="s">
        <v>148</v>
      </c>
      <c r="B54" s="25" t="s">
        <v>278</v>
      </c>
      <c r="C54" s="25" t="s">
        <v>179</v>
      </c>
      <c r="D54" s="25" t="s">
        <v>164</v>
      </c>
      <c r="E54" s="25" t="s">
        <v>180</v>
      </c>
      <c r="F54" s="25" t="s">
        <v>43</v>
      </c>
      <c r="G54" s="193">
        <v>3500</v>
      </c>
      <c r="H54" s="134">
        <v>0</v>
      </c>
      <c r="I54" s="76">
        <f t="shared" si="1"/>
        <v>0</v>
      </c>
    </row>
    <row r="55" spans="1:9" ht="22.5">
      <c r="A55" s="35" t="s">
        <v>130</v>
      </c>
      <c r="B55" s="24"/>
      <c r="C55" s="24"/>
      <c r="D55" s="24"/>
      <c r="E55" s="24"/>
      <c r="F55" s="24"/>
      <c r="G55" s="59">
        <f>G49</f>
        <v>396300</v>
      </c>
      <c r="H55" s="59">
        <f>H49</f>
        <v>178756.96</v>
      </c>
      <c r="I55" s="76">
        <f t="shared" si="1"/>
        <v>45.10647489275801</v>
      </c>
    </row>
    <row r="56" spans="1:9" ht="22.5">
      <c r="A56" s="149" t="s">
        <v>55</v>
      </c>
      <c r="B56" s="24" t="s">
        <v>278</v>
      </c>
      <c r="C56" s="24" t="s">
        <v>41</v>
      </c>
      <c r="D56" s="24"/>
      <c r="E56" s="24"/>
      <c r="F56" s="24"/>
      <c r="G56" s="59">
        <f>G57+G64</f>
        <v>534000</v>
      </c>
      <c r="H56" s="59">
        <f>H57+H64</f>
        <v>0</v>
      </c>
      <c r="I56" s="190">
        <f t="shared" si="1"/>
        <v>0</v>
      </c>
    </row>
    <row r="57" spans="1:9" ht="45">
      <c r="A57" s="35" t="s">
        <v>56</v>
      </c>
      <c r="B57" s="24" t="s">
        <v>278</v>
      </c>
      <c r="C57" s="24" t="s">
        <v>151</v>
      </c>
      <c r="D57" s="24"/>
      <c r="E57" s="24"/>
      <c r="F57" s="24"/>
      <c r="G57" s="59">
        <f>G58+G61</f>
        <v>239000</v>
      </c>
      <c r="H57" s="59">
        <f>H58+H61</f>
        <v>0</v>
      </c>
      <c r="I57" s="190">
        <f t="shared" si="1"/>
        <v>0</v>
      </c>
    </row>
    <row r="58" spans="1:9" s="1" customFormat="1" ht="22.5">
      <c r="A58" s="37" t="s">
        <v>181</v>
      </c>
      <c r="B58" s="24" t="s">
        <v>278</v>
      </c>
      <c r="C58" s="24" t="s">
        <v>151</v>
      </c>
      <c r="D58" s="24" t="s">
        <v>164</v>
      </c>
      <c r="E58" s="24"/>
      <c r="F58" s="24"/>
      <c r="G58" s="47">
        <f>G59</f>
        <v>109000</v>
      </c>
      <c r="H58" s="47">
        <f>H59</f>
        <v>0</v>
      </c>
      <c r="I58" s="76">
        <f t="shared" si="1"/>
        <v>0</v>
      </c>
    </row>
    <row r="59" spans="1:9" s="1" customFormat="1" ht="22.5">
      <c r="A59" s="34" t="s">
        <v>150</v>
      </c>
      <c r="B59" s="24" t="s">
        <v>278</v>
      </c>
      <c r="C59" s="24" t="s">
        <v>151</v>
      </c>
      <c r="D59" s="24" t="s">
        <v>164</v>
      </c>
      <c r="E59" s="24" t="s">
        <v>182</v>
      </c>
      <c r="F59" s="24"/>
      <c r="G59" s="59">
        <f>G60</f>
        <v>109000</v>
      </c>
      <c r="H59" s="59">
        <f>H60</f>
        <v>0</v>
      </c>
      <c r="I59" s="76">
        <f t="shared" si="1"/>
        <v>0</v>
      </c>
    </row>
    <row r="60" spans="1:9" ht="22.5">
      <c r="A60" s="149" t="s">
        <v>148</v>
      </c>
      <c r="B60" s="25" t="s">
        <v>278</v>
      </c>
      <c r="C60" s="25" t="s">
        <v>151</v>
      </c>
      <c r="D60" s="25" t="s">
        <v>164</v>
      </c>
      <c r="E60" s="25" t="s">
        <v>182</v>
      </c>
      <c r="F60" s="25" t="s">
        <v>43</v>
      </c>
      <c r="G60" s="58">
        <v>109000</v>
      </c>
      <c r="H60" s="133">
        <f>H61</f>
        <v>0</v>
      </c>
      <c r="I60" s="76">
        <f t="shared" si="1"/>
        <v>0</v>
      </c>
    </row>
    <row r="61" spans="1:9" s="1" customFormat="1" ht="44.25">
      <c r="A61" s="37" t="s">
        <v>329</v>
      </c>
      <c r="B61" s="24" t="s">
        <v>278</v>
      </c>
      <c r="C61" s="24" t="s">
        <v>151</v>
      </c>
      <c r="D61" s="24" t="s">
        <v>330</v>
      </c>
      <c r="E61" s="24" t="s">
        <v>182</v>
      </c>
      <c r="F61" s="24"/>
      <c r="G61" s="59">
        <f>SUM(G62:G63)</f>
        <v>130000</v>
      </c>
      <c r="H61" s="132">
        <v>0</v>
      </c>
      <c r="I61" s="190">
        <f t="shared" si="1"/>
        <v>0</v>
      </c>
    </row>
    <row r="62" spans="1:9" ht="22.5">
      <c r="A62" s="37" t="s">
        <v>331</v>
      </c>
      <c r="B62" s="24" t="s">
        <v>278</v>
      </c>
      <c r="C62" s="24" t="s">
        <v>151</v>
      </c>
      <c r="D62" s="24" t="s">
        <v>332</v>
      </c>
      <c r="E62" s="24" t="s">
        <v>182</v>
      </c>
      <c r="F62" s="24" t="s">
        <v>43</v>
      </c>
      <c r="G62" s="59">
        <v>10000</v>
      </c>
      <c r="H62" s="132">
        <v>0</v>
      </c>
      <c r="I62" s="76">
        <f t="shared" si="1"/>
        <v>0</v>
      </c>
    </row>
    <row r="63" spans="1:9" ht="22.5">
      <c r="A63" s="37" t="s">
        <v>333</v>
      </c>
      <c r="B63" s="24" t="s">
        <v>278</v>
      </c>
      <c r="C63" s="24" t="s">
        <v>151</v>
      </c>
      <c r="D63" s="24" t="s">
        <v>334</v>
      </c>
      <c r="E63" s="24" t="s">
        <v>182</v>
      </c>
      <c r="F63" s="24" t="s">
        <v>43</v>
      </c>
      <c r="G63" s="59">
        <v>120000</v>
      </c>
      <c r="H63" s="132">
        <v>0</v>
      </c>
      <c r="I63" s="76">
        <f t="shared" si="1"/>
        <v>0</v>
      </c>
    </row>
    <row r="64" spans="1:9" ht="22.5">
      <c r="A64" s="145" t="s">
        <v>57</v>
      </c>
      <c r="B64" s="24" t="s">
        <v>278</v>
      </c>
      <c r="C64" s="24" t="s">
        <v>183</v>
      </c>
      <c r="D64" s="24"/>
      <c r="E64" s="24"/>
      <c r="F64" s="24"/>
      <c r="G64" s="59">
        <f>G65</f>
        <v>295000</v>
      </c>
      <c r="H64" s="59">
        <f>H65</f>
        <v>0</v>
      </c>
      <c r="I64" s="76">
        <f t="shared" si="1"/>
        <v>0</v>
      </c>
    </row>
    <row r="65" spans="1:9" s="1" customFormat="1" ht="45">
      <c r="A65" s="144" t="s">
        <v>335</v>
      </c>
      <c r="B65" s="24" t="s">
        <v>278</v>
      </c>
      <c r="C65" s="24" t="s">
        <v>183</v>
      </c>
      <c r="D65" s="24" t="s">
        <v>336</v>
      </c>
      <c r="E65" s="24" t="s">
        <v>184</v>
      </c>
      <c r="F65" s="24"/>
      <c r="G65" s="59">
        <f>SUM(G66:G67)</f>
        <v>295000</v>
      </c>
      <c r="H65" s="59">
        <f>SUM(H66:H67)</f>
        <v>0</v>
      </c>
      <c r="I65" s="76">
        <f t="shared" si="1"/>
        <v>0</v>
      </c>
    </row>
    <row r="66" spans="1:9" ht="45">
      <c r="A66" s="39" t="s">
        <v>337</v>
      </c>
      <c r="B66" s="24" t="s">
        <v>278</v>
      </c>
      <c r="C66" s="24" t="s">
        <v>183</v>
      </c>
      <c r="D66" s="24" t="s">
        <v>338</v>
      </c>
      <c r="E66" s="24" t="s">
        <v>184</v>
      </c>
      <c r="F66" s="24" t="s">
        <v>43</v>
      </c>
      <c r="G66" s="59">
        <v>55000</v>
      </c>
      <c r="H66" s="132">
        <v>0</v>
      </c>
      <c r="I66" s="76">
        <f t="shared" si="1"/>
        <v>0</v>
      </c>
    </row>
    <row r="67" spans="1:9" ht="45">
      <c r="A67" s="35" t="s">
        <v>339</v>
      </c>
      <c r="B67" s="24" t="s">
        <v>278</v>
      </c>
      <c r="C67" s="81" t="s">
        <v>183</v>
      </c>
      <c r="D67" s="25" t="s">
        <v>340</v>
      </c>
      <c r="E67" s="25" t="s">
        <v>184</v>
      </c>
      <c r="F67" s="25" t="s">
        <v>43</v>
      </c>
      <c r="G67" s="58">
        <v>240000</v>
      </c>
      <c r="H67" s="133">
        <v>0</v>
      </c>
      <c r="I67" s="76">
        <f t="shared" si="1"/>
        <v>0</v>
      </c>
    </row>
    <row r="68" spans="1:9" ht="22.5">
      <c r="A68" s="37" t="s">
        <v>59</v>
      </c>
      <c r="B68" s="24" t="s">
        <v>278</v>
      </c>
      <c r="C68" s="24" t="s">
        <v>47</v>
      </c>
      <c r="D68" s="25"/>
      <c r="E68" s="25"/>
      <c r="F68" s="25"/>
      <c r="G68" s="59">
        <f>G69+G85</f>
        <v>4178727.51</v>
      </c>
      <c r="H68" s="59">
        <f>H69+H85</f>
        <v>893185.39</v>
      </c>
      <c r="I68" s="190">
        <f t="shared" si="1"/>
        <v>21.37457845390833</v>
      </c>
    </row>
    <row r="69" spans="1:9" ht="21.75">
      <c r="A69" s="37" t="s">
        <v>185</v>
      </c>
      <c r="B69" s="24" t="s">
        <v>278</v>
      </c>
      <c r="C69" s="24" t="s">
        <v>186</v>
      </c>
      <c r="D69" s="24"/>
      <c r="E69" s="24"/>
      <c r="F69" s="24"/>
      <c r="G69" s="59">
        <f>G70+G73+G82</f>
        <v>3773727.51</v>
      </c>
      <c r="H69" s="59">
        <f>H70+H73+H82</f>
        <v>893183.8</v>
      </c>
      <c r="I69" s="190">
        <f t="shared" si="1"/>
        <v>23.668476264731687</v>
      </c>
    </row>
    <row r="70" spans="1:9" ht="44.25">
      <c r="A70" s="36" t="s">
        <v>341</v>
      </c>
      <c r="B70" s="24" t="s">
        <v>278</v>
      </c>
      <c r="C70" s="24" t="s">
        <v>186</v>
      </c>
      <c r="D70" s="24" t="s">
        <v>342</v>
      </c>
      <c r="E70" s="24"/>
      <c r="F70" s="24"/>
      <c r="G70" s="59">
        <f>G71</f>
        <v>1243283.5</v>
      </c>
      <c r="H70" s="59">
        <f>H71</f>
        <v>0</v>
      </c>
      <c r="I70" s="190">
        <f t="shared" si="1"/>
        <v>0</v>
      </c>
    </row>
    <row r="71" spans="1:9" ht="44.25">
      <c r="A71" s="37" t="s">
        <v>343</v>
      </c>
      <c r="B71" s="24" t="s">
        <v>278</v>
      </c>
      <c r="C71" s="24" t="s">
        <v>186</v>
      </c>
      <c r="D71" s="24" t="s">
        <v>344</v>
      </c>
      <c r="E71" s="24" t="s">
        <v>190</v>
      </c>
      <c r="F71" s="24"/>
      <c r="G71" s="59">
        <f>G72</f>
        <v>1243283.5</v>
      </c>
      <c r="H71" s="59">
        <f>H72</f>
        <v>0</v>
      </c>
      <c r="I71" s="190">
        <f t="shared" si="1"/>
        <v>0</v>
      </c>
    </row>
    <row r="72" spans="1:9" ht="57.75" customHeight="1">
      <c r="A72" s="35" t="s">
        <v>345</v>
      </c>
      <c r="B72" s="25" t="s">
        <v>278</v>
      </c>
      <c r="C72" s="25" t="s">
        <v>186</v>
      </c>
      <c r="D72" s="25" t="s">
        <v>346</v>
      </c>
      <c r="E72" s="25" t="s">
        <v>190</v>
      </c>
      <c r="F72" s="25" t="s">
        <v>43</v>
      </c>
      <c r="G72" s="191">
        <v>1243283.5</v>
      </c>
      <c r="H72" s="192">
        <v>0</v>
      </c>
      <c r="I72" s="76">
        <f aca="true" t="shared" si="4" ref="I72:I135">H72/G72%</f>
        <v>0</v>
      </c>
    </row>
    <row r="73" spans="1:9" ht="66.75">
      <c r="A73" s="37" t="s">
        <v>415</v>
      </c>
      <c r="B73" s="24" t="s">
        <v>278</v>
      </c>
      <c r="C73" s="24" t="s">
        <v>186</v>
      </c>
      <c r="D73" s="24"/>
      <c r="E73" s="24"/>
      <c r="F73" s="24"/>
      <c r="G73" s="59">
        <f>G74+G78</f>
        <v>1548711</v>
      </c>
      <c r="H73" s="59">
        <f>H74</f>
        <v>0</v>
      </c>
      <c r="I73" s="76">
        <f t="shared" si="4"/>
        <v>0</v>
      </c>
    </row>
    <row r="74" spans="1:9" ht="38.25" customHeight="1">
      <c r="A74" s="52" t="s">
        <v>347</v>
      </c>
      <c r="B74" s="24" t="s">
        <v>278</v>
      </c>
      <c r="C74" s="24" t="s">
        <v>186</v>
      </c>
      <c r="D74" s="24" t="s">
        <v>268</v>
      </c>
      <c r="E74" s="24"/>
      <c r="F74" s="24"/>
      <c r="G74" s="59">
        <f>G75</f>
        <v>387308</v>
      </c>
      <c r="H74" s="59">
        <f>H75+H78</f>
        <v>0</v>
      </c>
      <c r="I74" s="76">
        <f t="shared" si="4"/>
        <v>0</v>
      </c>
    </row>
    <row r="75" spans="1:9" ht="76.5" customHeight="1">
      <c r="A75" s="35" t="s">
        <v>348</v>
      </c>
      <c r="B75" s="24" t="s">
        <v>278</v>
      </c>
      <c r="C75" s="25" t="s">
        <v>186</v>
      </c>
      <c r="D75" s="25" t="s">
        <v>189</v>
      </c>
      <c r="E75" s="25" t="s">
        <v>190</v>
      </c>
      <c r="F75" s="25"/>
      <c r="G75" s="58">
        <v>387308</v>
      </c>
      <c r="H75" s="134">
        <v>0</v>
      </c>
      <c r="I75" s="76">
        <f t="shared" si="4"/>
        <v>0</v>
      </c>
    </row>
    <row r="76" spans="1:9" ht="44.25" hidden="1">
      <c r="A76" s="145" t="s">
        <v>249</v>
      </c>
      <c r="B76" s="24" t="s">
        <v>278</v>
      </c>
      <c r="C76" s="25" t="s">
        <v>186</v>
      </c>
      <c r="D76" s="25"/>
      <c r="E76" s="25"/>
      <c r="F76" s="25"/>
      <c r="G76" s="58">
        <v>0</v>
      </c>
      <c r="H76" s="134">
        <f>H77</f>
        <v>0</v>
      </c>
      <c r="I76" s="76" t="e">
        <f t="shared" si="4"/>
        <v>#DIV/0!</v>
      </c>
    </row>
    <row r="77" spans="1:9" ht="55.5" customHeight="1">
      <c r="A77" s="41" t="s">
        <v>250</v>
      </c>
      <c r="B77" s="24" t="s">
        <v>278</v>
      </c>
      <c r="C77" s="25" t="s">
        <v>186</v>
      </c>
      <c r="D77" s="25" t="s">
        <v>189</v>
      </c>
      <c r="E77" s="25" t="s">
        <v>190</v>
      </c>
      <c r="F77" s="25" t="s">
        <v>43</v>
      </c>
      <c r="G77" s="58">
        <v>387308</v>
      </c>
      <c r="H77" s="136">
        <v>0</v>
      </c>
      <c r="I77" s="76">
        <f t="shared" si="4"/>
        <v>0</v>
      </c>
    </row>
    <row r="78" spans="1:9" s="1" customFormat="1" ht="45">
      <c r="A78" s="41" t="s">
        <v>349</v>
      </c>
      <c r="B78" s="24" t="s">
        <v>278</v>
      </c>
      <c r="C78" s="24" t="s">
        <v>186</v>
      </c>
      <c r="D78" s="24" t="s">
        <v>350</v>
      </c>
      <c r="E78" s="25"/>
      <c r="F78" s="25"/>
      <c r="G78" s="59">
        <f aca="true" t="shared" si="5" ref="G78:H80">G79</f>
        <v>1161403</v>
      </c>
      <c r="H78" s="59">
        <f t="shared" si="5"/>
        <v>0</v>
      </c>
      <c r="I78" s="76">
        <f t="shared" si="4"/>
        <v>0</v>
      </c>
    </row>
    <row r="79" spans="1:9" s="1" customFormat="1" ht="22.5">
      <c r="A79" s="35" t="s">
        <v>351</v>
      </c>
      <c r="B79" s="24" t="s">
        <v>278</v>
      </c>
      <c r="C79" s="24" t="s">
        <v>186</v>
      </c>
      <c r="D79" s="24" t="s">
        <v>352</v>
      </c>
      <c r="E79" s="24"/>
      <c r="F79" s="24"/>
      <c r="G79" s="59">
        <f t="shared" si="5"/>
        <v>1161403</v>
      </c>
      <c r="H79" s="59">
        <f t="shared" si="5"/>
        <v>0</v>
      </c>
      <c r="I79" s="76">
        <f t="shared" si="4"/>
        <v>0</v>
      </c>
    </row>
    <row r="80" spans="1:9" ht="74.25" customHeight="1">
      <c r="A80" s="37" t="s">
        <v>353</v>
      </c>
      <c r="B80" s="24" t="s">
        <v>278</v>
      </c>
      <c r="C80" s="24" t="s">
        <v>186</v>
      </c>
      <c r="D80" s="24" t="s">
        <v>352</v>
      </c>
      <c r="E80" s="24" t="s">
        <v>190</v>
      </c>
      <c r="F80" s="24"/>
      <c r="G80" s="59">
        <f t="shared" si="5"/>
        <v>1161403</v>
      </c>
      <c r="H80" s="59">
        <f t="shared" si="5"/>
        <v>0</v>
      </c>
      <c r="I80" s="76">
        <f t="shared" si="4"/>
        <v>0</v>
      </c>
    </row>
    <row r="81" spans="1:9" ht="45">
      <c r="A81" s="35" t="s">
        <v>250</v>
      </c>
      <c r="B81" s="25" t="s">
        <v>278</v>
      </c>
      <c r="C81" s="25" t="s">
        <v>186</v>
      </c>
      <c r="D81" s="25" t="s">
        <v>352</v>
      </c>
      <c r="E81" s="25" t="s">
        <v>190</v>
      </c>
      <c r="F81" s="25" t="s">
        <v>43</v>
      </c>
      <c r="G81" s="58">
        <v>1161403</v>
      </c>
      <c r="H81" s="133">
        <v>0</v>
      </c>
      <c r="I81" s="76">
        <f t="shared" si="4"/>
        <v>0</v>
      </c>
    </row>
    <row r="82" spans="1:9" ht="22.5">
      <c r="A82" s="33" t="s">
        <v>181</v>
      </c>
      <c r="B82" s="24" t="s">
        <v>278</v>
      </c>
      <c r="C82" s="24" t="s">
        <v>186</v>
      </c>
      <c r="D82" s="24"/>
      <c r="E82" s="24"/>
      <c r="F82" s="24"/>
      <c r="G82" s="56">
        <f>G83</f>
        <v>981733.01</v>
      </c>
      <c r="H82" s="56">
        <f>H83</f>
        <v>893183.8</v>
      </c>
      <c r="I82" s="76">
        <f t="shared" si="4"/>
        <v>90.98031653229224</v>
      </c>
    </row>
    <row r="83" spans="1:9" ht="22.5">
      <c r="A83" s="150" t="s">
        <v>191</v>
      </c>
      <c r="B83" s="24" t="s">
        <v>278</v>
      </c>
      <c r="C83" s="24" t="s">
        <v>186</v>
      </c>
      <c r="D83" s="24" t="s">
        <v>164</v>
      </c>
      <c r="E83" s="24"/>
      <c r="F83" s="24"/>
      <c r="G83" s="56">
        <f>G84</f>
        <v>981733.01</v>
      </c>
      <c r="H83" s="56">
        <f>H84</f>
        <v>893183.8</v>
      </c>
      <c r="I83" s="76">
        <f t="shared" si="4"/>
        <v>90.98031653229224</v>
      </c>
    </row>
    <row r="84" spans="1:9" ht="22.5">
      <c r="A84" s="204" t="s">
        <v>148</v>
      </c>
      <c r="B84" s="25" t="s">
        <v>278</v>
      </c>
      <c r="C84" s="25" t="s">
        <v>186</v>
      </c>
      <c r="D84" s="25" t="s">
        <v>164</v>
      </c>
      <c r="E84" s="25" t="s">
        <v>190</v>
      </c>
      <c r="F84" s="25" t="s">
        <v>43</v>
      </c>
      <c r="G84" s="58">
        <v>981733.01</v>
      </c>
      <c r="H84" s="140">
        <v>893183.8</v>
      </c>
      <c r="I84" s="76">
        <f t="shared" si="4"/>
        <v>90.98031653229224</v>
      </c>
    </row>
    <row r="85" spans="1:12" s="1" customFormat="1" ht="22.5">
      <c r="A85" s="37" t="s">
        <v>60</v>
      </c>
      <c r="B85" s="24" t="s">
        <v>278</v>
      </c>
      <c r="C85" s="24" t="s">
        <v>192</v>
      </c>
      <c r="D85" s="24"/>
      <c r="E85" s="24"/>
      <c r="F85" s="24"/>
      <c r="G85" s="59">
        <f>G86</f>
        <v>405000</v>
      </c>
      <c r="H85" s="59">
        <f>H86</f>
        <v>1.59</v>
      </c>
      <c r="I85" s="76">
        <f t="shared" si="4"/>
        <v>0.0003925925925925926</v>
      </c>
      <c r="K85" s="168"/>
      <c r="L85" s="168"/>
    </row>
    <row r="86" spans="1:9" ht="22.5">
      <c r="A86" s="150" t="s">
        <v>159</v>
      </c>
      <c r="B86" s="24" t="s">
        <v>278</v>
      </c>
      <c r="C86" s="24" t="s">
        <v>192</v>
      </c>
      <c r="D86" s="24" t="s">
        <v>164</v>
      </c>
      <c r="E86" s="24"/>
      <c r="F86" s="24"/>
      <c r="G86" s="59">
        <f>G87</f>
        <v>405000</v>
      </c>
      <c r="H86" s="59">
        <f>H87</f>
        <v>1.59</v>
      </c>
      <c r="I86" s="76">
        <f t="shared" si="4"/>
        <v>0.0003925925925925926</v>
      </c>
    </row>
    <row r="87" spans="1:9" ht="45">
      <c r="A87" s="35" t="s">
        <v>99</v>
      </c>
      <c r="B87" s="24" t="s">
        <v>278</v>
      </c>
      <c r="C87" s="25" t="s">
        <v>192</v>
      </c>
      <c r="D87" s="27" t="s">
        <v>164</v>
      </c>
      <c r="E87" s="27" t="s">
        <v>193</v>
      </c>
      <c r="F87" s="25"/>
      <c r="G87" s="58">
        <f>G88+G94</f>
        <v>405000</v>
      </c>
      <c r="H87" s="58">
        <f>H88+H94</f>
        <v>1.59</v>
      </c>
      <c r="I87" s="76">
        <f t="shared" si="4"/>
        <v>0.0003925925925925926</v>
      </c>
    </row>
    <row r="88" spans="1:9" ht="22.5">
      <c r="A88" s="166" t="s">
        <v>148</v>
      </c>
      <c r="B88" s="25" t="s">
        <v>278</v>
      </c>
      <c r="C88" s="25" t="s">
        <v>192</v>
      </c>
      <c r="D88" s="27" t="s">
        <v>164</v>
      </c>
      <c r="E88" s="27" t="s">
        <v>193</v>
      </c>
      <c r="F88" s="25" t="s">
        <v>43</v>
      </c>
      <c r="G88" s="58">
        <v>400000</v>
      </c>
      <c r="H88" s="140">
        <v>1.59</v>
      </c>
      <c r="I88" s="76">
        <f t="shared" si="4"/>
        <v>0.0003975</v>
      </c>
    </row>
    <row r="89" spans="1:9" s="1" customFormat="1" ht="66" hidden="1">
      <c r="A89" s="54" t="s">
        <v>187</v>
      </c>
      <c r="B89" s="24" t="s">
        <v>278</v>
      </c>
      <c r="C89" s="25" t="s">
        <v>192</v>
      </c>
      <c r="D89" s="25" t="s">
        <v>188</v>
      </c>
      <c r="E89" s="25"/>
      <c r="F89" s="25"/>
      <c r="G89" s="57">
        <v>0</v>
      </c>
      <c r="H89" s="134">
        <v>0</v>
      </c>
      <c r="I89" s="76" t="e">
        <f t="shared" si="4"/>
        <v>#DIV/0!</v>
      </c>
    </row>
    <row r="90" spans="1:9" ht="45" hidden="1">
      <c r="A90" s="35" t="s">
        <v>152</v>
      </c>
      <c r="B90" s="24" t="s">
        <v>278</v>
      </c>
      <c r="C90" s="25" t="s">
        <v>192</v>
      </c>
      <c r="D90" s="27" t="s">
        <v>194</v>
      </c>
      <c r="E90" s="27"/>
      <c r="F90" s="25"/>
      <c r="G90" s="57">
        <v>0</v>
      </c>
      <c r="H90" s="134">
        <v>0</v>
      </c>
      <c r="I90" s="76" t="e">
        <f t="shared" si="4"/>
        <v>#DIV/0!</v>
      </c>
    </row>
    <row r="91" spans="1:9" ht="68.25" hidden="1">
      <c r="A91" s="35" t="s">
        <v>153</v>
      </c>
      <c r="B91" s="24" t="s">
        <v>278</v>
      </c>
      <c r="C91" s="24" t="s">
        <v>192</v>
      </c>
      <c r="D91" s="69" t="s">
        <v>195</v>
      </c>
      <c r="E91" s="69"/>
      <c r="F91" s="24"/>
      <c r="G91" s="56">
        <v>0</v>
      </c>
      <c r="H91" s="137">
        <f>H92</f>
        <v>0</v>
      </c>
      <c r="I91" s="76" t="e">
        <f t="shared" si="4"/>
        <v>#DIV/0!</v>
      </c>
    </row>
    <row r="92" spans="1:9" ht="22.5" hidden="1">
      <c r="A92" s="35" t="s">
        <v>245</v>
      </c>
      <c r="B92" s="24" t="s">
        <v>278</v>
      </c>
      <c r="C92" s="25" t="s">
        <v>192</v>
      </c>
      <c r="D92" s="25" t="s">
        <v>195</v>
      </c>
      <c r="E92" s="25" t="s">
        <v>253</v>
      </c>
      <c r="F92" s="25" t="s">
        <v>131</v>
      </c>
      <c r="G92" s="57">
        <v>0</v>
      </c>
      <c r="H92" s="141">
        <v>0</v>
      </c>
      <c r="I92" s="76" t="e">
        <f t="shared" si="4"/>
        <v>#DIV/0!</v>
      </c>
    </row>
    <row r="93" spans="1:9" ht="22.5" hidden="1">
      <c r="A93" s="35" t="s">
        <v>244</v>
      </c>
      <c r="B93" s="24" t="s">
        <v>278</v>
      </c>
      <c r="C93" s="25" t="s">
        <v>192</v>
      </c>
      <c r="D93" s="25" t="s">
        <v>195</v>
      </c>
      <c r="E93" s="25" t="s">
        <v>254</v>
      </c>
      <c r="F93" s="25" t="s">
        <v>131</v>
      </c>
      <c r="G93" s="58">
        <v>0</v>
      </c>
      <c r="H93" s="134">
        <v>0</v>
      </c>
      <c r="I93" s="76" t="e">
        <f t="shared" si="4"/>
        <v>#DIV/0!</v>
      </c>
    </row>
    <row r="94" spans="1:9" ht="22.5">
      <c r="A94" s="55" t="s">
        <v>44</v>
      </c>
      <c r="B94" s="25" t="s">
        <v>278</v>
      </c>
      <c r="C94" s="25" t="s">
        <v>192</v>
      </c>
      <c r="D94" s="25" t="s">
        <v>164</v>
      </c>
      <c r="E94" s="25" t="s">
        <v>193</v>
      </c>
      <c r="F94" s="25" t="s">
        <v>45</v>
      </c>
      <c r="G94" s="167">
        <f>G95</f>
        <v>5000</v>
      </c>
      <c r="H94" s="167">
        <f>H95</f>
        <v>0</v>
      </c>
      <c r="I94" s="76">
        <f t="shared" si="4"/>
        <v>0</v>
      </c>
    </row>
    <row r="95" spans="1:9" ht="22.5">
      <c r="A95" s="55" t="s">
        <v>354</v>
      </c>
      <c r="B95" s="25" t="s">
        <v>278</v>
      </c>
      <c r="C95" s="25" t="s">
        <v>192</v>
      </c>
      <c r="D95" s="25" t="s">
        <v>164</v>
      </c>
      <c r="E95" s="25" t="s">
        <v>193</v>
      </c>
      <c r="F95" s="25" t="s">
        <v>355</v>
      </c>
      <c r="G95" s="58">
        <v>5000</v>
      </c>
      <c r="H95" s="133">
        <v>0</v>
      </c>
      <c r="I95" s="76">
        <f t="shared" si="4"/>
        <v>0</v>
      </c>
    </row>
    <row r="96" spans="1:9" ht="22.5">
      <c r="A96" s="37" t="s">
        <v>61</v>
      </c>
      <c r="B96" s="24" t="s">
        <v>278</v>
      </c>
      <c r="C96" s="24" t="s">
        <v>62</v>
      </c>
      <c r="D96" s="24"/>
      <c r="E96" s="66"/>
      <c r="F96" s="24"/>
      <c r="G96" s="59">
        <f>G97+G117+G129+G165</f>
        <v>15674151.110000001</v>
      </c>
      <c r="H96" s="59">
        <f>H97+H117+H129+H165</f>
        <v>4050822.3000000007</v>
      </c>
      <c r="I96" s="76">
        <f t="shared" si="4"/>
        <v>25.84396610426707</v>
      </c>
    </row>
    <row r="97" spans="1:9" ht="22.5">
      <c r="A97" s="37" t="s">
        <v>63</v>
      </c>
      <c r="B97" s="24" t="s">
        <v>278</v>
      </c>
      <c r="C97" s="24" t="s">
        <v>196</v>
      </c>
      <c r="D97" s="24"/>
      <c r="E97" s="24"/>
      <c r="F97" s="24"/>
      <c r="G97" s="59">
        <f>G98</f>
        <v>5301809.17</v>
      </c>
      <c r="H97" s="59">
        <f>H98</f>
        <v>276577.39</v>
      </c>
      <c r="I97" s="76">
        <f t="shared" si="4"/>
        <v>5.216660598895151</v>
      </c>
    </row>
    <row r="98" spans="1:12" ht="22.5">
      <c r="A98" s="37" t="s">
        <v>64</v>
      </c>
      <c r="B98" s="24" t="s">
        <v>278</v>
      </c>
      <c r="C98" s="24" t="s">
        <v>196</v>
      </c>
      <c r="D98" s="24"/>
      <c r="E98" s="24"/>
      <c r="F98" s="24"/>
      <c r="G98" s="59">
        <f>G99+G104+G110+G113</f>
        <v>5301809.17</v>
      </c>
      <c r="H98" s="59">
        <f>H99+H104+H110+H113</f>
        <v>276577.39</v>
      </c>
      <c r="I98" s="76">
        <f t="shared" si="4"/>
        <v>5.216660598895151</v>
      </c>
      <c r="K98" s="80"/>
      <c r="L98" s="80"/>
    </row>
    <row r="99" spans="1:9" ht="22.5">
      <c r="A99" s="145" t="s">
        <v>124</v>
      </c>
      <c r="B99" s="25" t="s">
        <v>278</v>
      </c>
      <c r="C99" s="25" t="s">
        <v>196</v>
      </c>
      <c r="D99" s="25" t="s">
        <v>164</v>
      </c>
      <c r="E99" s="25"/>
      <c r="F99" s="24"/>
      <c r="G99" s="58">
        <f>G100+G102</f>
        <v>1733804.93</v>
      </c>
      <c r="H99" s="58">
        <f>H100+H102</f>
        <v>276577.39</v>
      </c>
      <c r="I99" s="76">
        <f t="shared" si="4"/>
        <v>15.952047731228912</v>
      </c>
    </row>
    <row r="100" spans="1:9" s="1" customFormat="1" ht="66">
      <c r="A100" s="145" t="s">
        <v>154</v>
      </c>
      <c r="B100" s="24" t="s">
        <v>278</v>
      </c>
      <c r="C100" s="24" t="s">
        <v>196</v>
      </c>
      <c r="D100" s="24" t="s">
        <v>164</v>
      </c>
      <c r="E100" s="24" t="s">
        <v>197</v>
      </c>
      <c r="F100" s="24"/>
      <c r="G100" s="59">
        <f>G101</f>
        <v>442000</v>
      </c>
      <c r="H100" s="56">
        <f>H101</f>
        <v>187975.15</v>
      </c>
      <c r="I100" s="76">
        <f t="shared" si="4"/>
        <v>42.528314479638006</v>
      </c>
    </row>
    <row r="101" spans="1:11" ht="22.5">
      <c r="A101" s="35" t="s">
        <v>148</v>
      </c>
      <c r="B101" s="24" t="s">
        <v>278</v>
      </c>
      <c r="C101" s="25" t="s">
        <v>196</v>
      </c>
      <c r="D101" s="25" t="s">
        <v>164</v>
      </c>
      <c r="E101" s="25" t="s">
        <v>197</v>
      </c>
      <c r="F101" s="25" t="s">
        <v>43</v>
      </c>
      <c r="G101" s="57">
        <v>442000</v>
      </c>
      <c r="H101" s="141">
        <v>187975.15</v>
      </c>
      <c r="I101" s="76">
        <f t="shared" si="4"/>
        <v>42.528314479638006</v>
      </c>
      <c r="K101" s="199"/>
    </row>
    <row r="102" spans="1:9" ht="22.5">
      <c r="A102" s="35" t="s">
        <v>155</v>
      </c>
      <c r="B102" s="24" t="s">
        <v>278</v>
      </c>
      <c r="C102" s="25" t="s">
        <v>196</v>
      </c>
      <c r="D102" s="25" t="s">
        <v>164</v>
      </c>
      <c r="E102" s="25" t="s">
        <v>198</v>
      </c>
      <c r="F102" s="25"/>
      <c r="G102" s="57">
        <f>G103</f>
        <v>1291804.93</v>
      </c>
      <c r="H102" s="57">
        <f>H103</f>
        <v>88602.24</v>
      </c>
      <c r="I102" s="76">
        <f t="shared" si="4"/>
        <v>6.85879407504661</v>
      </c>
    </row>
    <row r="103" spans="1:9" s="1" customFormat="1" ht="22.5">
      <c r="A103" s="38" t="s">
        <v>148</v>
      </c>
      <c r="B103" s="25" t="s">
        <v>278</v>
      </c>
      <c r="C103" s="27" t="s">
        <v>196</v>
      </c>
      <c r="D103" s="25" t="s">
        <v>164</v>
      </c>
      <c r="E103" s="25" t="s">
        <v>198</v>
      </c>
      <c r="F103" s="25" t="s">
        <v>43</v>
      </c>
      <c r="G103" s="57">
        <v>1291804.93</v>
      </c>
      <c r="H103" s="141">
        <v>88602.24</v>
      </c>
      <c r="I103" s="76">
        <f t="shared" si="4"/>
        <v>6.85879407504661</v>
      </c>
    </row>
    <row r="104" spans="1:9" ht="0" customHeight="1" hidden="1">
      <c r="A104" s="34" t="s">
        <v>261</v>
      </c>
      <c r="B104" s="24" t="s">
        <v>278</v>
      </c>
      <c r="C104" s="26" t="s">
        <v>196</v>
      </c>
      <c r="D104" s="24" t="s">
        <v>199</v>
      </c>
      <c r="E104" s="24"/>
      <c r="F104" s="24"/>
      <c r="G104" s="72">
        <v>0</v>
      </c>
      <c r="H104" s="142">
        <f>H105</f>
        <v>0</v>
      </c>
      <c r="I104" s="76" t="e">
        <f t="shared" si="4"/>
        <v>#DIV/0!</v>
      </c>
    </row>
    <row r="105" spans="1:9" ht="22.5" hidden="1">
      <c r="A105" s="71" t="s">
        <v>200</v>
      </c>
      <c r="B105" s="24" t="s">
        <v>278</v>
      </c>
      <c r="C105" s="26" t="s">
        <v>196</v>
      </c>
      <c r="D105" s="24" t="s">
        <v>201</v>
      </c>
      <c r="E105" s="24"/>
      <c r="F105" s="24"/>
      <c r="G105" s="72">
        <v>0</v>
      </c>
      <c r="H105" s="142">
        <f>H106</f>
        <v>0</v>
      </c>
      <c r="I105" s="76" t="e">
        <f t="shared" si="4"/>
        <v>#DIV/0!</v>
      </c>
    </row>
    <row r="106" spans="1:9" ht="22.5" hidden="1">
      <c r="A106" s="35" t="s">
        <v>263</v>
      </c>
      <c r="B106" s="24" t="s">
        <v>278</v>
      </c>
      <c r="C106" s="24" t="s">
        <v>196</v>
      </c>
      <c r="D106" s="24" t="s">
        <v>202</v>
      </c>
      <c r="E106" s="24"/>
      <c r="F106" s="24"/>
      <c r="G106" s="59">
        <v>0</v>
      </c>
      <c r="H106" s="135">
        <f>SUM(H107:H108)</f>
        <v>0</v>
      </c>
      <c r="I106" s="76" t="e">
        <f t="shared" si="4"/>
        <v>#DIV/0!</v>
      </c>
    </row>
    <row r="107" spans="1:9" ht="66.75" hidden="1">
      <c r="A107" s="33" t="s">
        <v>246</v>
      </c>
      <c r="B107" s="24" t="s">
        <v>278</v>
      </c>
      <c r="C107" s="24" t="s">
        <v>196</v>
      </c>
      <c r="D107" s="24" t="s">
        <v>202</v>
      </c>
      <c r="E107" s="24" t="s">
        <v>253</v>
      </c>
      <c r="F107" s="24" t="s">
        <v>131</v>
      </c>
      <c r="G107" s="59">
        <v>0</v>
      </c>
      <c r="H107" s="132">
        <v>0</v>
      </c>
      <c r="I107" s="76" t="e">
        <f t="shared" si="4"/>
        <v>#DIV/0!</v>
      </c>
    </row>
    <row r="108" spans="1:9" ht="89.25" hidden="1">
      <c r="A108" s="33" t="s">
        <v>247</v>
      </c>
      <c r="B108" s="24" t="s">
        <v>278</v>
      </c>
      <c r="C108" s="24" t="s">
        <v>196</v>
      </c>
      <c r="D108" s="26" t="s">
        <v>202</v>
      </c>
      <c r="E108" s="26" t="s">
        <v>255</v>
      </c>
      <c r="F108" s="24" t="s">
        <v>131</v>
      </c>
      <c r="G108" s="59">
        <v>0</v>
      </c>
      <c r="H108" s="132">
        <v>0</v>
      </c>
      <c r="I108" s="76" t="e">
        <f t="shared" si="4"/>
        <v>#DIV/0!</v>
      </c>
    </row>
    <row r="109" spans="1:12" ht="22.5" hidden="1">
      <c r="A109" s="33" t="s">
        <v>44</v>
      </c>
      <c r="B109" s="24" t="s">
        <v>278</v>
      </c>
      <c r="C109" s="25" t="s">
        <v>196</v>
      </c>
      <c r="D109" s="24" t="s">
        <v>164</v>
      </c>
      <c r="E109" s="24" t="s">
        <v>198</v>
      </c>
      <c r="F109" s="24" t="s">
        <v>45</v>
      </c>
      <c r="G109" s="59">
        <v>0</v>
      </c>
      <c r="H109" s="132">
        <v>0</v>
      </c>
      <c r="I109" s="76" t="e">
        <f t="shared" si="4"/>
        <v>#DIV/0!</v>
      </c>
      <c r="K109" s="79"/>
      <c r="L109" s="79"/>
    </row>
    <row r="110" spans="1:9" ht="45">
      <c r="A110" s="33" t="s">
        <v>356</v>
      </c>
      <c r="B110" s="24" t="s">
        <v>278</v>
      </c>
      <c r="C110" s="24" t="s">
        <v>196</v>
      </c>
      <c r="D110" s="24" t="s">
        <v>199</v>
      </c>
      <c r="E110" s="24"/>
      <c r="F110" s="24"/>
      <c r="G110" s="59">
        <f>G111</f>
        <v>325580</v>
      </c>
      <c r="H110" s="59">
        <f>H111</f>
        <v>0</v>
      </c>
      <c r="I110" s="76">
        <f t="shared" si="4"/>
        <v>0</v>
      </c>
    </row>
    <row r="111" spans="1:9" ht="66.75">
      <c r="A111" s="33" t="s">
        <v>357</v>
      </c>
      <c r="B111" s="24" t="s">
        <v>278</v>
      </c>
      <c r="C111" s="24" t="s">
        <v>196</v>
      </c>
      <c r="D111" s="24" t="s">
        <v>201</v>
      </c>
      <c r="E111" s="24" t="s">
        <v>198</v>
      </c>
      <c r="F111" s="24"/>
      <c r="G111" s="59">
        <f>G112</f>
        <v>325580</v>
      </c>
      <c r="H111" s="59">
        <f>H112</f>
        <v>0</v>
      </c>
      <c r="I111" s="76">
        <f t="shared" si="4"/>
        <v>0</v>
      </c>
    </row>
    <row r="112" spans="1:9" ht="44.25">
      <c r="A112" s="145" t="s">
        <v>250</v>
      </c>
      <c r="B112" s="25" t="s">
        <v>278</v>
      </c>
      <c r="C112" s="25" t="s">
        <v>196</v>
      </c>
      <c r="D112" s="25" t="s">
        <v>202</v>
      </c>
      <c r="E112" s="25" t="s">
        <v>198</v>
      </c>
      <c r="F112" s="25" t="s">
        <v>43</v>
      </c>
      <c r="G112" s="58">
        <v>325580</v>
      </c>
      <c r="H112" s="133">
        <v>0</v>
      </c>
      <c r="I112" s="76">
        <f t="shared" si="4"/>
        <v>0</v>
      </c>
    </row>
    <row r="113" spans="1:11" ht="44.25">
      <c r="A113" s="36" t="s">
        <v>358</v>
      </c>
      <c r="B113" s="24" t="s">
        <v>278</v>
      </c>
      <c r="C113" s="24" t="s">
        <v>196</v>
      </c>
      <c r="D113" s="24" t="s">
        <v>269</v>
      </c>
      <c r="E113" s="24"/>
      <c r="F113" s="24"/>
      <c r="G113" s="59">
        <f>G114</f>
        <v>3242424.24</v>
      </c>
      <c r="H113" s="59">
        <f>H114</f>
        <v>0</v>
      </c>
      <c r="I113" s="76">
        <f t="shared" si="4"/>
        <v>0</v>
      </c>
      <c r="K113" s="107"/>
    </row>
    <row r="114" spans="1:9" ht="66">
      <c r="A114" s="36" t="s">
        <v>359</v>
      </c>
      <c r="B114" s="24" t="s">
        <v>278</v>
      </c>
      <c r="C114" s="24" t="s">
        <v>196</v>
      </c>
      <c r="D114" s="24" t="s">
        <v>270</v>
      </c>
      <c r="E114" s="24"/>
      <c r="F114" s="24"/>
      <c r="G114" s="59">
        <f>SUM(G115:G116)</f>
        <v>3242424.24</v>
      </c>
      <c r="H114" s="59">
        <f>SUM(H115:H116)</f>
        <v>0</v>
      </c>
      <c r="I114" s="76">
        <f t="shared" si="4"/>
        <v>0</v>
      </c>
    </row>
    <row r="115" spans="1:9" ht="68.25">
      <c r="A115" s="35" t="s">
        <v>248</v>
      </c>
      <c r="B115" s="25" t="s">
        <v>278</v>
      </c>
      <c r="C115" s="25" t="s">
        <v>196</v>
      </c>
      <c r="D115" s="25" t="s">
        <v>203</v>
      </c>
      <c r="E115" s="25" t="s">
        <v>253</v>
      </c>
      <c r="F115" s="25" t="s">
        <v>360</v>
      </c>
      <c r="G115" s="58">
        <v>3210000</v>
      </c>
      <c r="H115" s="143">
        <v>0</v>
      </c>
      <c r="I115" s="76">
        <f t="shared" si="4"/>
        <v>0</v>
      </c>
    </row>
    <row r="116" spans="1:9" ht="45">
      <c r="A116" s="35" t="s">
        <v>361</v>
      </c>
      <c r="B116" s="25" t="s">
        <v>278</v>
      </c>
      <c r="C116" s="25" t="s">
        <v>196</v>
      </c>
      <c r="D116" s="25" t="s">
        <v>203</v>
      </c>
      <c r="E116" s="25" t="s">
        <v>255</v>
      </c>
      <c r="F116" s="25" t="s">
        <v>360</v>
      </c>
      <c r="G116" s="58">
        <v>32424.24</v>
      </c>
      <c r="H116" s="143">
        <v>0</v>
      </c>
      <c r="I116" s="76">
        <f t="shared" si="4"/>
        <v>0</v>
      </c>
    </row>
    <row r="117" spans="1:9" s="1" customFormat="1" ht="22.5">
      <c r="A117" s="36" t="s">
        <v>65</v>
      </c>
      <c r="B117" s="24" t="s">
        <v>278</v>
      </c>
      <c r="C117" s="24" t="s">
        <v>204</v>
      </c>
      <c r="D117" s="24"/>
      <c r="E117" s="24"/>
      <c r="F117" s="24"/>
      <c r="G117" s="59">
        <v>5470792.79</v>
      </c>
      <c r="H117" s="132">
        <f>SUM(H118:H119)</f>
        <v>2859676.2100000004</v>
      </c>
      <c r="I117" s="76">
        <f t="shared" si="4"/>
        <v>52.27169662187115</v>
      </c>
    </row>
    <row r="118" spans="1:9" s="1" customFormat="1" ht="22.5">
      <c r="A118" s="35" t="s">
        <v>205</v>
      </c>
      <c r="B118" s="24" t="s">
        <v>278</v>
      </c>
      <c r="C118" s="24" t="s">
        <v>204</v>
      </c>
      <c r="D118" s="24"/>
      <c r="E118" s="24"/>
      <c r="F118" s="24"/>
      <c r="G118" s="59">
        <v>5470792.79</v>
      </c>
      <c r="H118" s="135">
        <v>0</v>
      </c>
      <c r="I118" s="76">
        <f t="shared" si="4"/>
        <v>0</v>
      </c>
    </row>
    <row r="119" spans="1:9" s="1" customFormat="1" ht="68.25">
      <c r="A119" s="35" t="s">
        <v>415</v>
      </c>
      <c r="B119" s="24" t="s">
        <v>278</v>
      </c>
      <c r="C119" s="24" t="s">
        <v>204</v>
      </c>
      <c r="D119" s="24"/>
      <c r="E119" s="24"/>
      <c r="F119" s="24"/>
      <c r="G119" s="59">
        <f>G120</f>
        <v>3800492.79</v>
      </c>
      <c r="H119" s="59">
        <f>H120+H126</f>
        <v>2859676.2100000004</v>
      </c>
      <c r="I119" s="76">
        <f t="shared" si="4"/>
        <v>75.24487923051684</v>
      </c>
    </row>
    <row r="120" spans="1:9" ht="45">
      <c r="A120" s="53" t="s">
        <v>156</v>
      </c>
      <c r="B120" s="24" t="s">
        <v>278</v>
      </c>
      <c r="C120" s="24" t="s">
        <v>204</v>
      </c>
      <c r="D120" s="24"/>
      <c r="E120" s="24"/>
      <c r="F120" s="24"/>
      <c r="G120" s="59">
        <f>G121+G124</f>
        <v>3800492.79</v>
      </c>
      <c r="H120" s="59">
        <f>H121+H124</f>
        <v>2707034.49</v>
      </c>
      <c r="I120" s="76">
        <f t="shared" si="4"/>
        <v>71.2285127108477</v>
      </c>
    </row>
    <row r="121" spans="1:9" s="1" customFormat="1" ht="54" customHeight="1">
      <c r="A121" s="36" t="s">
        <v>362</v>
      </c>
      <c r="B121" s="24" t="s">
        <v>278</v>
      </c>
      <c r="C121" s="24" t="s">
        <v>204</v>
      </c>
      <c r="D121" s="24" t="s">
        <v>194</v>
      </c>
      <c r="E121" s="24"/>
      <c r="F121" s="24"/>
      <c r="G121" s="59">
        <f>SUM(G122:G123)</f>
        <v>137637</v>
      </c>
      <c r="H121" s="59">
        <f>SUM(H122:H123)</f>
        <v>0</v>
      </c>
      <c r="I121" s="76">
        <f t="shared" si="4"/>
        <v>0</v>
      </c>
    </row>
    <row r="122" spans="1:9" ht="42.75" customHeight="1" hidden="1">
      <c r="A122" s="35" t="s">
        <v>249</v>
      </c>
      <c r="B122" s="24" t="s">
        <v>278</v>
      </c>
      <c r="C122" s="25" t="s">
        <v>204</v>
      </c>
      <c r="D122" s="25" t="s">
        <v>195</v>
      </c>
      <c r="E122" s="25" t="s">
        <v>262</v>
      </c>
      <c r="F122" s="25"/>
      <c r="G122" s="58">
        <v>0</v>
      </c>
      <c r="H122" s="143">
        <v>0</v>
      </c>
      <c r="I122" s="76" t="e">
        <f t="shared" si="4"/>
        <v>#DIV/0!</v>
      </c>
    </row>
    <row r="123" spans="1:9" ht="54" customHeight="1">
      <c r="A123" s="38" t="s">
        <v>250</v>
      </c>
      <c r="B123" s="25" t="s">
        <v>278</v>
      </c>
      <c r="C123" s="25" t="s">
        <v>204</v>
      </c>
      <c r="D123" s="25" t="s">
        <v>195</v>
      </c>
      <c r="E123" s="25" t="s">
        <v>262</v>
      </c>
      <c r="F123" s="25" t="s">
        <v>43</v>
      </c>
      <c r="G123" s="58">
        <v>137637</v>
      </c>
      <c r="H123" s="133">
        <v>0</v>
      </c>
      <c r="I123" s="76">
        <f t="shared" si="4"/>
        <v>0</v>
      </c>
    </row>
    <row r="124" spans="1:9" s="1" customFormat="1" ht="48" customHeight="1">
      <c r="A124" s="37" t="s">
        <v>363</v>
      </c>
      <c r="B124" s="24" t="s">
        <v>278</v>
      </c>
      <c r="C124" s="24" t="s">
        <v>204</v>
      </c>
      <c r="D124" s="24" t="s">
        <v>276</v>
      </c>
      <c r="E124" s="24" t="s">
        <v>280</v>
      </c>
      <c r="F124" s="24"/>
      <c r="G124" s="59">
        <f>G125</f>
        <v>3662855.79</v>
      </c>
      <c r="H124" s="59">
        <f>H125</f>
        <v>2707034.49</v>
      </c>
      <c r="I124" s="76">
        <f t="shared" si="4"/>
        <v>73.90502507334585</v>
      </c>
    </row>
    <row r="125" spans="1:9" s="1" customFormat="1" ht="22.5">
      <c r="A125" s="35" t="s">
        <v>275</v>
      </c>
      <c r="B125" s="25" t="s">
        <v>278</v>
      </c>
      <c r="C125" s="25" t="s">
        <v>204</v>
      </c>
      <c r="D125" s="25" t="s">
        <v>276</v>
      </c>
      <c r="E125" s="25" t="s">
        <v>280</v>
      </c>
      <c r="F125" s="25" t="s">
        <v>43</v>
      </c>
      <c r="G125" s="58">
        <v>3662855.79</v>
      </c>
      <c r="H125" s="134">
        <v>2707034.49</v>
      </c>
      <c r="I125" s="76">
        <f t="shared" si="4"/>
        <v>73.90502507334585</v>
      </c>
    </row>
    <row r="126" spans="1:9" ht="22.5">
      <c r="A126" s="36" t="s">
        <v>206</v>
      </c>
      <c r="B126" s="24" t="s">
        <v>278</v>
      </c>
      <c r="C126" s="26" t="s">
        <v>204</v>
      </c>
      <c r="D126" s="24" t="s">
        <v>164</v>
      </c>
      <c r="E126" s="110"/>
      <c r="F126" s="24"/>
      <c r="G126" s="59">
        <f>G127</f>
        <v>1670300</v>
      </c>
      <c r="H126" s="59">
        <f>H127</f>
        <v>152641.72</v>
      </c>
      <c r="I126" s="76">
        <f t="shared" si="4"/>
        <v>9.138581093216787</v>
      </c>
    </row>
    <row r="127" spans="1:9" ht="22.5">
      <c r="A127" s="35" t="s">
        <v>207</v>
      </c>
      <c r="B127" s="25" t="s">
        <v>278</v>
      </c>
      <c r="C127" s="27" t="s">
        <v>204</v>
      </c>
      <c r="D127" s="25" t="s">
        <v>164</v>
      </c>
      <c r="E127" s="25" t="s">
        <v>198</v>
      </c>
      <c r="F127" s="25"/>
      <c r="G127" s="58">
        <f>G128</f>
        <v>1670300</v>
      </c>
      <c r="H127" s="58">
        <f>H128</f>
        <v>152641.72</v>
      </c>
      <c r="I127" s="76">
        <f t="shared" si="4"/>
        <v>9.138581093216787</v>
      </c>
    </row>
    <row r="128" spans="1:9" ht="22.5">
      <c r="A128" s="35" t="s">
        <v>148</v>
      </c>
      <c r="B128" s="25" t="s">
        <v>278</v>
      </c>
      <c r="C128" s="25" t="s">
        <v>204</v>
      </c>
      <c r="D128" s="25" t="s">
        <v>164</v>
      </c>
      <c r="E128" s="25" t="s">
        <v>198</v>
      </c>
      <c r="F128" s="25" t="s">
        <v>43</v>
      </c>
      <c r="G128" s="58">
        <v>1670300</v>
      </c>
      <c r="H128" s="133">
        <v>152641.72</v>
      </c>
      <c r="I128" s="76">
        <f t="shared" si="4"/>
        <v>9.138581093216787</v>
      </c>
    </row>
    <row r="129" spans="1:9" ht="22.5">
      <c r="A129" s="33" t="s">
        <v>66</v>
      </c>
      <c r="B129" s="24" t="s">
        <v>278</v>
      </c>
      <c r="C129" s="24" t="s">
        <v>208</v>
      </c>
      <c r="D129" s="26"/>
      <c r="E129" s="110"/>
      <c r="F129" s="24"/>
      <c r="G129" s="59">
        <f>G130+G135+G159</f>
        <v>4130899.65</v>
      </c>
      <c r="H129" s="59">
        <f>H130+H135+H159</f>
        <v>914568.7</v>
      </c>
      <c r="I129" s="76">
        <f t="shared" si="4"/>
        <v>22.1396978258719</v>
      </c>
    </row>
    <row r="130" spans="1:9" ht="66">
      <c r="A130" s="145" t="s">
        <v>415</v>
      </c>
      <c r="B130" s="24" t="s">
        <v>278</v>
      </c>
      <c r="C130" s="24" t="s">
        <v>208</v>
      </c>
      <c r="D130" s="24"/>
      <c r="E130" s="24"/>
      <c r="F130" s="24"/>
      <c r="G130" s="59">
        <f>G131</f>
        <v>30000</v>
      </c>
      <c r="H130" s="59">
        <f>H131</f>
        <v>0</v>
      </c>
      <c r="I130" s="76">
        <f t="shared" si="4"/>
        <v>0</v>
      </c>
    </row>
    <row r="131" spans="1:9" ht="22.5">
      <c r="A131" s="36" t="s">
        <v>347</v>
      </c>
      <c r="B131" s="24" t="s">
        <v>278</v>
      </c>
      <c r="C131" s="24" t="s">
        <v>208</v>
      </c>
      <c r="D131" s="24" t="s">
        <v>268</v>
      </c>
      <c r="E131" s="26"/>
      <c r="F131" s="24"/>
      <c r="G131" s="56">
        <f>G132</f>
        <v>30000</v>
      </c>
      <c r="H131" s="56">
        <f>H132</f>
        <v>0</v>
      </c>
      <c r="I131" s="76">
        <f t="shared" si="4"/>
        <v>0</v>
      </c>
    </row>
    <row r="132" spans="1:9" ht="22.5">
      <c r="A132" s="41" t="s">
        <v>364</v>
      </c>
      <c r="B132" s="24" t="s">
        <v>278</v>
      </c>
      <c r="C132" s="24" t="s">
        <v>208</v>
      </c>
      <c r="D132" s="24" t="s">
        <v>214</v>
      </c>
      <c r="E132" s="110" t="s">
        <v>210</v>
      </c>
      <c r="F132" s="24"/>
      <c r="G132" s="56">
        <f>SUM(G133:G134)</f>
        <v>30000</v>
      </c>
      <c r="H132" s="137">
        <f>SUM(H133:H134)</f>
        <v>0</v>
      </c>
      <c r="I132" s="76">
        <f t="shared" si="4"/>
        <v>0</v>
      </c>
    </row>
    <row r="133" spans="1:9" ht="0.75" customHeight="1">
      <c r="A133" s="35" t="s">
        <v>249</v>
      </c>
      <c r="B133" s="24" t="s">
        <v>278</v>
      </c>
      <c r="C133" s="25" t="s">
        <v>208</v>
      </c>
      <c r="D133" s="25"/>
      <c r="E133" s="25"/>
      <c r="F133" s="25"/>
      <c r="G133" s="57">
        <v>0</v>
      </c>
      <c r="H133" s="136">
        <v>0</v>
      </c>
      <c r="I133" s="76" t="e">
        <f t="shared" si="4"/>
        <v>#DIV/0!</v>
      </c>
    </row>
    <row r="134" spans="1:9" ht="56.25" customHeight="1">
      <c r="A134" s="35" t="s">
        <v>250</v>
      </c>
      <c r="B134" s="24" t="s">
        <v>278</v>
      </c>
      <c r="C134" s="25" t="s">
        <v>208</v>
      </c>
      <c r="D134" s="25" t="s">
        <v>214</v>
      </c>
      <c r="E134" s="25">
        <v>12710</v>
      </c>
      <c r="F134" s="25" t="s">
        <v>43</v>
      </c>
      <c r="G134" s="58">
        <v>30000</v>
      </c>
      <c r="H134" s="136">
        <v>0</v>
      </c>
      <c r="I134" s="76">
        <f t="shared" si="4"/>
        <v>0</v>
      </c>
    </row>
    <row r="135" spans="1:9" ht="57" customHeight="1">
      <c r="A135" s="41" t="s">
        <v>349</v>
      </c>
      <c r="B135" s="24" t="s">
        <v>278</v>
      </c>
      <c r="C135" s="24" t="s">
        <v>208</v>
      </c>
      <c r="D135" s="24"/>
      <c r="E135" s="24"/>
      <c r="F135" s="24"/>
      <c r="G135" s="60">
        <f>G136+G143</f>
        <v>1548327.65</v>
      </c>
      <c r="H135" s="60">
        <f>H136+H143</f>
        <v>0</v>
      </c>
      <c r="I135" s="76">
        <f t="shared" si="4"/>
        <v>0</v>
      </c>
    </row>
    <row r="136" spans="1:9" s="1" customFormat="1" ht="22.5">
      <c r="A136" s="169" t="s">
        <v>365</v>
      </c>
      <c r="B136" s="24" t="s">
        <v>278</v>
      </c>
      <c r="C136" s="26" t="s">
        <v>208</v>
      </c>
      <c r="D136" s="24" t="s">
        <v>366</v>
      </c>
      <c r="E136" s="24"/>
      <c r="F136" s="24"/>
      <c r="G136" s="59">
        <f>G137+G140</f>
        <v>1115506.79</v>
      </c>
      <c r="H136" s="59">
        <f>H137+H140</f>
        <v>0</v>
      </c>
      <c r="I136" s="76">
        <f aca="true" t="shared" si="6" ref="I136:I199">H136/G136%</f>
        <v>0</v>
      </c>
    </row>
    <row r="137" spans="1:9" s="1" customFormat="1" ht="22.5">
      <c r="A137" s="37" t="s">
        <v>367</v>
      </c>
      <c r="B137" s="24" t="s">
        <v>278</v>
      </c>
      <c r="C137" s="24" t="s">
        <v>208</v>
      </c>
      <c r="D137" s="24" t="s">
        <v>366</v>
      </c>
      <c r="E137" s="24"/>
      <c r="F137" s="24"/>
      <c r="G137" s="56">
        <v>743669.85</v>
      </c>
      <c r="H137" s="138">
        <f>H138+H139</f>
        <v>0</v>
      </c>
      <c r="I137" s="76">
        <f t="shared" si="6"/>
        <v>0</v>
      </c>
    </row>
    <row r="138" spans="1:9" ht="45">
      <c r="A138" s="144" t="s">
        <v>368</v>
      </c>
      <c r="B138" s="25" t="s">
        <v>278</v>
      </c>
      <c r="C138" s="25" t="s">
        <v>208</v>
      </c>
      <c r="D138" s="25" t="s">
        <v>369</v>
      </c>
      <c r="E138" s="151" t="s">
        <v>370</v>
      </c>
      <c r="F138" s="25" t="s">
        <v>43</v>
      </c>
      <c r="G138" s="193">
        <v>739970</v>
      </c>
      <c r="H138" s="134">
        <f>H139</f>
        <v>0</v>
      </c>
      <c r="I138" s="76">
        <f t="shared" si="6"/>
        <v>0</v>
      </c>
    </row>
    <row r="139" spans="1:9" ht="45">
      <c r="A139" s="38" t="s">
        <v>250</v>
      </c>
      <c r="B139" s="24" t="s">
        <v>278</v>
      </c>
      <c r="C139" s="25" t="s">
        <v>208</v>
      </c>
      <c r="D139" s="25" t="s">
        <v>369</v>
      </c>
      <c r="E139" s="25" t="s">
        <v>371</v>
      </c>
      <c r="F139" s="25" t="s">
        <v>43</v>
      </c>
      <c r="G139" s="62">
        <v>3699.85</v>
      </c>
      <c r="H139" s="136">
        <f>H140</f>
        <v>0</v>
      </c>
      <c r="I139" s="76">
        <f t="shared" si="6"/>
        <v>0</v>
      </c>
    </row>
    <row r="140" spans="1:9" s="1" customFormat="1" ht="22.5">
      <c r="A140" s="37" t="s">
        <v>372</v>
      </c>
      <c r="B140" s="24" t="s">
        <v>278</v>
      </c>
      <c r="C140" s="24" t="s">
        <v>208</v>
      </c>
      <c r="D140" s="24" t="s">
        <v>366</v>
      </c>
      <c r="E140" s="24"/>
      <c r="F140" s="24"/>
      <c r="G140" s="59">
        <v>371836.94</v>
      </c>
      <c r="H140" s="138">
        <f>H141</f>
        <v>0</v>
      </c>
      <c r="I140" s="76">
        <f t="shared" si="6"/>
        <v>0</v>
      </c>
    </row>
    <row r="141" spans="1:9" ht="44.25">
      <c r="A141" s="36" t="s">
        <v>250</v>
      </c>
      <c r="B141" s="24" t="s">
        <v>278</v>
      </c>
      <c r="C141" s="25" t="s">
        <v>208</v>
      </c>
      <c r="D141" s="24" t="s">
        <v>369</v>
      </c>
      <c r="E141" s="151" t="s">
        <v>370</v>
      </c>
      <c r="F141" s="25" t="s">
        <v>43</v>
      </c>
      <c r="G141" s="58">
        <v>369987</v>
      </c>
      <c r="H141" s="134">
        <v>0</v>
      </c>
      <c r="I141" s="76">
        <f t="shared" si="6"/>
        <v>0</v>
      </c>
    </row>
    <row r="142" spans="1:9" ht="45">
      <c r="A142" s="144" t="s">
        <v>250</v>
      </c>
      <c r="B142" s="25" t="s">
        <v>278</v>
      </c>
      <c r="C142" s="25" t="s">
        <v>208</v>
      </c>
      <c r="D142" s="25" t="s">
        <v>369</v>
      </c>
      <c r="E142" s="25" t="s">
        <v>371</v>
      </c>
      <c r="F142" s="25" t="s">
        <v>43</v>
      </c>
      <c r="G142" s="193">
        <v>1849.94</v>
      </c>
      <c r="H142" s="134">
        <f>H143</f>
        <v>0</v>
      </c>
      <c r="I142" s="76">
        <f t="shared" si="6"/>
        <v>0</v>
      </c>
    </row>
    <row r="143" spans="1:9" s="1" customFormat="1" ht="22.5">
      <c r="A143" s="36" t="s">
        <v>351</v>
      </c>
      <c r="B143" s="24" t="s">
        <v>278</v>
      </c>
      <c r="C143" s="24" t="s">
        <v>208</v>
      </c>
      <c r="D143" s="24" t="s">
        <v>350</v>
      </c>
      <c r="E143" s="66"/>
      <c r="F143" s="66"/>
      <c r="G143" s="60">
        <f>G144+G147+G150+G153+G156</f>
        <v>432820.86</v>
      </c>
      <c r="H143" s="60">
        <f>H144+H147+H150+H153+H156</f>
        <v>0</v>
      </c>
      <c r="I143" s="76">
        <f t="shared" si="6"/>
        <v>0</v>
      </c>
    </row>
    <row r="144" spans="1:9" s="1" customFormat="1" ht="44.25">
      <c r="A144" s="36" t="s">
        <v>373</v>
      </c>
      <c r="B144" s="24" t="s">
        <v>278</v>
      </c>
      <c r="C144" s="24" t="s">
        <v>208</v>
      </c>
      <c r="D144" s="24" t="s">
        <v>352</v>
      </c>
      <c r="E144" s="110" t="s">
        <v>213</v>
      </c>
      <c r="F144" s="24"/>
      <c r="G144" s="56">
        <f>G146</f>
        <v>56845.86</v>
      </c>
      <c r="H144" s="139">
        <f>H145</f>
        <v>0</v>
      </c>
      <c r="I144" s="76">
        <f t="shared" si="6"/>
        <v>0</v>
      </c>
    </row>
    <row r="145" spans="1:9" ht="0" customHeight="1" hidden="1">
      <c r="A145" s="37" t="s">
        <v>374</v>
      </c>
      <c r="B145" s="24" t="s">
        <v>278</v>
      </c>
      <c r="C145" s="25" t="s">
        <v>208</v>
      </c>
      <c r="D145" s="25" t="s">
        <v>352</v>
      </c>
      <c r="E145" s="25" t="s">
        <v>213</v>
      </c>
      <c r="F145" s="25"/>
      <c r="G145" s="57">
        <v>0</v>
      </c>
      <c r="H145" s="136">
        <v>0</v>
      </c>
      <c r="I145" s="76" t="e">
        <f t="shared" si="6"/>
        <v>#DIV/0!</v>
      </c>
    </row>
    <row r="146" spans="1:9" ht="45">
      <c r="A146" s="35" t="s">
        <v>250</v>
      </c>
      <c r="B146" s="25" t="s">
        <v>278</v>
      </c>
      <c r="C146" s="25" t="s">
        <v>208</v>
      </c>
      <c r="D146" s="25" t="s">
        <v>352</v>
      </c>
      <c r="E146" s="25" t="s">
        <v>213</v>
      </c>
      <c r="F146" s="25" t="s">
        <v>43</v>
      </c>
      <c r="G146" s="57">
        <v>56845.86</v>
      </c>
      <c r="H146" s="141">
        <f>H147</f>
        <v>0</v>
      </c>
      <c r="I146" s="76">
        <f t="shared" si="6"/>
        <v>0</v>
      </c>
    </row>
    <row r="147" spans="1:9" ht="66">
      <c r="A147" s="37" t="s">
        <v>375</v>
      </c>
      <c r="B147" s="24" t="s">
        <v>278</v>
      </c>
      <c r="C147" s="24" t="s">
        <v>208</v>
      </c>
      <c r="D147" s="24" t="s">
        <v>376</v>
      </c>
      <c r="E147" s="24" t="s">
        <v>213</v>
      </c>
      <c r="F147" s="24"/>
      <c r="G147" s="59">
        <f>SUM(G148:G149)</f>
        <v>19000</v>
      </c>
      <c r="H147" s="59">
        <f>SUM(H148:H149)</f>
        <v>0</v>
      </c>
      <c r="I147" s="190">
        <f t="shared" si="6"/>
        <v>0</v>
      </c>
    </row>
    <row r="148" spans="1:9" ht="0.75" customHeight="1">
      <c r="A148" s="35" t="s">
        <v>249</v>
      </c>
      <c r="B148" s="24" t="s">
        <v>278</v>
      </c>
      <c r="C148" s="24" t="s">
        <v>208</v>
      </c>
      <c r="D148" s="25"/>
      <c r="E148" s="151"/>
      <c r="F148" s="25"/>
      <c r="G148" s="59">
        <v>0</v>
      </c>
      <c r="H148" s="139">
        <f>H149</f>
        <v>0</v>
      </c>
      <c r="I148" s="76" t="e">
        <f t="shared" si="6"/>
        <v>#DIV/0!</v>
      </c>
    </row>
    <row r="149" spans="1:9" ht="45">
      <c r="A149" s="35" t="s">
        <v>250</v>
      </c>
      <c r="B149" s="25" t="s">
        <v>278</v>
      </c>
      <c r="C149" s="25" t="s">
        <v>208</v>
      </c>
      <c r="D149" s="25" t="s">
        <v>376</v>
      </c>
      <c r="E149" s="25" t="s">
        <v>213</v>
      </c>
      <c r="F149" s="25" t="s">
        <v>43</v>
      </c>
      <c r="G149" s="58">
        <v>19000</v>
      </c>
      <c r="H149" s="136">
        <v>0</v>
      </c>
      <c r="I149" s="76">
        <f t="shared" si="6"/>
        <v>0</v>
      </c>
    </row>
    <row r="150" spans="1:9" ht="30" customHeight="1">
      <c r="A150" s="37" t="s">
        <v>377</v>
      </c>
      <c r="B150" s="24" t="s">
        <v>278</v>
      </c>
      <c r="C150" s="24" t="s">
        <v>208</v>
      </c>
      <c r="D150" s="66" t="s">
        <v>378</v>
      </c>
      <c r="E150" s="66" t="s">
        <v>213</v>
      </c>
      <c r="F150" s="66"/>
      <c r="G150" s="59">
        <f>SUM(G151:G152)</f>
        <v>70000</v>
      </c>
      <c r="H150" s="59">
        <f>SUM(H151:H152)</f>
        <v>0</v>
      </c>
      <c r="I150" s="76">
        <f t="shared" si="6"/>
        <v>0</v>
      </c>
    </row>
    <row r="151" spans="1:9" ht="44.25" hidden="1">
      <c r="A151" s="77" t="s">
        <v>249</v>
      </c>
      <c r="B151" s="24" t="s">
        <v>278</v>
      </c>
      <c r="C151" s="24" t="s">
        <v>208</v>
      </c>
      <c r="D151" s="66" t="s">
        <v>378</v>
      </c>
      <c r="E151" s="66" t="s">
        <v>213</v>
      </c>
      <c r="F151" s="66"/>
      <c r="G151" s="47">
        <v>0</v>
      </c>
      <c r="H151" s="135">
        <v>0</v>
      </c>
      <c r="I151" s="76" t="e">
        <f t="shared" si="6"/>
        <v>#DIV/0!</v>
      </c>
    </row>
    <row r="152" spans="1:9" ht="45">
      <c r="A152" s="35" t="s">
        <v>250</v>
      </c>
      <c r="B152" s="25" t="s">
        <v>278</v>
      </c>
      <c r="C152" s="25" t="s">
        <v>208</v>
      </c>
      <c r="D152" s="67" t="s">
        <v>378</v>
      </c>
      <c r="E152" s="67" t="s">
        <v>213</v>
      </c>
      <c r="F152" s="67" t="s">
        <v>43</v>
      </c>
      <c r="G152" s="48">
        <v>70000</v>
      </c>
      <c r="H152" s="143">
        <v>0</v>
      </c>
      <c r="I152" s="76">
        <f t="shared" si="6"/>
        <v>0</v>
      </c>
    </row>
    <row r="153" spans="1:9" ht="45">
      <c r="A153" s="35" t="s">
        <v>379</v>
      </c>
      <c r="B153" s="24" t="s">
        <v>278</v>
      </c>
      <c r="C153" s="24" t="s">
        <v>208</v>
      </c>
      <c r="D153" s="66" t="s">
        <v>380</v>
      </c>
      <c r="E153" s="66" t="s">
        <v>213</v>
      </c>
      <c r="F153" s="66"/>
      <c r="G153" s="59">
        <f>SUM(G154:G155)</f>
        <v>177951</v>
      </c>
      <c r="H153" s="59">
        <f>SUM(H154:H155)</f>
        <v>0</v>
      </c>
      <c r="I153" s="76">
        <f t="shared" si="6"/>
        <v>0</v>
      </c>
    </row>
    <row r="154" spans="1:9" ht="0.75" customHeight="1">
      <c r="A154" s="35" t="s">
        <v>249</v>
      </c>
      <c r="B154" s="24" t="s">
        <v>278</v>
      </c>
      <c r="C154" s="25" t="s">
        <v>208</v>
      </c>
      <c r="D154" s="67" t="s">
        <v>380</v>
      </c>
      <c r="E154" s="67" t="s">
        <v>370</v>
      </c>
      <c r="F154" s="67"/>
      <c r="G154" s="58">
        <v>0</v>
      </c>
      <c r="H154" s="136">
        <v>0</v>
      </c>
      <c r="I154" s="76" t="e">
        <f t="shared" si="6"/>
        <v>#DIV/0!</v>
      </c>
    </row>
    <row r="155" spans="1:9" ht="45">
      <c r="A155" s="35" t="s">
        <v>250</v>
      </c>
      <c r="B155" s="24" t="s">
        <v>278</v>
      </c>
      <c r="C155" s="25" t="s">
        <v>208</v>
      </c>
      <c r="D155" s="67" t="s">
        <v>380</v>
      </c>
      <c r="E155" s="67" t="s">
        <v>381</v>
      </c>
      <c r="F155" s="67" t="s">
        <v>43</v>
      </c>
      <c r="G155" s="62">
        <v>177951</v>
      </c>
      <c r="H155" s="136">
        <v>0</v>
      </c>
      <c r="I155" s="76">
        <f t="shared" si="6"/>
        <v>0</v>
      </c>
    </row>
    <row r="156" spans="1:9" ht="45">
      <c r="A156" s="35" t="s">
        <v>382</v>
      </c>
      <c r="B156" s="24" t="s">
        <v>278</v>
      </c>
      <c r="C156" s="25" t="s">
        <v>208</v>
      </c>
      <c r="D156" s="25" t="s">
        <v>383</v>
      </c>
      <c r="E156" s="25" t="s">
        <v>213</v>
      </c>
      <c r="F156" s="25"/>
      <c r="G156" s="48">
        <f>SUM(G157:G158)</f>
        <v>109024</v>
      </c>
      <c r="H156" s="48">
        <f>SUM(H157:H158)</f>
        <v>0</v>
      </c>
      <c r="I156" s="76">
        <f t="shared" si="6"/>
        <v>0</v>
      </c>
    </row>
    <row r="157" spans="1:9" ht="0" customHeight="1" hidden="1">
      <c r="A157" s="41" t="s">
        <v>249</v>
      </c>
      <c r="B157" s="24" t="s">
        <v>278</v>
      </c>
      <c r="C157" s="24" t="s">
        <v>208</v>
      </c>
      <c r="D157" s="24" t="s">
        <v>383</v>
      </c>
      <c r="E157" s="66" t="s">
        <v>213</v>
      </c>
      <c r="F157" s="66"/>
      <c r="G157" s="64">
        <v>0</v>
      </c>
      <c r="H157" s="138">
        <v>0</v>
      </c>
      <c r="I157" s="76" t="e">
        <f t="shared" si="6"/>
        <v>#DIV/0!</v>
      </c>
    </row>
    <row r="158" spans="1:9" ht="45">
      <c r="A158" s="41" t="s">
        <v>250</v>
      </c>
      <c r="B158" s="24" t="s">
        <v>278</v>
      </c>
      <c r="C158" s="24" t="s">
        <v>208</v>
      </c>
      <c r="D158" s="24" t="s">
        <v>383</v>
      </c>
      <c r="E158" s="66" t="s">
        <v>213</v>
      </c>
      <c r="F158" s="66" t="s">
        <v>43</v>
      </c>
      <c r="G158" s="59">
        <v>109024</v>
      </c>
      <c r="H158" s="139">
        <v>0</v>
      </c>
      <c r="I158" s="190">
        <f t="shared" si="6"/>
        <v>0</v>
      </c>
    </row>
    <row r="159" spans="1:9" ht="21.75">
      <c r="A159" s="41" t="s">
        <v>206</v>
      </c>
      <c r="B159" s="24" t="s">
        <v>278</v>
      </c>
      <c r="C159" s="24" t="s">
        <v>208</v>
      </c>
      <c r="D159" s="24" t="s">
        <v>164</v>
      </c>
      <c r="E159" s="24"/>
      <c r="F159" s="24"/>
      <c r="G159" s="59">
        <f>SUM(G160:G164)</f>
        <v>2552572</v>
      </c>
      <c r="H159" s="59">
        <f>SUM(H160:H164)</f>
        <v>914568.7</v>
      </c>
      <c r="I159" s="190">
        <f t="shared" si="6"/>
        <v>35.82930079935061</v>
      </c>
    </row>
    <row r="160" spans="1:9" ht="22.5">
      <c r="A160" s="42" t="s">
        <v>209</v>
      </c>
      <c r="B160" s="24" t="s">
        <v>278</v>
      </c>
      <c r="C160" s="24" t="s">
        <v>208</v>
      </c>
      <c r="D160" s="24" t="s">
        <v>164</v>
      </c>
      <c r="E160" s="24" t="s">
        <v>210</v>
      </c>
      <c r="F160" s="24" t="s">
        <v>43</v>
      </c>
      <c r="G160" s="59">
        <v>466400</v>
      </c>
      <c r="H160" s="132">
        <v>175958.5</v>
      </c>
      <c r="I160" s="76">
        <f t="shared" si="6"/>
        <v>37.72695111492281</v>
      </c>
    </row>
    <row r="161" spans="1:9" ht="45">
      <c r="A161" s="194" t="s">
        <v>211</v>
      </c>
      <c r="B161" s="24" t="s">
        <v>278</v>
      </c>
      <c r="C161" s="24" t="s">
        <v>208</v>
      </c>
      <c r="D161" s="24" t="s">
        <v>164</v>
      </c>
      <c r="E161" s="24" t="s">
        <v>190</v>
      </c>
      <c r="F161" s="66" t="s">
        <v>43</v>
      </c>
      <c r="G161" s="59">
        <v>1261900</v>
      </c>
      <c r="H161" s="200">
        <v>230326.6</v>
      </c>
      <c r="I161" s="190">
        <f t="shared" si="6"/>
        <v>18.252365480624455</v>
      </c>
    </row>
    <row r="162" spans="1:9" ht="21.75">
      <c r="A162" s="78" t="s">
        <v>44</v>
      </c>
      <c r="B162" s="24" t="s">
        <v>278</v>
      </c>
      <c r="C162" s="24" t="s">
        <v>208</v>
      </c>
      <c r="D162" s="24" t="s">
        <v>164</v>
      </c>
      <c r="E162" s="24" t="s">
        <v>190</v>
      </c>
      <c r="F162" s="24" t="s">
        <v>45</v>
      </c>
      <c r="G162" s="59">
        <v>10300</v>
      </c>
      <c r="H162" s="132">
        <v>0</v>
      </c>
      <c r="I162" s="190">
        <f t="shared" si="6"/>
        <v>0</v>
      </c>
    </row>
    <row r="163" spans="1:9" ht="21.75">
      <c r="A163" s="194" t="s">
        <v>212</v>
      </c>
      <c r="B163" s="24" t="s">
        <v>278</v>
      </c>
      <c r="C163" s="24" t="s">
        <v>208</v>
      </c>
      <c r="D163" s="24" t="s">
        <v>164</v>
      </c>
      <c r="E163" s="24" t="s">
        <v>213</v>
      </c>
      <c r="F163" s="24" t="s">
        <v>43</v>
      </c>
      <c r="G163" s="59">
        <v>602500</v>
      </c>
      <c r="H163" s="201">
        <v>311571.6</v>
      </c>
      <c r="I163" s="190">
        <f t="shared" si="6"/>
        <v>51.71312863070539</v>
      </c>
    </row>
    <row r="164" spans="1:9" ht="22.5">
      <c r="A164" s="33" t="s">
        <v>384</v>
      </c>
      <c r="B164" s="24" t="s">
        <v>278</v>
      </c>
      <c r="C164" s="24" t="s">
        <v>208</v>
      </c>
      <c r="D164" s="24" t="s">
        <v>164</v>
      </c>
      <c r="E164" s="24" t="s">
        <v>213</v>
      </c>
      <c r="F164" s="24" t="s">
        <v>45</v>
      </c>
      <c r="G164" s="59">
        <v>211472</v>
      </c>
      <c r="H164" s="132">
        <v>196712</v>
      </c>
      <c r="I164" s="76">
        <f t="shared" si="6"/>
        <v>93.0203525762276</v>
      </c>
    </row>
    <row r="165" spans="1:9" ht="22.5">
      <c r="A165" s="33" t="s">
        <v>67</v>
      </c>
      <c r="B165" s="24" t="s">
        <v>278</v>
      </c>
      <c r="C165" s="24" t="s">
        <v>215</v>
      </c>
      <c r="D165" s="24"/>
      <c r="E165" s="24"/>
      <c r="F165" s="24"/>
      <c r="G165" s="59">
        <f>G166+G169</f>
        <v>770649.5</v>
      </c>
      <c r="H165" s="59">
        <f>H166+H169</f>
        <v>0</v>
      </c>
      <c r="I165" s="76">
        <f t="shared" si="6"/>
        <v>0</v>
      </c>
    </row>
    <row r="166" spans="1:9" ht="45">
      <c r="A166" s="33" t="s">
        <v>385</v>
      </c>
      <c r="B166" s="24" t="s">
        <v>278</v>
      </c>
      <c r="C166" s="25" t="s">
        <v>215</v>
      </c>
      <c r="D166" s="25" t="s">
        <v>386</v>
      </c>
      <c r="E166" s="25"/>
      <c r="F166" s="25"/>
      <c r="G166" s="58">
        <f>G167</f>
        <v>82249.5</v>
      </c>
      <c r="H166" s="58">
        <f>H167</f>
        <v>0</v>
      </c>
      <c r="I166" s="76">
        <f t="shared" si="6"/>
        <v>0</v>
      </c>
    </row>
    <row r="167" spans="1:9" ht="45">
      <c r="A167" s="35" t="s">
        <v>387</v>
      </c>
      <c r="B167" s="24" t="s">
        <v>278</v>
      </c>
      <c r="C167" s="25" t="s">
        <v>215</v>
      </c>
      <c r="D167" s="25" t="s">
        <v>388</v>
      </c>
      <c r="E167" s="25" t="s">
        <v>198</v>
      </c>
      <c r="F167" s="25"/>
      <c r="G167" s="58">
        <f>G168</f>
        <v>82249.5</v>
      </c>
      <c r="H167" s="58">
        <f>H168</f>
        <v>0</v>
      </c>
      <c r="I167" s="76">
        <f t="shared" si="6"/>
        <v>0</v>
      </c>
    </row>
    <row r="168" spans="1:9" ht="54" customHeight="1">
      <c r="A168" s="195" t="s">
        <v>250</v>
      </c>
      <c r="B168" s="153" t="s">
        <v>278</v>
      </c>
      <c r="C168" s="25" t="s">
        <v>215</v>
      </c>
      <c r="D168" s="25" t="s">
        <v>389</v>
      </c>
      <c r="E168" s="25" t="s">
        <v>198</v>
      </c>
      <c r="F168" s="25" t="s">
        <v>43</v>
      </c>
      <c r="G168" s="48">
        <v>82249.5</v>
      </c>
      <c r="H168" s="143">
        <v>0</v>
      </c>
      <c r="I168" s="76">
        <f t="shared" si="6"/>
        <v>0</v>
      </c>
    </row>
    <row r="169" spans="1:9" ht="66.75">
      <c r="A169" s="33" t="s">
        <v>390</v>
      </c>
      <c r="B169" s="110" t="s">
        <v>278</v>
      </c>
      <c r="C169" s="24" t="s">
        <v>215</v>
      </c>
      <c r="D169" s="24"/>
      <c r="E169" s="24"/>
      <c r="F169" s="24"/>
      <c r="G169" s="64">
        <f>G170</f>
        <v>688400</v>
      </c>
      <c r="H169" s="64">
        <f>H170</f>
        <v>0</v>
      </c>
      <c r="I169" s="76">
        <f t="shared" si="6"/>
        <v>0</v>
      </c>
    </row>
    <row r="170" spans="1:9" ht="45">
      <c r="A170" s="37" t="s">
        <v>391</v>
      </c>
      <c r="B170" s="69" t="s">
        <v>278</v>
      </c>
      <c r="C170" s="24" t="s">
        <v>215</v>
      </c>
      <c r="D170" s="24" t="s">
        <v>194</v>
      </c>
      <c r="E170" s="24"/>
      <c r="F170" s="24"/>
      <c r="G170" s="60">
        <f>G171+G174+G176+G179</f>
        <v>688400</v>
      </c>
      <c r="H170" s="60">
        <f>H171+H174+H176+H179</f>
        <v>0</v>
      </c>
      <c r="I170" s="76">
        <f t="shared" si="6"/>
        <v>0</v>
      </c>
    </row>
    <row r="171" spans="1:9" ht="45">
      <c r="A171" s="37" t="s">
        <v>392</v>
      </c>
      <c r="B171" s="69" t="s">
        <v>278</v>
      </c>
      <c r="C171" s="24" t="s">
        <v>215</v>
      </c>
      <c r="D171" s="24" t="s">
        <v>271</v>
      </c>
      <c r="E171" s="24"/>
      <c r="F171" s="24"/>
      <c r="G171" s="60">
        <f>SUM(G172:G173)</f>
        <v>449700</v>
      </c>
      <c r="H171" s="60">
        <f>SUM(H172:H173)</f>
        <v>0</v>
      </c>
      <c r="I171" s="76">
        <f t="shared" si="6"/>
        <v>0</v>
      </c>
    </row>
    <row r="172" spans="1:9" ht="93" customHeight="1">
      <c r="A172" s="34" t="s">
        <v>243</v>
      </c>
      <c r="B172" s="151" t="s">
        <v>278</v>
      </c>
      <c r="C172" s="25" t="s">
        <v>215</v>
      </c>
      <c r="D172" s="25" t="s">
        <v>271</v>
      </c>
      <c r="E172" s="25" t="s">
        <v>251</v>
      </c>
      <c r="F172" s="25" t="s">
        <v>43</v>
      </c>
      <c r="G172" s="193">
        <v>440700</v>
      </c>
      <c r="H172" s="134">
        <v>0</v>
      </c>
      <c r="I172" s="76">
        <f t="shared" si="6"/>
        <v>0</v>
      </c>
    </row>
    <row r="173" spans="1:9" ht="50.25" customHeight="1">
      <c r="A173" s="34" t="s">
        <v>250</v>
      </c>
      <c r="B173" s="153" t="s">
        <v>278</v>
      </c>
      <c r="C173" s="25" t="s">
        <v>215</v>
      </c>
      <c r="D173" s="25" t="s">
        <v>271</v>
      </c>
      <c r="E173" s="25" t="s">
        <v>252</v>
      </c>
      <c r="F173" s="25" t="s">
        <v>43</v>
      </c>
      <c r="G173" s="193">
        <v>9000</v>
      </c>
      <c r="H173" s="134">
        <v>0</v>
      </c>
      <c r="I173" s="76">
        <f t="shared" si="6"/>
        <v>0</v>
      </c>
    </row>
    <row r="174" spans="1:9" s="1" customFormat="1" ht="44.25">
      <c r="A174" s="36" t="s">
        <v>216</v>
      </c>
      <c r="B174" s="69" t="s">
        <v>278</v>
      </c>
      <c r="C174" s="75" t="s">
        <v>215</v>
      </c>
      <c r="D174" s="75" t="s">
        <v>194</v>
      </c>
      <c r="E174" s="75" t="s">
        <v>198</v>
      </c>
      <c r="F174" s="75" t="s">
        <v>43</v>
      </c>
      <c r="G174" s="73">
        <f>G175</f>
        <v>43700</v>
      </c>
      <c r="H174" s="73">
        <f>H175</f>
        <v>0</v>
      </c>
      <c r="I174" s="76">
        <f t="shared" si="6"/>
        <v>0</v>
      </c>
    </row>
    <row r="175" spans="1:9" ht="45">
      <c r="A175" s="35" t="s">
        <v>250</v>
      </c>
      <c r="B175" s="110" t="s">
        <v>278</v>
      </c>
      <c r="C175" s="74" t="s">
        <v>215</v>
      </c>
      <c r="D175" s="74" t="s">
        <v>217</v>
      </c>
      <c r="E175" s="74" t="s">
        <v>198</v>
      </c>
      <c r="F175" s="74" t="s">
        <v>43</v>
      </c>
      <c r="G175" s="63">
        <v>43700</v>
      </c>
      <c r="H175" s="136">
        <v>0</v>
      </c>
      <c r="I175" s="76">
        <f t="shared" si="6"/>
        <v>0</v>
      </c>
    </row>
    <row r="176" spans="1:9" s="1" customFormat="1" ht="66.75">
      <c r="A176" s="37" t="s">
        <v>393</v>
      </c>
      <c r="B176" s="69" t="s">
        <v>278</v>
      </c>
      <c r="C176" s="75" t="s">
        <v>215</v>
      </c>
      <c r="D176" s="75" t="s">
        <v>195</v>
      </c>
      <c r="E176" s="75" t="s">
        <v>262</v>
      </c>
      <c r="F176" s="75"/>
      <c r="G176" s="73">
        <f>SUM(G177:G178)</f>
        <v>135000</v>
      </c>
      <c r="H176" s="73">
        <f>SUM(H177:H178)</f>
        <v>0</v>
      </c>
      <c r="I176" s="76">
        <f t="shared" si="6"/>
        <v>0</v>
      </c>
    </row>
    <row r="177" spans="1:9" ht="45" hidden="1">
      <c r="A177" s="35" t="s">
        <v>249</v>
      </c>
      <c r="B177" s="153" t="s">
        <v>278</v>
      </c>
      <c r="C177" s="74" t="s">
        <v>215</v>
      </c>
      <c r="D177" s="74"/>
      <c r="E177" s="74"/>
      <c r="F177" s="74"/>
      <c r="G177" s="62">
        <v>0</v>
      </c>
      <c r="H177" s="136">
        <v>0</v>
      </c>
      <c r="I177" s="76" t="e">
        <f t="shared" si="6"/>
        <v>#DIV/0!</v>
      </c>
    </row>
    <row r="178" spans="1:9" ht="45">
      <c r="A178" s="35" t="s">
        <v>250</v>
      </c>
      <c r="B178" s="151" t="s">
        <v>278</v>
      </c>
      <c r="C178" s="74" t="s">
        <v>215</v>
      </c>
      <c r="D178" s="74" t="s">
        <v>195</v>
      </c>
      <c r="E178" s="74" t="s">
        <v>262</v>
      </c>
      <c r="F178" s="74" t="s">
        <v>43</v>
      </c>
      <c r="G178" s="62">
        <v>135000</v>
      </c>
      <c r="H178" s="136">
        <v>0</v>
      </c>
      <c r="I178" s="76">
        <f t="shared" si="6"/>
        <v>0</v>
      </c>
    </row>
    <row r="179" spans="1:9" ht="131.25" customHeight="1">
      <c r="A179" s="33" t="s">
        <v>394</v>
      </c>
      <c r="B179" s="69" t="s">
        <v>278</v>
      </c>
      <c r="C179" s="75" t="s">
        <v>215</v>
      </c>
      <c r="D179" s="75" t="s">
        <v>218</v>
      </c>
      <c r="E179" s="75" t="s">
        <v>198</v>
      </c>
      <c r="F179" s="75"/>
      <c r="G179" s="64">
        <f>SUM(G180:G181)</f>
        <v>60000</v>
      </c>
      <c r="H179" s="64">
        <f>SUM(H180:H181)</f>
        <v>0</v>
      </c>
      <c r="I179" s="76">
        <f t="shared" si="6"/>
        <v>0</v>
      </c>
    </row>
    <row r="180" spans="1:9" ht="0.75" customHeight="1" hidden="1">
      <c r="A180" s="34" t="s">
        <v>249</v>
      </c>
      <c r="B180" s="153" t="s">
        <v>278</v>
      </c>
      <c r="C180" s="74" t="s">
        <v>215</v>
      </c>
      <c r="D180" s="74"/>
      <c r="E180" s="74"/>
      <c r="F180" s="74"/>
      <c r="G180" s="62">
        <v>0</v>
      </c>
      <c r="H180" s="136">
        <v>0</v>
      </c>
      <c r="I180" s="76">
        <v>0</v>
      </c>
    </row>
    <row r="181" spans="1:9" ht="45">
      <c r="A181" s="35" t="s">
        <v>250</v>
      </c>
      <c r="B181" s="151" t="s">
        <v>278</v>
      </c>
      <c r="C181" s="74" t="s">
        <v>215</v>
      </c>
      <c r="D181" s="74" t="s">
        <v>218</v>
      </c>
      <c r="E181" s="74" t="s">
        <v>198</v>
      </c>
      <c r="F181" s="74" t="s">
        <v>43</v>
      </c>
      <c r="G181" s="63">
        <v>60000</v>
      </c>
      <c r="H181" s="136">
        <v>0</v>
      </c>
      <c r="I181" s="76">
        <f t="shared" si="6"/>
        <v>0</v>
      </c>
    </row>
    <row r="182" spans="1:9" ht="22.5">
      <c r="A182" s="33" t="s">
        <v>395</v>
      </c>
      <c r="B182" s="69" t="s">
        <v>278</v>
      </c>
      <c r="C182" s="75" t="s">
        <v>272</v>
      </c>
      <c r="D182" s="75"/>
      <c r="E182" s="75"/>
      <c r="F182" s="75"/>
      <c r="G182" s="64">
        <f>G183</f>
        <v>208192</v>
      </c>
      <c r="H182" s="64">
        <f>H183</f>
        <v>0</v>
      </c>
      <c r="I182" s="76">
        <f t="shared" si="6"/>
        <v>0</v>
      </c>
    </row>
    <row r="183" spans="1:9" ht="22.5">
      <c r="A183" s="152" t="s">
        <v>265</v>
      </c>
      <c r="B183" s="153" t="s">
        <v>278</v>
      </c>
      <c r="C183" s="74" t="s">
        <v>272</v>
      </c>
      <c r="D183" s="74" t="s">
        <v>396</v>
      </c>
      <c r="E183" s="74"/>
      <c r="F183" s="74"/>
      <c r="G183" s="63">
        <f>G184</f>
        <v>208192</v>
      </c>
      <c r="H183" s="63">
        <f>H184</f>
        <v>0</v>
      </c>
      <c r="I183" s="76">
        <f t="shared" si="6"/>
        <v>0</v>
      </c>
    </row>
    <row r="184" spans="1:9" ht="22.5">
      <c r="A184" s="35" t="s">
        <v>397</v>
      </c>
      <c r="B184" s="110" t="s">
        <v>278</v>
      </c>
      <c r="C184" s="74" t="s">
        <v>272</v>
      </c>
      <c r="D184" s="74" t="s">
        <v>396</v>
      </c>
      <c r="E184" s="74"/>
      <c r="F184" s="74"/>
      <c r="G184" s="62">
        <f>SUM(G185:G186)</f>
        <v>208192</v>
      </c>
      <c r="H184" s="62">
        <f>SUM(H185:H186)</f>
        <v>0</v>
      </c>
      <c r="I184" s="76">
        <f t="shared" si="6"/>
        <v>0</v>
      </c>
    </row>
    <row r="185" spans="1:9" ht="22.5">
      <c r="A185" s="35" t="s">
        <v>398</v>
      </c>
      <c r="B185" s="69" t="s">
        <v>278</v>
      </c>
      <c r="C185" s="74" t="s">
        <v>272</v>
      </c>
      <c r="D185" s="74" t="s">
        <v>396</v>
      </c>
      <c r="E185" s="74" t="s">
        <v>251</v>
      </c>
      <c r="F185" s="74" t="s">
        <v>43</v>
      </c>
      <c r="G185" s="63">
        <v>208171</v>
      </c>
      <c r="H185" s="136">
        <v>0</v>
      </c>
      <c r="I185" s="76">
        <f t="shared" si="6"/>
        <v>0</v>
      </c>
    </row>
    <row r="186" spans="1:9" ht="68.25">
      <c r="A186" s="144" t="s">
        <v>266</v>
      </c>
      <c r="B186" s="153" t="s">
        <v>278</v>
      </c>
      <c r="C186" s="74" t="s">
        <v>272</v>
      </c>
      <c r="D186" s="74" t="s">
        <v>396</v>
      </c>
      <c r="E186" s="74" t="s">
        <v>273</v>
      </c>
      <c r="F186" s="74" t="s">
        <v>43</v>
      </c>
      <c r="G186" s="62">
        <v>21</v>
      </c>
      <c r="H186" s="136">
        <v>0</v>
      </c>
      <c r="I186" s="76">
        <f t="shared" si="6"/>
        <v>0</v>
      </c>
    </row>
    <row r="187" spans="1:9" ht="22.5">
      <c r="A187" s="33" t="s">
        <v>68</v>
      </c>
      <c r="B187" s="110" t="s">
        <v>278</v>
      </c>
      <c r="C187" s="75" t="s">
        <v>69</v>
      </c>
      <c r="D187" s="75"/>
      <c r="E187" s="75"/>
      <c r="F187" s="75"/>
      <c r="G187" s="64">
        <f>G188</f>
        <v>102432238</v>
      </c>
      <c r="H187" s="64">
        <f>H188</f>
        <v>10850580.43</v>
      </c>
      <c r="I187" s="76">
        <f t="shared" si="6"/>
        <v>10.592935038674055</v>
      </c>
    </row>
    <row r="188" spans="1:9" ht="22.5">
      <c r="A188" s="33" t="s">
        <v>157</v>
      </c>
      <c r="B188" s="69" t="s">
        <v>278</v>
      </c>
      <c r="C188" s="75" t="s">
        <v>219</v>
      </c>
      <c r="D188" s="75"/>
      <c r="E188" s="75"/>
      <c r="F188" s="75"/>
      <c r="G188" s="64">
        <f>G189+G192</f>
        <v>102432238</v>
      </c>
      <c r="H188" s="64">
        <f>H189+H192</f>
        <v>10850580.43</v>
      </c>
      <c r="I188" s="76">
        <f t="shared" si="6"/>
        <v>10.592935038674055</v>
      </c>
    </row>
    <row r="189" spans="1:9" s="1" customFormat="1" ht="66">
      <c r="A189" s="161" t="s">
        <v>399</v>
      </c>
      <c r="B189" s="69" t="s">
        <v>278</v>
      </c>
      <c r="C189" s="75" t="s">
        <v>219</v>
      </c>
      <c r="D189" s="75" t="s">
        <v>400</v>
      </c>
      <c r="E189" s="75"/>
      <c r="F189" s="75" t="s">
        <v>131</v>
      </c>
      <c r="G189" s="64">
        <f>SUM(G190:G191)</f>
        <v>81239600</v>
      </c>
      <c r="H189" s="64">
        <f>SUM(H190:H191)</f>
        <v>0</v>
      </c>
      <c r="I189" s="76">
        <f t="shared" si="6"/>
        <v>0</v>
      </c>
    </row>
    <row r="190" spans="1:9" ht="90.75">
      <c r="A190" s="71" t="s">
        <v>401</v>
      </c>
      <c r="B190" s="110" t="s">
        <v>278</v>
      </c>
      <c r="C190" s="74" t="s">
        <v>219</v>
      </c>
      <c r="D190" s="74" t="s">
        <v>400</v>
      </c>
      <c r="E190" s="74">
        <v>40070</v>
      </c>
      <c r="F190" s="74" t="s">
        <v>402</v>
      </c>
      <c r="G190" s="62">
        <v>66591618</v>
      </c>
      <c r="H190" s="136">
        <v>0</v>
      </c>
      <c r="I190" s="76">
        <f t="shared" si="6"/>
        <v>0</v>
      </c>
    </row>
    <row r="191" spans="1:9" ht="22.5">
      <c r="A191" s="35" t="s">
        <v>403</v>
      </c>
      <c r="B191" s="69" t="s">
        <v>278</v>
      </c>
      <c r="C191" s="74" t="s">
        <v>219</v>
      </c>
      <c r="D191" s="74" t="s">
        <v>400</v>
      </c>
      <c r="E191" s="74" t="s">
        <v>404</v>
      </c>
      <c r="F191" s="74" t="s">
        <v>402</v>
      </c>
      <c r="G191" s="63">
        <v>14647982</v>
      </c>
      <c r="H191" s="136">
        <v>0</v>
      </c>
      <c r="I191" s="76">
        <f t="shared" si="6"/>
        <v>0</v>
      </c>
    </row>
    <row r="192" spans="1:9" s="1" customFormat="1" ht="22.5">
      <c r="A192" s="33" t="s">
        <v>159</v>
      </c>
      <c r="B192" s="69" t="s">
        <v>278</v>
      </c>
      <c r="C192" s="75" t="s">
        <v>219</v>
      </c>
      <c r="D192" s="75" t="s">
        <v>164</v>
      </c>
      <c r="E192" s="75"/>
      <c r="F192" s="75"/>
      <c r="G192" s="73">
        <f>G193</f>
        <v>21192638</v>
      </c>
      <c r="H192" s="160">
        <f>H193</f>
        <v>10850580.43</v>
      </c>
      <c r="I192" s="76">
        <f t="shared" si="6"/>
        <v>51.19976300260496</v>
      </c>
    </row>
    <row r="193" spans="1:9" ht="45">
      <c r="A193" s="154" t="s">
        <v>220</v>
      </c>
      <c r="B193" s="155" t="s">
        <v>278</v>
      </c>
      <c r="C193" s="74" t="s">
        <v>219</v>
      </c>
      <c r="D193" s="74" t="s">
        <v>164</v>
      </c>
      <c r="E193" s="74"/>
      <c r="F193" s="74"/>
      <c r="G193" s="62">
        <f>G194</f>
        <v>21192638</v>
      </c>
      <c r="H193" s="62">
        <f>H194</f>
        <v>10850580.43</v>
      </c>
      <c r="I193" s="76">
        <f t="shared" si="6"/>
        <v>51.19976300260496</v>
      </c>
    </row>
    <row r="194" spans="1:9" ht="45">
      <c r="A194" s="156" t="s">
        <v>222</v>
      </c>
      <c r="B194" s="157" t="s">
        <v>278</v>
      </c>
      <c r="C194" s="74" t="s">
        <v>219</v>
      </c>
      <c r="D194" s="74" t="s">
        <v>164</v>
      </c>
      <c r="E194" s="74" t="s">
        <v>221</v>
      </c>
      <c r="F194" s="74" t="s">
        <v>158</v>
      </c>
      <c r="G194" s="63">
        <v>21192638</v>
      </c>
      <c r="H194" s="62">
        <v>10850580.43</v>
      </c>
      <c r="I194" s="76">
        <f t="shared" si="6"/>
        <v>51.19976300260496</v>
      </c>
    </row>
    <row r="195" spans="1:9" ht="45" hidden="1">
      <c r="A195" s="156" t="s">
        <v>223</v>
      </c>
      <c r="B195" s="157" t="s">
        <v>278</v>
      </c>
      <c r="C195" s="74" t="s">
        <v>219</v>
      </c>
      <c r="D195" s="74" t="s">
        <v>164</v>
      </c>
      <c r="E195" s="74" t="s">
        <v>225</v>
      </c>
      <c r="F195" s="74" t="s">
        <v>158</v>
      </c>
      <c r="G195" s="158">
        <v>0</v>
      </c>
      <c r="H195" s="62"/>
      <c r="I195" s="76" t="e">
        <f t="shared" si="6"/>
        <v>#DIV/0!</v>
      </c>
    </row>
    <row r="196" spans="1:9" ht="45" hidden="1">
      <c r="A196" s="156" t="s">
        <v>224</v>
      </c>
      <c r="B196" s="157" t="s">
        <v>278</v>
      </c>
      <c r="C196" s="74" t="s">
        <v>219</v>
      </c>
      <c r="D196" s="74" t="s">
        <v>164</v>
      </c>
      <c r="E196" s="74" t="s">
        <v>225</v>
      </c>
      <c r="F196" s="74" t="s">
        <v>158</v>
      </c>
      <c r="G196" s="158">
        <v>0</v>
      </c>
      <c r="H196" s="62"/>
      <c r="I196" s="76" t="e">
        <f t="shared" si="6"/>
        <v>#DIV/0!</v>
      </c>
    </row>
    <row r="197" spans="1:9" s="1" customFormat="1" ht="30.75" customHeight="1">
      <c r="A197" s="162" t="s">
        <v>226</v>
      </c>
      <c r="B197" s="163" t="s">
        <v>278</v>
      </c>
      <c r="C197" s="75" t="s">
        <v>49</v>
      </c>
      <c r="D197" s="75"/>
      <c r="E197" s="75"/>
      <c r="F197" s="75"/>
      <c r="G197" s="73">
        <f aca="true" t="shared" si="7" ref="G197:H199">G198</f>
        <v>112100</v>
      </c>
      <c r="H197" s="73">
        <f t="shared" si="7"/>
        <v>0</v>
      </c>
      <c r="I197" s="76">
        <f t="shared" si="6"/>
        <v>0</v>
      </c>
    </row>
    <row r="198" spans="1:9" s="1" customFormat="1" ht="30.75" customHeight="1">
      <c r="A198" s="162" t="s">
        <v>159</v>
      </c>
      <c r="B198" s="163" t="s">
        <v>278</v>
      </c>
      <c r="C198" s="75" t="s">
        <v>227</v>
      </c>
      <c r="D198" s="75"/>
      <c r="E198" s="75"/>
      <c r="F198" s="75"/>
      <c r="G198" s="73">
        <f t="shared" si="7"/>
        <v>112100</v>
      </c>
      <c r="H198" s="73">
        <f t="shared" si="7"/>
        <v>0</v>
      </c>
      <c r="I198" s="76">
        <f t="shared" si="6"/>
        <v>0</v>
      </c>
    </row>
    <row r="199" spans="1:9" ht="30.75" customHeight="1">
      <c r="A199" s="156" t="s">
        <v>161</v>
      </c>
      <c r="B199" s="157" t="s">
        <v>278</v>
      </c>
      <c r="C199" s="74" t="s">
        <v>227</v>
      </c>
      <c r="D199" s="74" t="s">
        <v>164</v>
      </c>
      <c r="E199" s="74"/>
      <c r="F199" s="74"/>
      <c r="G199" s="63">
        <f t="shared" si="7"/>
        <v>112100</v>
      </c>
      <c r="H199" s="63">
        <f t="shared" si="7"/>
        <v>0</v>
      </c>
      <c r="I199" s="76">
        <f t="shared" si="6"/>
        <v>0</v>
      </c>
    </row>
    <row r="200" spans="1:9" ht="30.75" customHeight="1">
      <c r="A200" s="156" t="s">
        <v>148</v>
      </c>
      <c r="B200" s="157" t="s">
        <v>278</v>
      </c>
      <c r="C200" s="74" t="s">
        <v>227</v>
      </c>
      <c r="D200" s="74" t="s">
        <v>164</v>
      </c>
      <c r="E200" s="74" t="s">
        <v>228</v>
      </c>
      <c r="F200" s="74" t="s">
        <v>43</v>
      </c>
      <c r="G200" s="63">
        <v>112100</v>
      </c>
      <c r="H200" s="62">
        <v>0</v>
      </c>
      <c r="I200" s="76">
        <f aca="true" t="shared" si="8" ref="I200:I232">H200/G200%</f>
        <v>0</v>
      </c>
    </row>
    <row r="201" spans="1:9" s="1" customFormat="1" ht="30.75" customHeight="1">
      <c r="A201" s="162" t="s">
        <v>229</v>
      </c>
      <c r="B201" s="163" t="s">
        <v>405</v>
      </c>
      <c r="C201" s="75"/>
      <c r="D201" s="75"/>
      <c r="E201" s="75"/>
      <c r="F201" s="75"/>
      <c r="G201" s="73">
        <f>G202+G223+G230</f>
        <v>12874400</v>
      </c>
      <c r="H201" s="73">
        <f>H202+H223+H230</f>
        <v>5176242.709999999</v>
      </c>
      <c r="I201" s="76">
        <f t="shared" si="8"/>
        <v>40.20570053750077</v>
      </c>
    </row>
    <row r="202" spans="1:9" s="1" customFormat="1" ht="30.75" customHeight="1">
      <c r="A202" s="162" t="s">
        <v>34</v>
      </c>
      <c r="B202" s="163" t="s">
        <v>405</v>
      </c>
      <c r="C202" s="75" t="s">
        <v>35</v>
      </c>
      <c r="D202" s="75"/>
      <c r="E202" s="75"/>
      <c r="F202" s="75"/>
      <c r="G202" s="73">
        <f>G203+G214</f>
        <v>6039400</v>
      </c>
      <c r="H202" s="73">
        <f>H203+H214</f>
        <v>2588942.05</v>
      </c>
      <c r="I202" s="76">
        <f t="shared" si="8"/>
        <v>42.86753733814617</v>
      </c>
    </row>
    <row r="203" spans="1:9" ht="30.75" customHeight="1">
      <c r="A203" s="156" t="s">
        <v>48</v>
      </c>
      <c r="B203" s="157" t="s">
        <v>405</v>
      </c>
      <c r="C203" s="74" t="s">
        <v>230</v>
      </c>
      <c r="D203" s="74"/>
      <c r="E203" s="74"/>
      <c r="F203" s="74"/>
      <c r="G203" s="63">
        <f>G204</f>
        <v>5739400</v>
      </c>
      <c r="H203" s="63">
        <f>H204</f>
        <v>2588942.05</v>
      </c>
      <c r="I203" s="76">
        <f t="shared" si="8"/>
        <v>45.10823518137784</v>
      </c>
    </row>
    <row r="204" spans="1:9" ht="30.75" customHeight="1">
      <c r="A204" s="156" t="s">
        <v>125</v>
      </c>
      <c r="B204" s="157" t="s">
        <v>405</v>
      </c>
      <c r="C204" s="74" t="s">
        <v>230</v>
      </c>
      <c r="D204" s="74" t="s">
        <v>164</v>
      </c>
      <c r="E204" s="74"/>
      <c r="F204" s="74"/>
      <c r="G204" s="63">
        <f>G205</f>
        <v>5739400</v>
      </c>
      <c r="H204" s="63">
        <f>H205</f>
        <v>2588942.05</v>
      </c>
      <c r="I204" s="76">
        <f t="shared" si="8"/>
        <v>45.10823518137784</v>
      </c>
    </row>
    <row r="205" spans="1:9" ht="45">
      <c r="A205" s="156" t="s">
        <v>231</v>
      </c>
      <c r="B205" s="157" t="s">
        <v>405</v>
      </c>
      <c r="C205" s="74" t="s">
        <v>230</v>
      </c>
      <c r="D205" s="74" t="s">
        <v>164</v>
      </c>
      <c r="E205" s="74"/>
      <c r="F205" s="74"/>
      <c r="G205" s="63">
        <f>G206+G210</f>
        <v>5739400</v>
      </c>
      <c r="H205" s="63">
        <f>H206+H210</f>
        <v>2588942.05</v>
      </c>
      <c r="I205" s="76">
        <f t="shared" si="8"/>
        <v>45.10823518137784</v>
      </c>
    </row>
    <row r="206" spans="1:9" ht="45">
      <c r="A206" s="156" t="s">
        <v>232</v>
      </c>
      <c r="B206" s="157" t="s">
        <v>405</v>
      </c>
      <c r="C206" s="74" t="s">
        <v>230</v>
      </c>
      <c r="D206" s="74" t="s">
        <v>164</v>
      </c>
      <c r="E206" s="74" t="s">
        <v>165</v>
      </c>
      <c r="F206" s="74"/>
      <c r="G206" s="63">
        <f>SUM(G207:G209)</f>
        <v>3040896</v>
      </c>
      <c r="H206" s="63">
        <f>SUM(H207:H209)</f>
        <v>1154146.5</v>
      </c>
      <c r="I206" s="76">
        <f t="shared" si="8"/>
        <v>37.954158905796184</v>
      </c>
    </row>
    <row r="207" spans="1:9" ht="45">
      <c r="A207" s="156" t="s">
        <v>42</v>
      </c>
      <c r="B207" s="157" t="s">
        <v>405</v>
      </c>
      <c r="C207" s="74" t="s">
        <v>230</v>
      </c>
      <c r="D207" s="74" t="s">
        <v>164</v>
      </c>
      <c r="E207" s="74" t="s">
        <v>165</v>
      </c>
      <c r="F207" s="74" t="s">
        <v>39</v>
      </c>
      <c r="G207" s="63">
        <v>3040896</v>
      </c>
      <c r="H207" s="62">
        <v>1154146.5</v>
      </c>
      <c r="I207" s="76">
        <f t="shared" si="8"/>
        <v>37.954158905796184</v>
      </c>
    </row>
    <row r="208" spans="1:9" ht="22.5" hidden="1">
      <c r="A208" s="156" t="s">
        <v>148</v>
      </c>
      <c r="B208" s="157" t="s">
        <v>405</v>
      </c>
      <c r="C208" s="74" t="s">
        <v>230</v>
      </c>
      <c r="D208" s="74" t="s">
        <v>164</v>
      </c>
      <c r="E208" s="74" t="s">
        <v>165</v>
      </c>
      <c r="F208" s="74" t="s">
        <v>43</v>
      </c>
      <c r="G208" s="63">
        <v>0</v>
      </c>
      <c r="H208" s="62"/>
      <c r="I208" s="76" t="e">
        <f t="shared" si="8"/>
        <v>#DIV/0!</v>
      </c>
    </row>
    <row r="209" spans="1:9" ht="22.5" hidden="1">
      <c r="A209" s="156" t="s">
        <v>44</v>
      </c>
      <c r="B209" s="157" t="s">
        <v>405</v>
      </c>
      <c r="C209" s="74" t="s">
        <v>230</v>
      </c>
      <c r="D209" s="74" t="s">
        <v>164</v>
      </c>
      <c r="E209" s="74" t="s">
        <v>165</v>
      </c>
      <c r="F209" s="74" t="s">
        <v>45</v>
      </c>
      <c r="G209" s="63">
        <v>0</v>
      </c>
      <c r="H209" s="62"/>
      <c r="I209" s="76" t="e">
        <f t="shared" si="8"/>
        <v>#DIV/0!</v>
      </c>
    </row>
    <row r="210" spans="1:9" ht="44.25">
      <c r="A210" s="162" t="s">
        <v>121</v>
      </c>
      <c r="B210" s="163" t="s">
        <v>405</v>
      </c>
      <c r="C210" s="75" t="s">
        <v>230</v>
      </c>
      <c r="D210" s="75" t="s">
        <v>164</v>
      </c>
      <c r="E210" s="75"/>
      <c r="F210" s="75"/>
      <c r="G210" s="73">
        <f>SUM(G211:G213)</f>
        <v>2698504</v>
      </c>
      <c r="H210" s="73">
        <f>SUM(H211:H213)</f>
        <v>1434795.55</v>
      </c>
      <c r="I210" s="190">
        <f t="shared" si="8"/>
        <v>53.17003606442681</v>
      </c>
    </row>
    <row r="211" spans="1:9" ht="45">
      <c r="A211" s="156" t="s">
        <v>42</v>
      </c>
      <c r="B211" s="157" t="s">
        <v>405</v>
      </c>
      <c r="C211" s="74" t="s">
        <v>230</v>
      </c>
      <c r="D211" s="74" t="s">
        <v>164</v>
      </c>
      <c r="E211" s="74" t="s">
        <v>175</v>
      </c>
      <c r="F211" s="74" t="s">
        <v>39</v>
      </c>
      <c r="G211" s="63">
        <v>2446560</v>
      </c>
      <c r="H211" s="62">
        <v>1414508.6</v>
      </c>
      <c r="I211" s="76">
        <f t="shared" si="8"/>
        <v>57.8162235955791</v>
      </c>
    </row>
    <row r="212" spans="1:9" ht="22.5">
      <c r="A212" s="156" t="s">
        <v>148</v>
      </c>
      <c r="B212" s="157" t="s">
        <v>405</v>
      </c>
      <c r="C212" s="74" t="s">
        <v>230</v>
      </c>
      <c r="D212" s="74" t="s">
        <v>164</v>
      </c>
      <c r="E212" s="74" t="s">
        <v>175</v>
      </c>
      <c r="F212" s="74" t="s">
        <v>43</v>
      </c>
      <c r="G212" s="196">
        <v>236799</v>
      </c>
      <c r="H212" s="62">
        <v>6000</v>
      </c>
      <c r="I212" s="76">
        <f t="shared" si="8"/>
        <v>2.533794483929409</v>
      </c>
    </row>
    <row r="213" spans="1:9" ht="22.5">
      <c r="A213" s="156" t="s">
        <v>44</v>
      </c>
      <c r="B213" s="157" t="s">
        <v>405</v>
      </c>
      <c r="C213" s="74" t="s">
        <v>230</v>
      </c>
      <c r="D213" s="74" t="s">
        <v>164</v>
      </c>
      <c r="E213" s="74" t="s">
        <v>175</v>
      </c>
      <c r="F213" s="74" t="s">
        <v>45</v>
      </c>
      <c r="G213" s="196">
        <v>15145</v>
      </c>
      <c r="H213" s="62">
        <v>14286.95</v>
      </c>
      <c r="I213" s="76">
        <f t="shared" si="8"/>
        <v>94.33443380653682</v>
      </c>
    </row>
    <row r="214" spans="1:9" s="1" customFormat="1" ht="22.5">
      <c r="A214" s="162" t="s">
        <v>233</v>
      </c>
      <c r="B214" s="163" t="s">
        <v>405</v>
      </c>
      <c r="C214" s="75" t="s">
        <v>174</v>
      </c>
      <c r="D214" s="75"/>
      <c r="E214" s="75"/>
      <c r="F214" s="75"/>
      <c r="G214" s="73">
        <f aca="true" t="shared" si="9" ref="G214:H217">G215</f>
        <v>300000</v>
      </c>
      <c r="H214" s="73">
        <f t="shared" si="9"/>
        <v>0</v>
      </c>
      <c r="I214" s="76">
        <f t="shared" si="8"/>
        <v>0</v>
      </c>
    </row>
    <row r="215" spans="1:9" s="1" customFormat="1" ht="22.5">
      <c r="A215" s="162" t="s">
        <v>181</v>
      </c>
      <c r="B215" s="163" t="s">
        <v>405</v>
      </c>
      <c r="C215" s="75" t="s">
        <v>174</v>
      </c>
      <c r="D215" s="75"/>
      <c r="E215" s="75"/>
      <c r="F215" s="75"/>
      <c r="G215" s="73">
        <f t="shared" si="9"/>
        <v>300000</v>
      </c>
      <c r="H215" s="73">
        <f t="shared" si="9"/>
        <v>0</v>
      </c>
      <c r="I215" s="76">
        <f t="shared" si="8"/>
        <v>0</v>
      </c>
    </row>
    <row r="216" spans="1:9" ht="45">
      <c r="A216" s="156" t="s">
        <v>234</v>
      </c>
      <c r="B216" s="157" t="s">
        <v>405</v>
      </c>
      <c r="C216" s="74" t="s">
        <v>174</v>
      </c>
      <c r="D216" s="74" t="s">
        <v>164</v>
      </c>
      <c r="E216" s="74"/>
      <c r="F216" s="74"/>
      <c r="G216" s="63">
        <f t="shared" si="9"/>
        <v>300000</v>
      </c>
      <c r="H216" s="63">
        <f t="shared" si="9"/>
        <v>0</v>
      </c>
      <c r="I216" s="76">
        <f t="shared" si="8"/>
        <v>0</v>
      </c>
    </row>
    <row r="217" spans="1:9" ht="45">
      <c r="A217" s="156" t="s">
        <v>99</v>
      </c>
      <c r="B217" s="157" t="s">
        <v>405</v>
      </c>
      <c r="C217" s="74" t="s">
        <v>174</v>
      </c>
      <c r="D217" s="74" t="s">
        <v>164</v>
      </c>
      <c r="E217" s="74" t="s">
        <v>193</v>
      </c>
      <c r="F217" s="74"/>
      <c r="G217" s="63">
        <f t="shared" si="9"/>
        <v>300000</v>
      </c>
      <c r="H217" s="63">
        <f t="shared" si="9"/>
        <v>0</v>
      </c>
      <c r="I217" s="76">
        <f t="shared" si="8"/>
        <v>0</v>
      </c>
    </row>
    <row r="218" spans="1:9" ht="21.75" customHeight="1">
      <c r="A218" s="156" t="s">
        <v>148</v>
      </c>
      <c r="B218" s="157" t="s">
        <v>405</v>
      </c>
      <c r="C218" s="74" t="s">
        <v>174</v>
      </c>
      <c r="D218" s="74" t="s">
        <v>164</v>
      </c>
      <c r="E218" s="74" t="s">
        <v>193</v>
      </c>
      <c r="F218" s="74">
        <v>200</v>
      </c>
      <c r="G218" s="63">
        <v>300000</v>
      </c>
      <c r="H218" s="62"/>
      <c r="I218" s="76">
        <f t="shared" si="8"/>
        <v>0</v>
      </c>
    </row>
    <row r="219" spans="1:256" s="1" customFormat="1" ht="45" hidden="1">
      <c r="A219" s="162" t="s">
        <v>121</v>
      </c>
      <c r="B219" s="163" t="s">
        <v>405</v>
      </c>
      <c r="C219" s="75" t="s">
        <v>174</v>
      </c>
      <c r="D219" s="75" t="s">
        <v>164</v>
      </c>
      <c r="E219" s="75"/>
      <c r="F219" s="75"/>
      <c r="G219" s="73">
        <f>SUM(G220:G222)</f>
        <v>0</v>
      </c>
      <c r="H219" s="73">
        <f>SUM(H220:H222)</f>
        <v>0</v>
      </c>
      <c r="I219" s="76" t="e">
        <f t="shared" si="8"/>
        <v>#DIV/0!</v>
      </c>
      <c r="IV219" s="108" t="e">
        <f>SUM(G219:IU219)</f>
        <v>#DIV/0!</v>
      </c>
    </row>
    <row r="220" spans="1:9" ht="45" hidden="1">
      <c r="A220" s="156" t="s">
        <v>42</v>
      </c>
      <c r="B220" s="157" t="s">
        <v>405</v>
      </c>
      <c r="C220" s="74" t="s">
        <v>174</v>
      </c>
      <c r="D220" s="74" t="s">
        <v>164</v>
      </c>
      <c r="E220" s="74" t="s">
        <v>175</v>
      </c>
      <c r="F220" s="74" t="s">
        <v>39</v>
      </c>
      <c r="G220" s="63">
        <v>0</v>
      </c>
      <c r="H220" s="62"/>
      <c r="I220" s="76" t="e">
        <f t="shared" si="8"/>
        <v>#DIV/0!</v>
      </c>
    </row>
    <row r="221" spans="1:9" ht="22.5" hidden="1">
      <c r="A221" s="156" t="s">
        <v>148</v>
      </c>
      <c r="B221" s="157" t="s">
        <v>405</v>
      </c>
      <c r="C221" s="74" t="s">
        <v>174</v>
      </c>
      <c r="D221" s="74" t="s">
        <v>164</v>
      </c>
      <c r="E221" s="74" t="s">
        <v>175</v>
      </c>
      <c r="F221" s="74" t="s">
        <v>43</v>
      </c>
      <c r="G221" s="63">
        <v>0</v>
      </c>
      <c r="H221" s="62"/>
      <c r="I221" s="76" t="e">
        <f t="shared" si="8"/>
        <v>#DIV/0!</v>
      </c>
    </row>
    <row r="222" spans="1:9" ht="22.5" hidden="1">
      <c r="A222" s="156" t="s">
        <v>44</v>
      </c>
      <c r="B222" s="157" t="s">
        <v>405</v>
      </c>
      <c r="C222" s="74" t="s">
        <v>174</v>
      </c>
      <c r="D222" s="74" t="s">
        <v>164</v>
      </c>
      <c r="E222" s="74" t="s">
        <v>175</v>
      </c>
      <c r="F222" s="74" t="s">
        <v>45</v>
      </c>
      <c r="G222" s="63">
        <v>0</v>
      </c>
      <c r="H222" s="62"/>
      <c r="I222" s="76" t="e">
        <f t="shared" si="8"/>
        <v>#DIV/0!</v>
      </c>
    </row>
    <row r="223" spans="1:9" s="1" customFormat="1" ht="22.5">
      <c r="A223" s="162" t="s">
        <v>70</v>
      </c>
      <c r="B223" s="163" t="s">
        <v>405</v>
      </c>
      <c r="C223" s="75" t="s">
        <v>58</v>
      </c>
      <c r="D223" s="75"/>
      <c r="E223" s="75"/>
      <c r="F223" s="75"/>
      <c r="G223" s="73">
        <f aca="true" t="shared" si="10" ref="G223:H226">G224</f>
        <v>6810000</v>
      </c>
      <c r="H223" s="73">
        <f t="shared" si="10"/>
        <v>2587300.6599999997</v>
      </c>
      <c r="I223" s="76">
        <f t="shared" si="8"/>
        <v>37.99266754772393</v>
      </c>
    </row>
    <row r="224" spans="1:9" s="1" customFormat="1" ht="22.5">
      <c r="A224" s="162" t="s">
        <v>71</v>
      </c>
      <c r="B224" s="163" t="s">
        <v>405</v>
      </c>
      <c r="C224" s="75" t="s">
        <v>235</v>
      </c>
      <c r="D224" s="75"/>
      <c r="E224" s="75"/>
      <c r="F224" s="75"/>
      <c r="G224" s="73">
        <f t="shared" si="10"/>
        <v>6810000</v>
      </c>
      <c r="H224" s="73">
        <f t="shared" si="10"/>
        <v>2587300.6599999997</v>
      </c>
      <c r="I224" s="76">
        <f t="shared" si="8"/>
        <v>37.99266754772393</v>
      </c>
    </row>
    <row r="225" spans="1:9" ht="22.5">
      <c r="A225" s="156" t="s">
        <v>159</v>
      </c>
      <c r="B225" s="157" t="s">
        <v>405</v>
      </c>
      <c r="C225" s="74" t="s">
        <v>235</v>
      </c>
      <c r="D225" s="74"/>
      <c r="E225" s="74"/>
      <c r="F225" s="74"/>
      <c r="G225" s="63">
        <f t="shared" si="10"/>
        <v>6810000</v>
      </c>
      <c r="H225" s="63">
        <f t="shared" si="10"/>
        <v>2587300.6599999997</v>
      </c>
      <c r="I225" s="76">
        <f t="shared" si="8"/>
        <v>37.99266754772393</v>
      </c>
    </row>
    <row r="226" spans="1:9" ht="45">
      <c r="A226" s="156" t="s">
        <v>236</v>
      </c>
      <c r="B226" s="157" t="s">
        <v>405</v>
      </c>
      <c r="C226" s="74" t="s">
        <v>235</v>
      </c>
      <c r="D226" s="74" t="s">
        <v>164</v>
      </c>
      <c r="E226" s="74"/>
      <c r="F226" s="74"/>
      <c r="G226" s="63">
        <f t="shared" si="10"/>
        <v>6810000</v>
      </c>
      <c r="H226" s="63">
        <f t="shared" si="10"/>
        <v>2587300.6599999997</v>
      </c>
      <c r="I226" s="76">
        <f t="shared" si="8"/>
        <v>37.99266754772393</v>
      </c>
    </row>
    <row r="227" spans="1:9" ht="22.5">
      <c r="A227" s="156" t="s">
        <v>237</v>
      </c>
      <c r="B227" s="157" t="s">
        <v>405</v>
      </c>
      <c r="C227" s="74" t="s">
        <v>235</v>
      </c>
      <c r="D227" s="74" t="s">
        <v>164</v>
      </c>
      <c r="E227" s="74" t="s">
        <v>238</v>
      </c>
      <c r="F227" s="74"/>
      <c r="G227" s="63">
        <f>SUM(G228:G229)</f>
        <v>6810000</v>
      </c>
      <c r="H227" s="63">
        <f>SUM(H228:H229)</f>
        <v>2587300.6599999997</v>
      </c>
      <c r="I227" s="76">
        <f t="shared" si="8"/>
        <v>37.99266754772393</v>
      </c>
    </row>
    <row r="228" spans="1:9" ht="22.5">
      <c r="A228" s="156" t="s">
        <v>148</v>
      </c>
      <c r="B228" s="157" t="s">
        <v>405</v>
      </c>
      <c r="C228" s="74" t="s">
        <v>235</v>
      </c>
      <c r="D228" s="74" t="s">
        <v>164</v>
      </c>
      <c r="E228" s="74" t="s">
        <v>238</v>
      </c>
      <c r="F228" s="74" t="s">
        <v>43</v>
      </c>
      <c r="G228" s="63">
        <v>387000</v>
      </c>
      <c r="H228" s="62">
        <v>153544.36</v>
      </c>
      <c r="I228" s="76">
        <f t="shared" si="8"/>
        <v>39.67554521963824</v>
      </c>
    </row>
    <row r="229" spans="1:11" ht="24">
      <c r="A229" s="156" t="s">
        <v>239</v>
      </c>
      <c r="B229" s="157" t="s">
        <v>405</v>
      </c>
      <c r="C229" s="74" t="s">
        <v>235</v>
      </c>
      <c r="D229" s="74" t="s">
        <v>164</v>
      </c>
      <c r="E229" s="74" t="s">
        <v>238</v>
      </c>
      <c r="F229" s="74" t="s">
        <v>160</v>
      </c>
      <c r="G229" s="63">
        <v>6423000</v>
      </c>
      <c r="H229" s="62">
        <v>2433756.3</v>
      </c>
      <c r="I229" s="76">
        <f t="shared" si="8"/>
        <v>37.89127043437646</v>
      </c>
      <c r="K229" s="164"/>
    </row>
    <row r="230" spans="1:9" s="1" customFormat="1" ht="22.5">
      <c r="A230" s="162" t="s">
        <v>406</v>
      </c>
      <c r="B230" s="163" t="s">
        <v>405</v>
      </c>
      <c r="C230" s="75" t="s">
        <v>407</v>
      </c>
      <c r="D230" s="75" t="s">
        <v>164</v>
      </c>
      <c r="E230" s="75" t="s">
        <v>408</v>
      </c>
      <c r="F230" s="75" t="s">
        <v>409</v>
      </c>
      <c r="G230" s="73">
        <f>G231</f>
        <v>25000</v>
      </c>
      <c r="H230" s="73">
        <f>H231</f>
        <v>0</v>
      </c>
      <c r="I230" s="76">
        <f t="shared" si="8"/>
        <v>0</v>
      </c>
    </row>
    <row r="231" spans="1:9" ht="45">
      <c r="A231" s="156" t="s">
        <v>410</v>
      </c>
      <c r="B231" s="157" t="s">
        <v>405</v>
      </c>
      <c r="C231" s="74" t="s">
        <v>407</v>
      </c>
      <c r="D231" s="74" t="s">
        <v>164</v>
      </c>
      <c r="E231" s="74" t="s">
        <v>408</v>
      </c>
      <c r="F231" s="74" t="s">
        <v>409</v>
      </c>
      <c r="G231" s="63">
        <v>25000</v>
      </c>
      <c r="H231" s="62">
        <v>0</v>
      </c>
      <c r="I231" s="76">
        <f t="shared" si="8"/>
        <v>0</v>
      </c>
    </row>
    <row r="232" spans="1:9" s="1" customFormat="1" ht="33.75" customHeight="1">
      <c r="A232" s="162" t="s">
        <v>72</v>
      </c>
      <c r="B232" s="163"/>
      <c r="C232" s="75"/>
      <c r="D232" s="75"/>
      <c r="E232" s="75"/>
      <c r="F232" s="75"/>
      <c r="G232" s="73">
        <f>G7+G15+G201</f>
        <v>157596398.62</v>
      </c>
      <c r="H232" s="73">
        <f>H7+H15+H201</f>
        <v>31453589.93</v>
      </c>
      <c r="I232" s="76">
        <f t="shared" si="8"/>
        <v>19.95831770613084</v>
      </c>
    </row>
  </sheetData>
  <sheetProtection/>
  <mergeCells count="9">
    <mergeCell ref="A5:A6"/>
    <mergeCell ref="C5:F5"/>
    <mergeCell ref="A2:I2"/>
    <mergeCell ref="A3:I3"/>
    <mergeCell ref="G5:G6"/>
    <mergeCell ref="H5:H6"/>
    <mergeCell ref="B5:B6"/>
    <mergeCell ref="I5:I6"/>
    <mergeCell ref="D6:E6"/>
  </mergeCells>
  <printOptions/>
  <pageMargins left="0.7874015748031497" right="0.1968503937007874" top="0.5905511811023623" bottom="0.3937007874015748" header="0.11811023622047245" footer="0.11811023622047245"/>
  <pageSetup fitToHeight="4" fitToWidth="1"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9"/>
  <sheetViews>
    <sheetView view="pageBreakPreview" zoomScale="40" zoomScaleNormal="50" zoomScaleSheetLayoutView="40" zoomScalePageLayoutView="0" workbookViewId="0" topLeftCell="A205">
      <selection activeCell="K230" sqref="K230"/>
    </sheetView>
  </sheetViews>
  <sheetFormatPr defaultColWidth="9.140625" defaultRowHeight="12.75"/>
  <cols>
    <col min="1" max="1" width="153.00390625" style="82" customWidth="1"/>
    <col min="2" max="2" width="10.421875" style="83" customWidth="1"/>
    <col min="3" max="4" width="15.00390625" style="83" customWidth="1"/>
    <col min="5" max="5" width="12.28125" style="83" customWidth="1"/>
    <col min="6" max="6" width="11.421875" style="84" customWidth="1"/>
    <col min="7" max="7" width="31.140625" style="87" customWidth="1"/>
    <col min="8" max="8" width="24.8515625" style="1" customWidth="1"/>
    <col min="9" max="9" width="17.57421875" style="1" customWidth="1"/>
    <col min="10" max="10" width="8.8515625" style="113" customWidth="1"/>
    <col min="11" max="11" width="50.28125" style="1" customWidth="1"/>
    <col min="12" max="16384" width="8.8515625" style="1" customWidth="1"/>
  </cols>
  <sheetData>
    <row r="1" spans="1:10" s="112" customFormat="1" ht="27">
      <c r="A1" s="248" t="s">
        <v>279</v>
      </c>
      <c r="B1" s="248"/>
      <c r="C1" s="248"/>
      <c r="D1" s="248"/>
      <c r="E1" s="248"/>
      <c r="F1" s="248"/>
      <c r="G1" s="248"/>
      <c r="H1" s="248"/>
      <c r="J1" s="114"/>
    </row>
    <row r="2" spans="1:10" s="85" customFormat="1" ht="56.25" customHeight="1">
      <c r="A2" s="237" t="s">
        <v>28</v>
      </c>
      <c r="B2" s="237"/>
      <c r="C2" s="237"/>
      <c r="D2" s="237"/>
      <c r="E2" s="237"/>
      <c r="F2" s="237"/>
      <c r="G2" s="237"/>
      <c r="H2" s="237"/>
      <c r="J2" s="115"/>
    </row>
    <row r="3" spans="1:10" s="85" customFormat="1" ht="27" customHeight="1">
      <c r="A3" s="247" t="s">
        <v>31</v>
      </c>
      <c r="B3" s="247"/>
      <c r="C3" s="247"/>
      <c r="D3" s="247"/>
      <c r="E3" s="247"/>
      <c r="F3" s="247"/>
      <c r="G3" s="247"/>
      <c r="H3" s="247"/>
      <c r="J3" s="115"/>
    </row>
    <row r="4" spans="1:9" s="85" customFormat="1" ht="36" customHeight="1">
      <c r="A4" s="246" t="s">
        <v>32</v>
      </c>
      <c r="B4" s="249" t="s">
        <v>33</v>
      </c>
      <c r="C4" s="249"/>
      <c r="D4" s="249"/>
      <c r="E4" s="249"/>
      <c r="F4" s="249"/>
      <c r="G4" s="250" t="s">
        <v>144</v>
      </c>
      <c r="H4" s="251" t="s">
        <v>27</v>
      </c>
      <c r="I4" s="245" t="s">
        <v>120</v>
      </c>
    </row>
    <row r="5" spans="1:9" s="85" customFormat="1" ht="46.5" customHeight="1">
      <c r="A5" s="246"/>
      <c r="B5" s="86" t="s">
        <v>16</v>
      </c>
      <c r="C5" s="86" t="s">
        <v>17</v>
      </c>
      <c r="D5" s="249" t="s">
        <v>18</v>
      </c>
      <c r="E5" s="249"/>
      <c r="F5" s="86" t="s">
        <v>19</v>
      </c>
      <c r="G5" s="250"/>
      <c r="H5" s="251"/>
      <c r="I5" s="245"/>
    </row>
    <row r="6" spans="1:10" ht="22.5">
      <c r="A6" s="33" t="s">
        <v>34</v>
      </c>
      <c r="B6" s="24" t="s">
        <v>35</v>
      </c>
      <c r="C6" s="24"/>
      <c r="D6" s="24"/>
      <c r="E6" s="24"/>
      <c r="F6" s="24"/>
      <c r="G6" s="59">
        <f>G7+G11+G17+G27+G37+G41</f>
        <v>26509790</v>
      </c>
      <c r="H6" s="59">
        <f>H7+H11+H17+H27+H37+H41</f>
        <v>12892944.189999998</v>
      </c>
      <c r="I6" s="185">
        <f>H6/G6%</f>
        <v>48.63465229260585</v>
      </c>
      <c r="J6" s="181"/>
    </row>
    <row r="7" spans="1:10" ht="45">
      <c r="A7" s="52" t="s">
        <v>145</v>
      </c>
      <c r="B7" s="24" t="s">
        <v>35</v>
      </c>
      <c r="C7" s="24" t="s">
        <v>36</v>
      </c>
      <c r="D7" s="24"/>
      <c r="E7" s="24"/>
      <c r="F7" s="24"/>
      <c r="G7" s="59">
        <f aca="true" t="shared" si="0" ref="G7:H9">G8</f>
        <v>2814760</v>
      </c>
      <c r="H7" s="59">
        <f t="shared" si="0"/>
        <v>1410584.77</v>
      </c>
      <c r="I7" s="185">
        <f aca="true" t="shared" si="1" ref="I7:I70">H7/G7%</f>
        <v>50.11385588824625</v>
      </c>
      <c r="J7" s="181"/>
    </row>
    <row r="8" spans="1:10" ht="22.5">
      <c r="A8" s="33" t="s">
        <v>37</v>
      </c>
      <c r="B8" s="24" t="s">
        <v>35</v>
      </c>
      <c r="C8" s="24" t="s">
        <v>36</v>
      </c>
      <c r="D8" s="24" t="s">
        <v>164</v>
      </c>
      <c r="E8" s="24" t="s">
        <v>168</v>
      </c>
      <c r="F8" s="24"/>
      <c r="G8" s="59">
        <f t="shared" si="0"/>
        <v>2814760</v>
      </c>
      <c r="H8" s="59">
        <f t="shared" si="0"/>
        <v>1410584.77</v>
      </c>
      <c r="I8" s="185">
        <f t="shared" si="1"/>
        <v>50.11385588824625</v>
      </c>
      <c r="J8" s="181"/>
    </row>
    <row r="9" spans="1:10" ht="45">
      <c r="A9" s="33" t="s">
        <v>38</v>
      </c>
      <c r="B9" s="24" t="s">
        <v>35</v>
      </c>
      <c r="C9" s="24" t="s">
        <v>36</v>
      </c>
      <c r="D9" s="24" t="s">
        <v>164</v>
      </c>
      <c r="E9" s="24" t="s">
        <v>168</v>
      </c>
      <c r="F9" s="24"/>
      <c r="G9" s="59">
        <f t="shared" si="0"/>
        <v>2814760</v>
      </c>
      <c r="H9" s="59">
        <f t="shared" si="0"/>
        <v>1410584.77</v>
      </c>
      <c r="I9" s="185">
        <f t="shared" si="1"/>
        <v>50.11385588824625</v>
      </c>
      <c r="J9" s="181"/>
    </row>
    <row r="10" spans="1:10" ht="68.25">
      <c r="A10" s="144" t="s">
        <v>146</v>
      </c>
      <c r="B10" s="25" t="s">
        <v>35</v>
      </c>
      <c r="C10" s="25" t="s">
        <v>36</v>
      </c>
      <c r="D10" s="25" t="s">
        <v>164</v>
      </c>
      <c r="E10" s="25" t="s">
        <v>168</v>
      </c>
      <c r="F10" s="25" t="s">
        <v>39</v>
      </c>
      <c r="G10" s="58">
        <v>2814760</v>
      </c>
      <c r="H10" s="62">
        <v>1410584.77</v>
      </c>
      <c r="I10" s="203">
        <f t="shared" si="1"/>
        <v>50.11385588824625</v>
      </c>
      <c r="J10" s="181"/>
    </row>
    <row r="11" spans="1:10" ht="45">
      <c r="A11" s="37" t="s">
        <v>40</v>
      </c>
      <c r="B11" s="24" t="s">
        <v>35</v>
      </c>
      <c r="C11" s="24" t="s">
        <v>41</v>
      </c>
      <c r="D11" s="24"/>
      <c r="E11" s="24"/>
      <c r="F11" s="24"/>
      <c r="G11" s="59">
        <f>G12</f>
        <v>872000</v>
      </c>
      <c r="H11" s="59">
        <f>H12</f>
        <v>464050.24</v>
      </c>
      <c r="I11" s="185">
        <f t="shared" si="1"/>
        <v>53.21677064220184</v>
      </c>
      <c r="J11" s="181"/>
    </row>
    <row r="12" spans="1:10" ht="22.5">
      <c r="A12" s="33" t="s">
        <v>37</v>
      </c>
      <c r="B12" s="24" t="s">
        <v>35</v>
      </c>
      <c r="C12" s="24" t="s">
        <v>41</v>
      </c>
      <c r="D12" s="24" t="s">
        <v>164</v>
      </c>
      <c r="E12" s="24"/>
      <c r="F12" s="24"/>
      <c r="G12" s="59">
        <f>G13</f>
        <v>872000</v>
      </c>
      <c r="H12" s="59">
        <f>H13</f>
        <v>464050.24</v>
      </c>
      <c r="I12" s="185">
        <f t="shared" si="1"/>
        <v>53.21677064220184</v>
      </c>
      <c r="J12" s="181"/>
    </row>
    <row r="13" spans="1:10" ht="45">
      <c r="A13" s="41" t="s">
        <v>147</v>
      </c>
      <c r="B13" s="24" t="s">
        <v>35</v>
      </c>
      <c r="C13" s="24" t="s">
        <v>41</v>
      </c>
      <c r="D13" s="24" t="s">
        <v>164</v>
      </c>
      <c r="E13" s="24" t="s">
        <v>165</v>
      </c>
      <c r="F13" s="24"/>
      <c r="G13" s="59">
        <f>SUM(G14:G16)</f>
        <v>872000</v>
      </c>
      <c r="H13" s="59">
        <f>SUM(H14:H16)</f>
        <v>464050.24</v>
      </c>
      <c r="I13" s="185">
        <f t="shared" si="1"/>
        <v>53.21677064220184</v>
      </c>
      <c r="J13" s="181"/>
    </row>
    <row r="14" spans="1:10" ht="68.25">
      <c r="A14" s="144" t="s">
        <v>146</v>
      </c>
      <c r="B14" s="25" t="s">
        <v>35</v>
      </c>
      <c r="C14" s="25" t="s">
        <v>41</v>
      </c>
      <c r="D14" s="25" t="s">
        <v>164</v>
      </c>
      <c r="E14" s="25" t="s">
        <v>165</v>
      </c>
      <c r="F14" s="25" t="s">
        <v>39</v>
      </c>
      <c r="G14" s="58">
        <v>800176</v>
      </c>
      <c r="H14" s="62">
        <v>433786.12</v>
      </c>
      <c r="I14" s="203">
        <f t="shared" si="1"/>
        <v>54.21133850552878</v>
      </c>
      <c r="J14" s="181"/>
    </row>
    <row r="15" spans="1:10" ht="22.5">
      <c r="A15" s="35" t="s">
        <v>148</v>
      </c>
      <c r="B15" s="25" t="s">
        <v>35</v>
      </c>
      <c r="C15" s="25" t="s">
        <v>41</v>
      </c>
      <c r="D15" s="25" t="s">
        <v>164</v>
      </c>
      <c r="E15" s="25" t="s">
        <v>165</v>
      </c>
      <c r="F15" s="25" t="s">
        <v>43</v>
      </c>
      <c r="G15" s="58">
        <v>67824</v>
      </c>
      <c r="H15" s="62">
        <v>26903.57</v>
      </c>
      <c r="I15" s="203">
        <f t="shared" si="1"/>
        <v>39.666740386883696</v>
      </c>
      <c r="J15" s="181"/>
    </row>
    <row r="16" spans="1:10" ht="22.5">
      <c r="A16" s="35" t="s">
        <v>44</v>
      </c>
      <c r="B16" s="25" t="s">
        <v>35</v>
      </c>
      <c r="C16" s="25" t="s">
        <v>41</v>
      </c>
      <c r="D16" s="25" t="s">
        <v>164</v>
      </c>
      <c r="E16" s="25" t="s">
        <v>165</v>
      </c>
      <c r="F16" s="25" t="s">
        <v>45</v>
      </c>
      <c r="G16" s="58">
        <v>4000</v>
      </c>
      <c r="H16" s="62">
        <v>3360.55</v>
      </c>
      <c r="I16" s="203">
        <f t="shared" si="1"/>
        <v>84.01375</v>
      </c>
      <c r="J16" s="181"/>
    </row>
    <row r="17" spans="1:10" ht="45">
      <c r="A17" s="41" t="s">
        <v>46</v>
      </c>
      <c r="B17" s="24" t="s">
        <v>35</v>
      </c>
      <c r="C17" s="24" t="s">
        <v>47</v>
      </c>
      <c r="D17" s="24"/>
      <c r="E17" s="24"/>
      <c r="F17" s="24"/>
      <c r="G17" s="59">
        <f>G18</f>
        <v>16193840</v>
      </c>
      <c r="H17" s="59">
        <f>H18</f>
        <v>8429367.129999999</v>
      </c>
      <c r="I17" s="185">
        <f t="shared" si="1"/>
        <v>52.05292339556275</v>
      </c>
      <c r="J17" s="181"/>
    </row>
    <row r="18" spans="1:10" ht="22.5">
      <c r="A18" s="33" t="s">
        <v>37</v>
      </c>
      <c r="B18" s="24" t="s">
        <v>35</v>
      </c>
      <c r="C18" s="24" t="s">
        <v>47</v>
      </c>
      <c r="D18" s="25" t="s">
        <v>164</v>
      </c>
      <c r="E18" s="24"/>
      <c r="F18" s="24"/>
      <c r="G18" s="59">
        <f>G19+G23</f>
        <v>16193840</v>
      </c>
      <c r="H18" s="59">
        <f>H19+H23</f>
        <v>8429367.129999999</v>
      </c>
      <c r="I18" s="185">
        <f t="shared" si="1"/>
        <v>52.05292339556275</v>
      </c>
      <c r="J18" s="181"/>
    </row>
    <row r="19" spans="1:10" ht="44.25">
      <c r="A19" s="36" t="s">
        <v>122</v>
      </c>
      <c r="B19" s="24" t="s">
        <v>35</v>
      </c>
      <c r="C19" s="24" t="s">
        <v>47</v>
      </c>
      <c r="D19" s="24" t="s">
        <v>164</v>
      </c>
      <c r="E19" s="24" t="s">
        <v>165</v>
      </c>
      <c r="F19" s="24"/>
      <c r="G19" s="59">
        <f>G20+G21+G22</f>
        <v>5594616</v>
      </c>
      <c r="H19" s="59">
        <f>H20+H21+H22</f>
        <v>3713875.9</v>
      </c>
      <c r="I19" s="185">
        <f t="shared" si="1"/>
        <v>66.3830350465519</v>
      </c>
      <c r="J19" s="181"/>
    </row>
    <row r="20" spans="1:10" ht="68.25">
      <c r="A20" s="144" t="s">
        <v>146</v>
      </c>
      <c r="B20" s="25" t="s">
        <v>35</v>
      </c>
      <c r="C20" s="25" t="s">
        <v>47</v>
      </c>
      <c r="D20" s="25" t="s">
        <v>164</v>
      </c>
      <c r="E20" s="25" t="s">
        <v>165</v>
      </c>
      <c r="F20" s="25" t="s">
        <v>39</v>
      </c>
      <c r="G20" s="58">
        <v>5594616</v>
      </c>
      <c r="H20" s="62">
        <v>3713875.9</v>
      </c>
      <c r="I20" s="203">
        <f t="shared" si="1"/>
        <v>66.3830350465519</v>
      </c>
      <c r="J20" s="181"/>
    </row>
    <row r="21" spans="1:10" ht="22.5" hidden="1">
      <c r="A21" s="35" t="s">
        <v>148</v>
      </c>
      <c r="B21" s="25" t="s">
        <v>35</v>
      </c>
      <c r="C21" s="25" t="s">
        <v>47</v>
      </c>
      <c r="D21" s="25" t="s">
        <v>164</v>
      </c>
      <c r="E21" s="25" t="s">
        <v>165</v>
      </c>
      <c r="F21" s="25" t="s">
        <v>43</v>
      </c>
      <c r="G21" s="58">
        <v>0</v>
      </c>
      <c r="H21" s="64">
        <v>0</v>
      </c>
      <c r="I21" s="185" t="e">
        <f t="shared" si="1"/>
        <v>#DIV/0!</v>
      </c>
      <c r="J21" s="181"/>
    </row>
    <row r="22" spans="1:10" ht="22.5" hidden="1">
      <c r="A22" s="35" t="s">
        <v>44</v>
      </c>
      <c r="B22" s="25" t="s">
        <v>35</v>
      </c>
      <c r="C22" s="25" t="s">
        <v>47</v>
      </c>
      <c r="D22" s="25" t="s">
        <v>164</v>
      </c>
      <c r="E22" s="25" t="s">
        <v>165</v>
      </c>
      <c r="F22" s="25" t="s">
        <v>45</v>
      </c>
      <c r="G22" s="58">
        <v>0</v>
      </c>
      <c r="H22" s="64">
        <v>0</v>
      </c>
      <c r="I22" s="185" t="e">
        <f t="shared" si="1"/>
        <v>#DIV/0!</v>
      </c>
      <c r="J22" s="181"/>
    </row>
    <row r="23" spans="1:10" ht="44.25">
      <c r="A23" s="145" t="s">
        <v>121</v>
      </c>
      <c r="B23" s="24" t="s">
        <v>35</v>
      </c>
      <c r="C23" s="24" t="s">
        <v>47</v>
      </c>
      <c r="D23" s="24" t="s">
        <v>164</v>
      </c>
      <c r="E23" s="24" t="s">
        <v>175</v>
      </c>
      <c r="F23" s="24"/>
      <c r="G23" s="59">
        <f>SUM(G24:G26)</f>
        <v>10599224</v>
      </c>
      <c r="H23" s="59">
        <f>SUM(H24:H26)</f>
        <v>4715491.2299999995</v>
      </c>
      <c r="I23" s="185">
        <f t="shared" si="1"/>
        <v>44.48902325302304</v>
      </c>
      <c r="J23" s="181"/>
    </row>
    <row r="24" spans="1:10" ht="47.25" customHeight="1">
      <c r="A24" s="35" t="s">
        <v>42</v>
      </c>
      <c r="B24" s="25" t="s">
        <v>35</v>
      </c>
      <c r="C24" s="25" t="s">
        <v>47</v>
      </c>
      <c r="D24" s="25" t="s">
        <v>164</v>
      </c>
      <c r="E24" s="25" t="s">
        <v>175</v>
      </c>
      <c r="F24" s="25" t="s">
        <v>39</v>
      </c>
      <c r="G24" s="58">
        <v>8082928</v>
      </c>
      <c r="H24" s="62">
        <v>3590304.33</v>
      </c>
      <c r="I24" s="203">
        <f t="shared" si="1"/>
        <v>44.41836337030344</v>
      </c>
      <c r="J24" s="181"/>
    </row>
    <row r="25" spans="1:10" ht="22.5">
      <c r="A25" s="35" t="s">
        <v>148</v>
      </c>
      <c r="B25" s="25" t="s">
        <v>35</v>
      </c>
      <c r="C25" s="25" t="s">
        <v>47</v>
      </c>
      <c r="D25" s="25" t="s">
        <v>164</v>
      </c>
      <c r="E25" s="25" t="s">
        <v>175</v>
      </c>
      <c r="F25" s="25" t="s">
        <v>43</v>
      </c>
      <c r="G25" s="58">
        <v>2441732</v>
      </c>
      <c r="H25" s="62">
        <v>1074928.35</v>
      </c>
      <c r="I25" s="203">
        <f t="shared" si="1"/>
        <v>44.023191324846465</v>
      </c>
      <c r="J25" s="181"/>
    </row>
    <row r="26" spans="1:10" ht="22.5">
      <c r="A26" s="35" t="s">
        <v>44</v>
      </c>
      <c r="B26" s="25" t="s">
        <v>35</v>
      </c>
      <c r="C26" s="25" t="s">
        <v>47</v>
      </c>
      <c r="D26" s="25" t="s">
        <v>164</v>
      </c>
      <c r="E26" s="25" t="s">
        <v>175</v>
      </c>
      <c r="F26" s="25" t="s">
        <v>45</v>
      </c>
      <c r="G26" s="58">
        <v>74564</v>
      </c>
      <c r="H26" s="62">
        <v>50258.55</v>
      </c>
      <c r="I26" s="203">
        <f t="shared" si="1"/>
        <v>67.40323748725928</v>
      </c>
      <c r="J26" s="181"/>
    </row>
    <row r="27" spans="1:10" ht="22.5">
      <c r="A27" s="37" t="s">
        <v>48</v>
      </c>
      <c r="B27" s="24" t="s">
        <v>35</v>
      </c>
      <c r="C27" s="24" t="s">
        <v>11</v>
      </c>
      <c r="D27" s="24"/>
      <c r="E27" s="24"/>
      <c r="F27" s="24"/>
      <c r="G27" s="59">
        <f>G28</f>
        <v>5739400</v>
      </c>
      <c r="H27" s="59">
        <f>H28</f>
        <v>2588942.05</v>
      </c>
      <c r="I27" s="185">
        <f t="shared" si="1"/>
        <v>45.10823518137784</v>
      </c>
      <c r="J27" s="181"/>
    </row>
    <row r="28" spans="1:10" ht="22.5">
      <c r="A28" s="33" t="s">
        <v>125</v>
      </c>
      <c r="B28" s="24" t="s">
        <v>35</v>
      </c>
      <c r="C28" s="24" t="s">
        <v>11</v>
      </c>
      <c r="D28" s="24" t="s">
        <v>164</v>
      </c>
      <c r="E28" s="24"/>
      <c r="F28" s="24"/>
      <c r="G28" s="59">
        <f>G29+G33</f>
        <v>5739400</v>
      </c>
      <c r="H28" s="59">
        <f>H29+H33</f>
        <v>2588942.05</v>
      </c>
      <c r="I28" s="185">
        <f t="shared" si="1"/>
        <v>45.10823518137784</v>
      </c>
      <c r="J28" s="181"/>
    </row>
    <row r="29" spans="1:10" ht="44.25">
      <c r="A29" s="206" t="s">
        <v>147</v>
      </c>
      <c r="B29" s="24" t="s">
        <v>35</v>
      </c>
      <c r="C29" s="24" t="s">
        <v>11</v>
      </c>
      <c r="D29" s="24" t="s">
        <v>164</v>
      </c>
      <c r="E29" s="24" t="s">
        <v>165</v>
      </c>
      <c r="F29" s="24"/>
      <c r="G29" s="59">
        <f>SUM(G30:G32)</f>
        <v>3040896</v>
      </c>
      <c r="H29" s="59">
        <f>SUM(H30:H32)</f>
        <v>1154146.5</v>
      </c>
      <c r="I29" s="185">
        <f t="shared" si="1"/>
        <v>37.954158905796184</v>
      </c>
      <c r="J29" s="181"/>
    </row>
    <row r="30" spans="1:10" ht="68.25">
      <c r="A30" s="35" t="s">
        <v>146</v>
      </c>
      <c r="B30" s="25" t="s">
        <v>35</v>
      </c>
      <c r="C30" s="25" t="s">
        <v>11</v>
      </c>
      <c r="D30" s="25" t="s">
        <v>164</v>
      </c>
      <c r="E30" s="25" t="s">
        <v>165</v>
      </c>
      <c r="F30" s="25" t="s">
        <v>39</v>
      </c>
      <c r="G30" s="58">
        <v>3040896</v>
      </c>
      <c r="H30" s="62">
        <v>1154146.5</v>
      </c>
      <c r="I30" s="203">
        <f t="shared" si="1"/>
        <v>37.954158905796184</v>
      </c>
      <c r="J30" s="181"/>
    </row>
    <row r="31" spans="1:10" ht="22.5" hidden="1">
      <c r="A31" s="35" t="s">
        <v>148</v>
      </c>
      <c r="B31" s="25" t="s">
        <v>35</v>
      </c>
      <c r="C31" s="25" t="s">
        <v>11</v>
      </c>
      <c r="D31" s="25" t="s">
        <v>164</v>
      </c>
      <c r="E31" s="25" t="s">
        <v>165</v>
      </c>
      <c r="F31" s="25" t="s">
        <v>43</v>
      </c>
      <c r="G31" s="58">
        <v>0</v>
      </c>
      <c r="H31" s="64">
        <v>0</v>
      </c>
      <c r="I31" s="185" t="e">
        <f t="shared" si="1"/>
        <v>#DIV/0!</v>
      </c>
      <c r="J31" s="181"/>
    </row>
    <row r="32" spans="1:10" ht="22.5" hidden="1">
      <c r="A32" s="35" t="s">
        <v>44</v>
      </c>
      <c r="B32" s="25" t="s">
        <v>35</v>
      </c>
      <c r="C32" s="25" t="s">
        <v>11</v>
      </c>
      <c r="D32" s="25" t="s">
        <v>164</v>
      </c>
      <c r="E32" s="25" t="s">
        <v>165</v>
      </c>
      <c r="F32" s="25" t="s">
        <v>45</v>
      </c>
      <c r="G32" s="58">
        <v>0</v>
      </c>
      <c r="H32" s="64">
        <v>0</v>
      </c>
      <c r="I32" s="185" t="e">
        <f t="shared" si="1"/>
        <v>#DIV/0!</v>
      </c>
      <c r="J32" s="181"/>
    </row>
    <row r="33" spans="1:10" ht="44.25">
      <c r="A33" s="145" t="s">
        <v>121</v>
      </c>
      <c r="B33" s="24" t="s">
        <v>35</v>
      </c>
      <c r="C33" s="24" t="s">
        <v>11</v>
      </c>
      <c r="D33" s="24" t="s">
        <v>164</v>
      </c>
      <c r="E33" s="24" t="s">
        <v>175</v>
      </c>
      <c r="F33" s="24"/>
      <c r="G33" s="59">
        <f>SUM(G34:G36)</f>
        <v>2698504</v>
      </c>
      <c r="H33" s="59">
        <f>SUM(H34:H36)</f>
        <v>1434795.55</v>
      </c>
      <c r="I33" s="185">
        <f t="shared" si="1"/>
        <v>53.17003606442681</v>
      </c>
      <c r="J33" s="181"/>
    </row>
    <row r="34" spans="1:10" ht="45" customHeight="1">
      <c r="A34" s="37" t="s">
        <v>42</v>
      </c>
      <c r="B34" s="24" t="s">
        <v>35</v>
      </c>
      <c r="C34" s="24" t="s">
        <v>11</v>
      </c>
      <c r="D34" s="24" t="s">
        <v>164</v>
      </c>
      <c r="E34" s="24" t="s">
        <v>175</v>
      </c>
      <c r="F34" s="24" t="s">
        <v>39</v>
      </c>
      <c r="G34" s="59">
        <v>2446560</v>
      </c>
      <c r="H34" s="64">
        <v>1414508.6</v>
      </c>
      <c r="I34" s="185">
        <f t="shared" si="1"/>
        <v>57.8162235955791</v>
      </c>
      <c r="J34" s="181"/>
    </row>
    <row r="35" spans="1:10" ht="22.5">
      <c r="A35" s="35" t="s">
        <v>148</v>
      </c>
      <c r="B35" s="25" t="s">
        <v>35</v>
      </c>
      <c r="C35" s="25" t="s">
        <v>11</v>
      </c>
      <c r="D35" s="25" t="s">
        <v>164</v>
      </c>
      <c r="E35" s="25" t="s">
        <v>175</v>
      </c>
      <c r="F35" s="25" t="s">
        <v>43</v>
      </c>
      <c r="G35" s="58">
        <v>236799</v>
      </c>
      <c r="H35" s="62">
        <v>6000</v>
      </c>
      <c r="I35" s="203">
        <f t="shared" si="1"/>
        <v>2.533794483929409</v>
      </c>
      <c r="J35" s="181"/>
    </row>
    <row r="36" spans="1:10" ht="22.5">
      <c r="A36" s="35" t="s">
        <v>44</v>
      </c>
      <c r="B36" s="25" t="s">
        <v>35</v>
      </c>
      <c r="C36" s="25" t="s">
        <v>11</v>
      </c>
      <c r="D36" s="25" t="s">
        <v>164</v>
      </c>
      <c r="E36" s="25" t="s">
        <v>175</v>
      </c>
      <c r="F36" s="25" t="s">
        <v>45</v>
      </c>
      <c r="G36" s="58">
        <v>15145</v>
      </c>
      <c r="H36" s="62">
        <v>14286.95</v>
      </c>
      <c r="I36" s="203">
        <f t="shared" si="1"/>
        <v>94.33443380653682</v>
      </c>
      <c r="J36" s="181"/>
    </row>
    <row r="37" spans="1:10" ht="22.5">
      <c r="A37" s="37" t="s">
        <v>411</v>
      </c>
      <c r="B37" s="24" t="s">
        <v>35</v>
      </c>
      <c r="C37" s="24" t="s">
        <v>49</v>
      </c>
      <c r="D37" s="24"/>
      <c r="E37" s="24"/>
      <c r="F37" s="24"/>
      <c r="G37" s="59">
        <f aca="true" t="shared" si="2" ref="G37:H39">G38</f>
        <v>169300</v>
      </c>
      <c r="H37" s="59">
        <f t="shared" si="2"/>
        <v>0</v>
      </c>
      <c r="I37" s="185">
        <f t="shared" si="1"/>
        <v>0</v>
      </c>
      <c r="J37" s="181"/>
    </row>
    <row r="38" spans="1:10" ht="22.5">
      <c r="A38" s="33" t="s">
        <v>125</v>
      </c>
      <c r="B38" s="24" t="s">
        <v>35</v>
      </c>
      <c r="C38" s="24" t="s">
        <v>49</v>
      </c>
      <c r="D38" s="24" t="s">
        <v>164</v>
      </c>
      <c r="E38" s="24"/>
      <c r="F38" s="24"/>
      <c r="G38" s="59">
        <f t="shared" si="2"/>
        <v>169300</v>
      </c>
      <c r="H38" s="59">
        <f t="shared" si="2"/>
        <v>0</v>
      </c>
      <c r="I38" s="185">
        <f t="shared" si="1"/>
        <v>0</v>
      </c>
      <c r="J38" s="181"/>
    </row>
    <row r="39" spans="1:10" ht="22.5">
      <c r="A39" s="35" t="s">
        <v>149</v>
      </c>
      <c r="B39" s="25" t="s">
        <v>35</v>
      </c>
      <c r="C39" s="25" t="s">
        <v>49</v>
      </c>
      <c r="D39" s="25" t="s">
        <v>164</v>
      </c>
      <c r="E39" s="25" t="s">
        <v>173</v>
      </c>
      <c r="F39" s="25"/>
      <c r="G39" s="58">
        <f t="shared" si="2"/>
        <v>169300</v>
      </c>
      <c r="H39" s="58">
        <f t="shared" si="2"/>
        <v>0</v>
      </c>
      <c r="I39" s="203">
        <f t="shared" si="1"/>
        <v>0</v>
      </c>
      <c r="J39" s="181"/>
    </row>
    <row r="40" spans="1:10" ht="22.5">
      <c r="A40" s="35" t="s">
        <v>44</v>
      </c>
      <c r="B40" s="25" t="s">
        <v>35</v>
      </c>
      <c r="C40" s="25" t="s">
        <v>49</v>
      </c>
      <c r="D40" s="25" t="s">
        <v>164</v>
      </c>
      <c r="E40" s="25" t="s">
        <v>173</v>
      </c>
      <c r="F40" s="25" t="s">
        <v>45</v>
      </c>
      <c r="G40" s="58">
        <v>169300</v>
      </c>
      <c r="H40" s="62">
        <v>0</v>
      </c>
      <c r="I40" s="203">
        <f t="shared" si="1"/>
        <v>0</v>
      </c>
      <c r="J40" s="181"/>
    </row>
    <row r="41" spans="1:10" ht="22.5">
      <c r="A41" s="37" t="s">
        <v>50</v>
      </c>
      <c r="B41" s="24" t="s">
        <v>35</v>
      </c>
      <c r="C41" s="24" t="s">
        <v>12</v>
      </c>
      <c r="D41" s="24"/>
      <c r="E41" s="24"/>
      <c r="F41" s="24"/>
      <c r="G41" s="59">
        <f>G42+G46+G50+G52+G55</f>
        <v>720490</v>
      </c>
      <c r="H41" s="59">
        <f>H42+H46+H50+H52+H55</f>
        <v>0</v>
      </c>
      <c r="I41" s="185">
        <f t="shared" si="1"/>
        <v>0</v>
      </c>
      <c r="J41" s="181"/>
    </row>
    <row r="42" spans="1:10" ht="44.25" hidden="1">
      <c r="A42" s="145" t="s">
        <v>121</v>
      </c>
      <c r="B42" s="24" t="s">
        <v>35</v>
      </c>
      <c r="C42" s="24" t="s">
        <v>12</v>
      </c>
      <c r="D42" s="24" t="s">
        <v>164</v>
      </c>
      <c r="E42" s="24" t="s">
        <v>175</v>
      </c>
      <c r="F42" s="24"/>
      <c r="G42" s="59">
        <f>SUM(G43:G45)</f>
        <v>0</v>
      </c>
      <c r="H42" s="59">
        <f>SUM(H43:H45)</f>
        <v>0</v>
      </c>
      <c r="I42" s="185" t="e">
        <f t="shared" si="1"/>
        <v>#DIV/0!</v>
      </c>
      <c r="J42" s="181"/>
    </row>
    <row r="43" spans="1:10" ht="45" hidden="1">
      <c r="A43" s="35" t="s">
        <v>412</v>
      </c>
      <c r="B43" s="25" t="s">
        <v>35</v>
      </c>
      <c r="C43" s="25" t="s">
        <v>12</v>
      </c>
      <c r="D43" s="25" t="s">
        <v>164</v>
      </c>
      <c r="E43" s="25" t="s">
        <v>175</v>
      </c>
      <c r="F43" s="25" t="s">
        <v>39</v>
      </c>
      <c r="G43" s="58">
        <v>0</v>
      </c>
      <c r="H43" s="64"/>
      <c r="I43" s="185" t="e">
        <f t="shared" si="1"/>
        <v>#DIV/0!</v>
      </c>
      <c r="J43" s="181"/>
    </row>
    <row r="44" spans="1:10" ht="22.5" hidden="1">
      <c r="A44" s="35" t="s">
        <v>148</v>
      </c>
      <c r="B44" s="25" t="s">
        <v>35</v>
      </c>
      <c r="C44" s="25" t="s">
        <v>12</v>
      </c>
      <c r="D44" s="25" t="s">
        <v>164</v>
      </c>
      <c r="E44" s="25" t="s">
        <v>175</v>
      </c>
      <c r="F44" s="25" t="s">
        <v>43</v>
      </c>
      <c r="G44" s="58">
        <v>0</v>
      </c>
      <c r="H44" s="64"/>
      <c r="I44" s="185" t="e">
        <f t="shared" si="1"/>
        <v>#DIV/0!</v>
      </c>
      <c r="J44" s="181"/>
    </row>
    <row r="45" spans="1:10" ht="22.5" hidden="1">
      <c r="A45" s="35" t="s">
        <v>44</v>
      </c>
      <c r="B45" s="25" t="s">
        <v>35</v>
      </c>
      <c r="C45" s="25" t="s">
        <v>12</v>
      </c>
      <c r="D45" s="25" t="s">
        <v>164</v>
      </c>
      <c r="E45" s="25" t="s">
        <v>175</v>
      </c>
      <c r="F45" s="25" t="s">
        <v>45</v>
      </c>
      <c r="G45" s="58">
        <v>0</v>
      </c>
      <c r="H45" s="64"/>
      <c r="I45" s="185" t="e">
        <f t="shared" si="1"/>
        <v>#DIV/0!</v>
      </c>
      <c r="J45" s="181"/>
    </row>
    <row r="46" spans="1:10" ht="22.5">
      <c r="A46" s="37" t="s">
        <v>206</v>
      </c>
      <c r="B46" s="24" t="s">
        <v>35</v>
      </c>
      <c r="C46" s="24" t="s">
        <v>12</v>
      </c>
      <c r="D46" s="24" t="s">
        <v>164</v>
      </c>
      <c r="E46" s="24"/>
      <c r="F46" s="24"/>
      <c r="G46" s="59">
        <f>G47</f>
        <v>300000</v>
      </c>
      <c r="H46" s="59">
        <f>H47</f>
        <v>0</v>
      </c>
      <c r="I46" s="185">
        <f t="shared" si="1"/>
        <v>0</v>
      </c>
      <c r="J46" s="181"/>
    </row>
    <row r="47" spans="1:10" ht="45">
      <c r="A47" s="33" t="s">
        <v>234</v>
      </c>
      <c r="B47" s="24" t="s">
        <v>35</v>
      </c>
      <c r="C47" s="24" t="s">
        <v>12</v>
      </c>
      <c r="D47" s="24" t="s">
        <v>164</v>
      </c>
      <c r="E47" s="24" t="s">
        <v>193</v>
      </c>
      <c r="F47" s="24"/>
      <c r="G47" s="59">
        <f>G48</f>
        <v>300000</v>
      </c>
      <c r="H47" s="59">
        <f>H48</f>
        <v>0</v>
      </c>
      <c r="I47" s="185">
        <f t="shared" si="1"/>
        <v>0</v>
      </c>
      <c r="J47" s="181"/>
    </row>
    <row r="48" spans="1:10" ht="45">
      <c r="A48" s="34" t="s">
        <v>99</v>
      </c>
      <c r="B48" s="25" t="s">
        <v>35</v>
      </c>
      <c r="C48" s="25" t="s">
        <v>12</v>
      </c>
      <c r="D48" s="25" t="s">
        <v>164</v>
      </c>
      <c r="E48" s="25" t="s">
        <v>193</v>
      </c>
      <c r="F48" s="159"/>
      <c r="G48" s="58">
        <f>SUM(G49:G49)</f>
        <v>300000</v>
      </c>
      <c r="H48" s="58">
        <f>SUM(H49:H49)</f>
        <v>0</v>
      </c>
      <c r="I48" s="203">
        <f t="shared" si="1"/>
        <v>0</v>
      </c>
      <c r="J48" s="181"/>
    </row>
    <row r="49" spans="1:10" ht="22.5">
      <c r="A49" s="35" t="s">
        <v>148</v>
      </c>
      <c r="B49" s="25" t="s">
        <v>35</v>
      </c>
      <c r="C49" s="25" t="s">
        <v>12</v>
      </c>
      <c r="D49" s="25" t="s">
        <v>164</v>
      </c>
      <c r="E49" s="25" t="s">
        <v>193</v>
      </c>
      <c r="F49" s="153">
        <v>200</v>
      </c>
      <c r="G49" s="58">
        <v>300000</v>
      </c>
      <c r="H49" s="62">
        <v>0</v>
      </c>
      <c r="I49" s="203">
        <f t="shared" si="1"/>
        <v>0</v>
      </c>
      <c r="J49" s="181"/>
    </row>
    <row r="50" spans="1:10" ht="73.5">
      <c r="A50" s="175" t="s">
        <v>176</v>
      </c>
      <c r="B50" s="24" t="s">
        <v>35</v>
      </c>
      <c r="C50" s="24" t="s">
        <v>12</v>
      </c>
      <c r="D50" s="24" t="s">
        <v>164</v>
      </c>
      <c r="E50" s="24" t="s">
        <v>177</v>
      </c>
      <c r="F50" s="24"/>
      <c r="G50" s="59">
        <f>G51</f>
        <v>300000</v>
      </c>
      <c r="H50" s="59">
        <f>H51</f>
        <v>0</v>
      </c>
      <c r="I50" s="185">
        <f t="shared" si="1"/>
        <v>0</v>
      </c>
      <c r="J50" s="181"/>
    </row>
    <row r="51" spans="1:10" ht="24.75">
      <c r="A51" s="170" t="s">
        <v>148</v>
      </c>
      <c r="B51" s="25" t="s">
        <v>35</v>
      </c>
      <c r="C51" s="25" t="s">
        <v>12</v>
      </c>
      <c r="D51" s="25" t="s">
        <v>164</v>
      </c>
      <c r="E51" s="25" t="s">
        <v>177</v>
      </c>
      <c r="F51" s="25" t="s">
        <v>43</v>
      </c>
      <c r="G51" s="58">
        <v>300000</v>
      </c>
      <c r="H51" s="62">
        <v>0</v>
      </c>
      <c r="I51" s="203">
        <f t="shared" si="1"/>
        <v>0</v>
      </c>
      <c r="J51" s="181"/>
    </row>
    <row r="52" spans="1:10" ht="45">
      <c r="A52" s="146" t="s">
        <v>51</v>
      </c>
      <c r="B52" s="24" t="s">
        <v>35</v>
      </c>
      <c r="C52" s="24" t="s">
        <v>12</v>
      </c>
      <c r="D52" s="24" t="s">
        <v>164</v>
      </c>
      <c r="E52" s="24"/>
      <c r="F52" s="24"/>
      <c r="G52" s="59">
        <f>G53</f>
        <v>20500</v>
      </c>
      <c r="H52" s="59">
        <f>H53</f>
        <v>0</v>
      </c>
      <c r="I52" s="185">
        <f t="shared" si="1"/>
        <v>0</v>
      </c>
      <c r="J52" s="181"/>
    </row>
    <row r="53" spans="1:10" ht="68.25">
      <c r="A53" s="176" t="s">
        <v>52</v>
      </c>
      <c r="B53" s="25" t="s">
        <v>35</v>
      </c>
      <c r="C53" s="25" t="s">
        <v>12</v>
      </c>
      <c r="D53" s="25" t="s">
        <v>164</v>
      </c>
      <c r="E53" s="25" t="s">
        <v>178</v>
      </c>
      <c r="F53" s="25"/>
      <c r="G53" s="58">
        <f>G54</f>
        <v>20500</v>
      </c>
      <c r="H53" s="58">
        <f>H54</f>
        <v>0</v>
      </c>
      <c r="I53" s="203">
        <f t="shared" si="1"/>
        <v>0</v>
      </c>
      <c r="J53" s="181"/>
    </row>
    <row r="54" spans="1:10" ht="22.5">
      <c r="A54" s="35" t="s">
        <v>148</v>
      </c>
      <c r="B54" s="25" t="s">
        <v>35</v>
      </c>
      <c r="C54" s="25" t="s">
        <v>12</v>
      </c>
      <c r="D54" s="25" t="s">
        <v>164</v>
      </c>
      <c r="E54" s="25" t="s">
        <v>178</v>
      </c>
      <c r="F54" s="25" t="s">
        <v>43</v>
      </c>
      <c r="G54" s="58">
        <v>20500</v>
      </c>
      <c r="H54" s="62">
        <v>0</v>
      </c>
      <c r="I54" s="203">
        <f t="shared" si="1"/>
        <v>0</v>
      </c>
      <c r="J54" s="181"/>
    </row>
    <row r="55" spans="1:10" ht="45">
      <c r="A55" s="37" t="s">
        <v>413</v>
      </c>
      <c r="B55" s="24" t="s">
        <v>35</v>
      </c>
      <c r="C55" s="24" t="s">
        <v>12</v>
      </c>
      <c r="D55" s="24" t="s">
        <v>328</v>
      </c>
      <c r="E55" s="24"/>
      <c r="F55" s="24"/>
      <c r="G55" s="59">
        <f>G56</f>
        <v>99990</v>
      </c>
      <c r="H55" s="59">
        <f>H56</f>
        <v>0</v>
      </c>
      <c r="I55" s="185">
        <f t="shared" si="1"/>
        <v>0</v>
      </c>
      <c r="J55" s="181"/>
    </row>
    <row r="56" spans="1:10" ht="66.75">
      <c r="A56" s="37" t="s">
        <v>327</v>
      </c>
      <c r="B56" s="24" t="s">
        <v>35</v>
      </c>
      <c r="C56" s="24" t="s">
        <v>12</v>
      </c>
      <c r="D56" s="24" t="s">
        <v>328</v>
      </c>
      <c r="E56" s="24"/>
      <c r="F56" s="24"/>
      <c r="G56" s="59">
        <f>SUM(G57:G58)</f>
        <v>99990</v>
      </c>
      <c r="H56" s="59">
        <f>SUM(H57:H58)</f>
        <v>0</v>
      </c>
      <c r="I56" s="185">
        <f t="shared" si="1"/>
        <v>0</v>
      </c>
      <c r="J56" s="181"/>
    </row>
    <row r="57" spans="1:10" ht="45">
      <c r="A57" s="35" t="s">
        <v>249</v>
      </c>
      <c r="B57" s="25" t="s">
        <v>35</v>
      </c>
      <c r="C57" s="25" t="s">
        <v>12</v>
      </c>
      <c r="D57" s="25" t="s">
        <v>328</v>
      </c>
      <c r="E57" s="25" t="s">
        <v>251</v>
      </c>
      <c r="F57" s="25" t="s">
        <v>43</v>
      </c>
      <c r="G57" s="58">
        <v>99000</v>
      </c>
      <c r="H57" s="62">
        <v>0</v>
      </c>
      <c r="I57" s="203">
        <f t="shared" si="1"/>
        <v>0</v>
      </c>
      <c r="J57" s="181"/>
    </row>
    <row r="58" spans="1:10" ht="45">
      <c r="A58" s="35" t="s">
        <v>250</v>
      </c>
      <c r="B58" s="25" t="s">
        <v>35</v>
      </c>
      <c r="C58" s="25" t="s">
        <v>12</v>
      </c>
      <c r="D58" s="25" t="s">
        <v>328</v>
      </c>
      <c r="E58" s="25" t="s">
        <v>267</v>
      </c>
      <c r="F58" s="25" t="s">
        <v>43</v>
      </c>
      <c r="G58" s="58">
        <v>990</v>
      </c>
      <c r="H58" s="62">
        <v>0</v>
      </c>
      <c r="I58" s="203">
        <f t="shared" si="1"/>
        <v>0</v>
      </c>
      <c r="J58" s="181"/>
    </row>
    <row r="59" spans="1:10" ht="22.5">
      <c r="A59" s="41" t="s">
        <v>54</v>
      </c>
      <c r="B59" s="24" t="s">
        <v>36</v>
      </c>
      <c r="C59" s="24" t="s">
        <v>41</v>
      </c>
      <c r="D59" s="24"/>
      <c r="E59" s="24"/>
      <c r="F59" s="24"/>
      <c r="G59" s="59">
        <f>G60</f>
        <v>396300</v>
      </c>
      <c r="H59" s="59">
        <f>H60</f>
        <v>178756.96</v>
      </c>
      <c r="I59" s="185">
        <f t="shared" si="1"/>
        <v>45.10647489275801</v>
      </c>
      <c r="J59" s="181"/>
    </row>
    <row r="60" spans="1:10" ht="22.5">
      <c r="A60" s="33" t="s">
        <v>37</v>
      </c>
      <c r="B60" s="24" t="s">
        <v>36</v>
      </c>
      <c r="C60" s="24" t="s">
        <v>41</v>
      </c>
      <c r="D60" s="24" t="s">
        <v>164</v>
      </c>
      <c r="E60" s="24"/>
      <c r="F60" s="24"/>
      <c r="G60" s="59">
        <f>G61</f>
        <v>396300</v>
      </c>
      <c r="H60" s="59">
        <f>H61</f>
        <v>178756.96</v>
      </c>
      <c r="I60" s="185">
        <f t="shared" si="1"/>
        <v>45.10647489275801</v>
      </c>
      <c r="J60" s="181"/>
    </row>
    <row r="61" spans="1:10" ht="45">
      <c r="A61" s="35" t="s">
        <v>123</v>
      </c>
      <c r="B61" s="25" t="s">
        <v>36</v>
      </c>
      <c r="C61" s="25" t="s">
        <v>41</v>
      </c>
      <c r="D61" s="25" t="s">
        <v>164</v>
      </c>
      <c r="E61" s="25" t="s">
        <v>180</v>
      </c>
      <c r="F61" s="25"/>
      <c r="G61" s="58">
        <f>SUM(G62:G63)</f>
        <v>396300</v>
      </c>
      <c r="H61" s="58">
        <f>SUM(H62:H63)</f>
        <v>178756.96</v>
      </c>
      <c r="I61" s="203">
        <f t="shared" si="1"/>
        <v>45.10647489275801</v>
      </c>
      <c r="J61" s="181"/>
    </row>
    <row r="62" spans="1:10" ht="45">
      <c r="A62" s="38" t="s">
        <v>42</v>
      </c>
      <c r="B62" s="25" t="s">
        <v>36</v>
      </c>
      <c r="C62" s="25" t="s">
        <v>41</v>
      </c>
      <c r="D62" s="25" t="s">
        <v>164</v>
      </c>
      <c r="E62" s="25" t="s">
        <v>180</v>
      </c>
      <c r="F62" s="25" t="s">
        <v>39</v>
      </c>
      <c r="G62" s="58">
        <v>392800</v>
      </c>
      <c r="H62" s="62">
        <v>178756.96</v>
      </c>
      <c r="I62" s="203">
        <f t="shared" si="1"/>
        <v>45.50839103869654</v>
      </c>
      <c r="J62" s="181"/>
    </row>
    <row r="63" spans="1:10" ht="22.5">
      <c r="A63" s="35" t="s">
        <v>148</v>
      </c>
      <c r="B63" s="25" t="s">
        <v>36</v>
      </c>
      <c r="C63" s="25" t="s">
        <v>41</v>
      </c>
      <c r="D63" s="25" t="s">
        <v>164</v>
      </c>
      <c r="E63" s="25" t="s">
        <v>180</v>
      </c>
      <c r="F63" s="25" t="s">
        <v>43</v>
      </c>
      <c r="G63" s="58">
        <v>3500</v>
      </c>
      <c r="H63" s="62">
        <v>0</v>
      </c>
      <c r="I63" s="203">
        <f t="shared" si="1"/>
        <v>0</v>
      </c>
      <c r="J63" s="181"/>
    </row>
    <row r="64" spans="1:10" ht="22.5">
      <c r="A64" s="177" t="s">
        <v>130</v>
      </c>
      <c r="B64" s="25" t="s">
        <v>36</v>
      </c>
      <c r="C64" s="25"/>
      <c r="D64" s="25"/>
      <c r="E64" s="25"/>
      <c r="F64" s="25"/>
      <c r="G64" s="58">
        <f>G59</f>
        <v>396300</v>
      </c>
      <c r="H64" s="58">
        <f>H59</f>
        <v>178756.96</v>
      </c>
      <c r="I64" s="203">
        <f t="shared" si="1"/>
        <v>45.10647489275801</v>
      </c>
      <c r="J64" s="181"/>
    </row>
    <row r="65" spans="1:10" ht="22.5">
      <c r="A65" s="37" t="s">
        <v>55</v>
      </c>
      <c r="B65" s="24" t="s">
        <v>41</v>
      </c>
      <c r="C65" s="24"/>
      <c r="D65" s="24"/>
      <c r="E65" s="24"/>
      <c r="F65" s="24"/>
      <c r="G65" s="59">
        <f>G66+G73</f>
        <v>534000</v>
      </c>
      <c r="H65" s="59">
        <f>H66+H73</f>
        <v>0</v>
      </c>
      <c r="I65" s="185">
        <f t="shared" si="1"/>
        <v>0</v>
      </c>
      <c r="J65" s="181"/>
    </row>
    <row r="66" spans="1:10" ht="45">
      <c r="A66" s="37" t="s">
        <v>56</v>
      </c>
      <c r="B66" s="24" t="s">
        <v>41</v>
      </c>
      <c r="C66" s="24" t="s">
        <v>13</v>
      </c>
      <c r="D66" s="24"/>
      <c r="E66" s="24"/>
      <c r="F66" s="24"/>
      <c r="G66" s="59">
        <f>G67</f>
        <v>239000</v>
      </c>
      <c r="H66" s="59">
        <f>H67</f>
        <v>0</v>
      </c>
      <c r="I66" s="185">
        <f t="shared" si="1"/>
        <v>0</v>
      </c>
      <c r="J66" s="181"/>
    </row>
    <row r="67" spans="1:10" ht="22.5">
      <c r="A67" s="37" t="s">
        <v>206</v>
      </c>
      <c r="B67" s="24" t="s">
        <v>41</v>
      </c>
      <c r="C67" s="24" t="s">
        <v>13</v>
      </c>
      <c r="D67" s="24" t="s">
        <v>164</v>
      </c>
      <c r="E67" s="24"/>
      <c r="F67" s="24"/>
      <c r="G67" s="59">
        <f>G68+G70</f>
        <v>239000</v>
      </c>
      <c r="H67" s="59">
        <f>H68+H70</f>
        <v>0</v>
      </c>
      <c r="I67" s="185">
        <f t="shared" si="1"/>
        <v>0</v>
      </c>
      <c r="J67" s="181"/>
    </row>
    <row r="68" spans="1:10" ht="29.25" customHeight="1">
      <c r="A68" s="178" t="s">
        <v>150</v>
      </c>
      <c r="B68" s="25" t="s">
        <v>41</v>
      </c>
      <c r="C68" s="25" t="s">
        <v>13</v>
      </c>
      <c r="D68" s="25" t="s">
        <v>164</v>
      </c>
      <c r="E68" s="25" t="s">
        <v>182</v>
      </c>
      <c r="F68" s="25"/>
      <c r="G68" s="58">
        <f>G69</f>
        <v>109000</v>
      </c>
      <c r="H68" s="58">
        <f>H69</f>
        <v>0</v>
      </c>
      <c r="I68" s="203">
        <f t="shared" si="1"/>
        <v>0</v>
      </c>
      <c r="J68" s="181"/>
    </row>
    <row r="69" spans="1:10" ht="22.5">
      <c r="A69" s="35" t="s">
        <v>148</v>
      </c>
      <c r="B69" s="25" t="s">
        <v>41</v>
      </c>
      <c r="C69" s="25" t="s">
        <v>13</v>
      </c>
      <c r="D69" s="25" t="s">
        <v>164</v>
      </c>
      <c r="E69" s="25" t="s">
        <v>182</v>
      </c>
      <c r="F69" s="25" t="s">
        <v>43</v>
      </c>
      <c r="G69" s="58">
        <v>109000</v>
      </c>
      <c r="H69" s="62">
        <v>0</v>
      </c>
      <c r="I69" s="203">
        <f t="shared" si="1"/>
        <v>0</v>
      </c>
      <c r="J69" s="181"/>
    </row>
    <row r="70" spans="1:10" ht="45">
      <c r="A70" s="37" t="s">
        <v>329</v>
      </c>
      <c r="B70" s="24" t="s">
        <v>41</v>
      </c>
      <c r="C70" s="24" t="s">
        <v>13</v>
      </c>
      <c r="D70" s="24" t="s">
        <v>330</v>
      </c>
      <c r="E70" s="24" t="s">
        <v>182</v>
      </c>
      <c r="F70" s="24"/>
      <c r="G70" s="59">
        <f>SUM(G71:G72)</f>
        <v>130000</v>
      </c>
      <c r="H70" s="59">
        <f>SUM(H71:H72)</f>
        <v>0</v>
      </c>
      <c r="I70" s="185">
        <f t="shared" si="1"/>
        <v>0</v>
      </c>
      <c r="J70" s="181"/>
    </row>
    <row r="71" spans="1:10" ht="22.5">
      <c r="A71" s="34" t="s">
        <v>331</v>
      </c>
      <c r="B71" s="25" t="s">
        <v>41</v>
      </c>
      <c r="C71" s="25" t="s">
        <v>13</v>
      </c>
      <c r="D71" s="25" t="s">
        <v>332</v>
      </c>
      <c r="E71" s="25" t="s">
        <v>182</v>
      </c>
      <c r="F71" s="25" t="s">
        <v>43</v>
      </c>
      <c r="G71" s="58">
        <v>10000</v>
      </c>
      <c r="H71" s="62">
        <v>0</v>
      </c>
      <c r="I71" s="203">
        <f aca="true" t="shared" si="3" ref="I71:I134">H71/G71%</f>
        <v>0</v>
      </c>
      <c r="J71" s="181"/>
    </row>
    <row r="72" spans="1:10" ht="28.5" customHeight="1">
      <c r="A72" s="34" t="s">
        <v>333</v>
      </c>
      <c r="B72" s="24" t="s">
        <v>41</v>
      </c>
      <c r="C72" s="24" t="s">
        <v>13</v>
      </c>
      <c r="D72" s="25" t="s">
        <v>334</v>
      </c>
      <c r="E72" s="25" t="s">
        <v>182</v>
      </c>
      <c r="F72" s="25" t="s">
        <v>43</v>
      </c>
      <c r="G72" s="58">
        <v>120000</v>
      </c>
      <c r="H72" s="62">
        <v>0</v>
      </c>
      <c r="I72" s="203">
        <f t="shared" si="3"/>
        <v>0</v>
      </c>
      <c r="J72" s="181"/>
    </row>
    <row r="73" spans="1:10" ht="22.5">
      <c r="A73" s="37" t="s">
        <v>57</v>
      </c>
      <c r="B73" s="24" t="s">
        <v>41</v>
      </c>
      <c r="C73" s="24" t="s">
        <v>58</v>
      </c>
      <c r="D73" s="24"/>
      <c r="E73" s="24"/>
      <c r="F73" s="24"/>
      <c r="G73" s="59">
        <f>G74</f>
        <v>295000</v>
      </c>
      <c r="H73" s="59">
        <f>H74</f>
        <v>0</v>
      </c>
      <c r="I73" s="185">
        <f t="shared" si="3"/>
        <v>0</v>
      </c>
      <c r="J73" s="181"/>
    </row>
    <row r="74" spans="1:10" ht="66.75">
      <c r="A74" s="37" t="s">
        <v>335</v>
      </c>
      <c r="B74" s="24" t="s">
        <v>41</v>
      </c>
      <c r="C74" s="24" t="s">
        <v>58</v>
      </c>
      <c r="D74" s="24" t="s">
        <v>336</v>
      </c>
      <c r="E74" s="24" t="s">
        <v>184</v>
      </c>
      <c r="F74" s="24"/>
      <c r="G74" s="59">
        <f>SUM(G75:G76)</f>
        <v>295000</v>
      </c>
      <c r="H74" s="59">
        <f>SUM(H75:H76)</f>
        <v>0</v>
      </c>
      <c r="I74" s="185">
        <f t="shared" si="3"/>
        <v>0</v>
      </c>
      <c r="J74" s="181"/>
    </row>
    <row r="75" spans="1:10" ht="45">
      <c r="A75" s="34" t="s">
        <v>337</v>
      </c>
      <c r="B75" s="25" t="s">
        <v>41</v>
      </c>
      <c r="C75" s="25" t="s">
        <v>58</v>
      </c>
      <c r="D75" s="25" t="s">
        <v>338</v>
      </c>
      <c r="E75" s="25" t="s">
        <v>184</v>
      </c>
      <c r="F75" s="25" t="s">
        <v>43</v>
      </c>
      <c r="G75" s="58">
        <v>55000</v>
      </c>
      <c r="H75" s="62">
        <v>0</v>
      </c>
      <c r="I75" s="203">
        <f t="shared" si="3"/>
        <v>0</v>
      </c>
      <c r="J75" s="181"/>
    </row>
    <row r="76" spans="1:10" ht="45">
      <c r="A76" s="34" t="s">
        <v>339</v>
      </c>
      <c r="B76" s="24" t="s">
        <v>41</v>
      </c>
      <c r="C76" s="24" t="s">
        <v>58</v>
      </c>
      <c r="D76" s="25" t="s">
        <v>340</v>
      </c>
      <c r="E76" s="25" t="s">
        <v>184</v>
      </c>
      <c r="F76" s="25" t="s">
        <v>43</v>
      </c>
      <c r="G76" s="58">
        <v>240000</v>
      </c>
      <c r="H76" s="62">
        <v>0</v>
      </c>
      <c r="I76" s="203">
        <f t="shared" si="3"/>
        <v>0</v>
      </c>
      <c r="J76" s="181"/>
    </row>
    <row r="77" spans="1:10" ht="22.5">
      <c r="A77" s="37" t="s">
        <v>59</v>
      </c>
      <c r="B77" s="24" t="s">
        <v>47</v>
      </c>
      <c r="C77" s="24"/>
      <c r="D77" s="24"/>
      <c r="E77" s="24"/>
      <c r="F77" s="24"/>
      <c r="G77" s="59">
        <f>G78+G95</f>
        <v>4178727.51</v>
      </c>
      <c r="H77" s="59">
        <f>H78+H95</f>
        <v>893185.39</v>
      </c>
      <c r="I77" s="185">
        <f t="shared" si="3"/>
        <v>21.37457845390833</v>
      </c>
      <c r="J77" s="181"/>
    </row>
    <row r="78" spans="1:10" ht="22.5">
      <c r="A78" s="37" t="s">
        <v>414</v>
      </c>
      <c r="B78" s="24" t="s">
        <v>47</v>
      </c>
      <c r="C78" s="24" t="s">
        <v>13</v>
      </c>
      <c r="D78" s="24"/>
      <c r="E78" s="24"/>
      <c r="F78" s="24"/>
      <c r="G78" s="59">
        <f>G92+G82+G87+G79</f>
        <v>3773727.51</v>
      </c>
      <c r="H78" s="59">
        <f>H92+H82+H87+H79</f>
        <v>893183.8</v>
      </c>
      <c r="I78" s="185">
        <f t="shared" si="3"/>
        <v>23.668476264731687</v>
      </c>
      <c r="J78" s="181"/>
    </row>
    <row r="79" spans="1:10" ht="45">
      <c r="A79" s="37" t="s">
        <v>341</v>
      </c>
      <c r="B79" s="24" t="s">
        <v>47</v>
      </c>
      <c r="C79" s="24" t="s">
        <v>13</v>
      </c>
      <c r="D79" s="24" t="s">
        <v>342</v>
      </c>
      <c r="E79" s="24"/>
      <c r="F79" s="24"/>
      <c r="G79" s="59">
        <f>G80</f>
        <v>1243283.5</v>
      </c>
      <c r="H79" s="59">
        <f>H80</f>
        <v>0</v>
      </c>
      <c r="I79" s="185">
        <f t="shared" si="3"/>
        <v>0</v>
      </c>
      <c r="J79" s="181"/>
    </row>
    <row r="80" spans="1:10" ht="45">
      <c r="A80" s="37" t="s">
        <v>343</v>
      </c>
      <c r="B80" s="24" t="s">
        <v>47</v>
      </c>
      <c r="C80" s="24" t="s">
        <v>13</v>
      </c>
      <c r="D80" s="24" t="s">
        <v>344</v>
      </c>
      <c r="E80" s="24" t="s">
        <v>190</v>
      </c>
      <c r="F80" s="24"/>
      <c r="G80" s="59">
        <f>G81</f>
        <v>1243283.5</v>
      </c>
      <c r="H80" s="59">
        <f>H81</f>
        <v>0</v>
      </c>
      <c r="I80" s="185">
        <f t="shared" si="3"/>
        <v>0</v>
      </c>
      <c r="J80" s="181"/>
    </row>
    <row r="81" spans="1:10" ht="45">
      <c r="A81" s="35" t="s">
        <v>345</v>
      </c>
      <c r="B81" s="25" t="s">
        <v>47</v>
      </c>
      <c r="C81" s="25" t="s">
        <v>13</v>
      </c>
      <c r="D81" s="25" t="s">
        <v>346</v>
      </c>
      <c r="E81" s="25" t="s">
        <v>190</v>
      </c>
      <c r="F81" s="25" t="s">
        <v>43</v>
      </c>
      <c r="G81" s="58">
        <v>1243283.5</v>
      </c>
      <c r="H81" s="62">
        <v>0</v>
      </c>
      <c r="I81" s="203">
        <f t="shared" si="3"/>
        <v>0</v>
      </c>
      <c r="J81" s="181"/>
    </row>
    <row r="82" spans="1:10" ht="66.75">
      <c r="A82" s="37" t="s">
        <v>415</v>
      </c>
      <c r="B82" s="24" t="s">
        <v>47</v>
      </c>
      <c r="C82" s="24" t="s">
        <v>13</v>
      </c>
      <c r="D82" s="24"/>
      <c r="E82" s="24"/>
      <c r="F82" s="24"/>
      <c r="G82" s="59">
        <f>G83</f>
        <v>387308</v>
      </c>
      <c r="H82" s="59">
        <f>H83</f>
        <v>0</v>
      </c>
      <c r="I82" s="185">
        <f t="shared" si="3"/>
        <v>0</v>
      </c>
      <c r="J82" s="181"/>
    </row>
    <row r="83" spans="1:10" ht="22.5">
      <c r="A83" s="37" t="s">
        <v>347</v>
      </c>
      <c r="B83" s="24" t="s">
        <v>47</v>
      </c>
      <c r="C83" s="24" t="s">
        <v>13</v>
      </c>
      <c r="D83" s="24" t="s">
        <v>268</v>
      </c>
      <c r="E83" s="24"/>
      <c r="F83" s="24"/>
      <c r="G83" s="59">
        <f>G84</f>
        <v>387308</v>
      </c>
      <c r="H83" s="59">
        <f>H84</f>
        <v>0</v>
      </c>
      <c r="I83" s="185">
        <f t="shared" si="3"/>
        <v>0</v>
      </c>
      <c r="J83" s="181"/>
    </row>
    <row r="84" spans="1:10" ht="66.75">
      <c r="A84" s="37" t="s">
        <v>348</v>
      </c>
      <c r="B84" s="24" t="s">
        <v>47</v>
      </c>
      <c r="C84" s="24" t="s">
        <v>13</v>
      </c>
      <c r="D84" s="24" t="s">
        <v>189</v>
      </c>
      <c r="E84" s="24" t="s">
        <v>190</v>
      </c>
      <c r="F84" s="24"/>
      <c r="G84" s="59">
        <f>SUM(G85:G86)</f>
        <v>387308</v>
      </c>
      <c r="H84" s="59">
        <f>SUM(H85:H86)</f>
        <v>0</v>
      </c>
      <c r="I84" s="185">
        <f t="shared" si="3"/>
        <v>0</v>
      </c>
      <c r="J84" s="181"/>
    </row>
    <row r="85" spans="1:10" ht="0" customHeight="1" hidden="1">
      <c r="A85" s="35" t="s">
        <v>249</v>
      </c>
      <c r="B85" s="25" t="s">
        <v>47</v>
      </c>
      <c r="C85" s="25" t="s">
        <v>13</v>
      </c>
      <c r="D85" s="25" t="s">
        <v>189</v>
      </c>
      <c r="E85" s="24"/>
      <c r="F85" s="24"/>
      <c r="G85" s="58">
        <v>0</v>
      </c>
      <c r="H85" s="62">
        <v>0</v>
      </c>
      <c r="I85" s="203" t="e">
        <f t="shared" si="3"/>
        <v>#DIV/0!</v>
      </c>
      <c r="J85" s="181"/>
    </row>
    <row r="86" spans="1:10" ht="45">
      <c r="A86" s="35" t="s">
        <v>250</v>
      </c>
      <c r="B86" s="25" t="s">
        <v>47</v>
      </c>
      <c r="C86" s="25" t="s">
        <v>13</v>
      </c>
      <c r="D86" s="25" t="s">
        <v>189</v>
      </c>
      <c r="E86" s="25" t="s">
        <v>190</v>
      </c>
      <c r="F86" s="25" t="s">
        <v>43</v>
      </c>
      <c r="G86" s="58">
        <v>387308</v>
      </c>
      <c r="H86" s="62">
        <v>0</v>
      </c>
      <c r="I86" s="203">
        <f t="shared" si="3"/>
        <v>0</v>
      </c>
      <c r="J86" s="181"/>
    </row>
    <row r="87" spans="1:10" ht="45">
      <c r="A87" s="37" t="s">
        <v>349</v>
      </c>
      <c r="B87" s="24" t="s">
        <v>47</v>
      </c>
      <c r="C87" s="24" t="s">
        <v>13</v>
      </c>
      <c r="D87" s="24" t="s">
        <v>350</v>
      </c>
      <c r="E87" s="24"/>
      <c r="F87" s="24"/>
      <c r="G87" s="59">
        <f>G88</f>
        <v>1161403</v>
      </c>
      <c r="H87" s="59">
        <f>H88</f>
        <v>0</v>
      </c>
      <c r="I87" s="185">
        <f t="shared" si="3"/>
        <v>0</v>
      </c>
      <c r="J87" s="181"/>
    </row>
    <row r="88" spans="1:10" ht="22.5">
      <c r="A88" s="37" t="s">
        <v>351</v>
      </c>
      <c r="B88" s="24" t="s">
        <v>47</v>
      </c>
      <c r="C88" s="24" t="s">
        <v>13</v>
      </c>
      <c r="D88" s="24" t="s">
        <v>352</v>
      </c>
      <c r="E88" s="24"/>
      <c r="F88" s="24"/>
      <c r="G88" s="59">
        <f>G89</f>
        <v>1161403</v>
      </c>
      <c r="H88" s="59">
        <f>H89</f>
        <v>0</v>
      </c>
      <c r="I88" s="185">
        <f t="shared" si="3"/>
        <v>0</v>
      </c>
      <c r="J88" s="181"/>
    </row>
    <row r="89" spans="1:10" ht="66.75">
      <c r="A89" s="37" t="s">
        <v>353</v>
      </c>
      <c r="B89" s="24" t="s">
        <v>47</v>
      </c>
      <c r="C89" s="24" t="s">
        <v>13</v>
      </c>
      <c r="D89" s="24" t="s">
        <v>352</v>
      </c>
      <c r="E89" s="24" t="s">
        <v>190</v>
      </c>
      <c r="F89" s="24"/>
      <c r="G89" s="59">
        <f>SUM(G90:G91)</f>
        <v>1161403</v>
      </c>
      <c r="H89" s="59">
        <f>SUM(H90:H91)</f>
        <v>0</v>
      </c>
      <c r="I89" s="185">
        <f t="shared" si="3"/>
        <v>0</v>
      </c>
      <c r="J89" s="181"/>
    </row>
    <row r="90" spans="1:10" ht="45" hidden="1">
      <c r="A90" s="35" t="s">
        <v>249</v>
      </c>
      <c r="B90" s="25" t="s">
        <v>47</v>
      </c>
      <c r="C90" s="25" t="s">
        <v>13</v>
      </c>
      <c r="D90" s="24"/>
      <c r="E90" s="24"/>
      <c r="F90" s="24"/>
      <c r="G90" s="58">
        <v>0</v>
      </c>
      <c r="H90" s="64">
        <v>0</v>
      </c>
      <c r="I90" s="185" t="e">
        <f t="shared" si="3"/>
        <v>#DIV/0!</v>
      </c>
      <c r="J90" s="181"/>
    </row>
    <row r="91" spans="1:10" ht="45">
      <c r="A91" s="35" t="s">
        <v>250</v>
      </c>
      <c r="B91" s="25" t="s">
        <v>47</v>
      </c>
      <c r="C91" s="25" t="s">
        <v>13</v>
      </c>
      <c r="D91" s="25" t="s">
        <v>352</v>
      </c>
      <c r="E91" s="25" t="s">
        <v>190</v>
      </c>
      <c r="F91" s="25" t="s">
        <v>43</v>
      </c>
      <c r="G91" s="58">
        <v>1161403</v>
      </c>
      <c r="H91" s="62">
        <v>0</v>
      </c>
      <c r="I91" s="203">
        <f t="shared" si="3"/>
        <v>0</v>
      </c>
      <c r="J91" s="181"/>
    </row>
    <row r="92" spans="1:10" ht="22.5">
      <c r="A92" s="37" t="s">
        <v>37</v>
      </c>
      <c r="B92" s="24" t="s">
        <v>47</v>
      </c>
      <c r="C92" s="24" t="s">
        <v>13</v>
      </c>
      <c r="D92" s="24"/>
      <c r="E92" s="24"/>
      <c r="F92" s="24"/>
      <c r="G92" s="59">
        <f>G93</f>
        <v>981733.01</v>
      </c>
      <c r="H92" s="59">
        <f>H93</f>
        <v>893183.8</v>
      </c>
      <c r="I92" s="185">
        <f t="shared" si="3"/>
        <v>90.98031653229224</v>
      </c>
      <c r="J92" s="181"/>
    </row>
    <row r="93" spans="1:10" ht="22.5">
      <c r="A93" s="38" t="s">
        <v>191</v>
      </c>
      <c r="B93" s="24" t="s">
        <v>47</v>
      </c>
      <c r="C93" s="24" t="s">
        <v>13</v>
      </c>
      <c r="D93" s="24" t="s">
        <v>164</v>
      </c>
      <c r="E93" s="24"/>
      <c r="F93" s="24"/>
      <c r="G93" s="58">
        <f>G94</f>
        <v>981733.01</v>
      </c>
      <c r="H93" s="58">
        <f>H94</f>
        <v>893183.8</v>
      </c>
      <c r="I93" s="185">
        <f t="shared" si="3"/>
        <v>90.98031653229224</v>
      </c>
      <c r="J93" s="181"/>
    </row>
    <row r="94" spans="1:10" ht="22.5">
      <c r="A94" s="35" t="s">
        <v>148</v>
      </c>
      <c r="B94" s="25" t="s">
        <v>47</v>
      </c>
      <c r="C94" s="25" t="s">
        <v>13</v>
      </c>
      <c r="D94" s="25" t="s">
        <v>164</v>
      </c>
      <c r="E94" s="25" t="s">
        <v>190</v>
      </c>
      <c r="F94" s="25" t="s">
        <v>43</v>
      </c>
      <c r="G94" s="58">
        <v>981733.01</v>
      </c>
      <c r="H94" s="62">
        <v>893183.8</v>
      </c>
      <c r="I94" s="203">
        <f t="shared" si="3"/>
        <v>90.98031653229224</v>
      </c>
      <c r="J94" s="181"/>
    </row>
    <row r="95" spans="1:10" ht="22.5">
      <c r="A95" s="37" t="s">
        <v>60</v>
      </c>
      <c r="B95" s="24" t="s">
        <v>47</v>
      </c>
      <c r="C95" s="24" t="s">
        <v>14</v>
      </c>
      <c r="D95" s="24"/>
      <c r="E95" s="24"/>
      <c r="F95" s="24"/>
      <c r="G95" s="59">
        <f>G96+G99</f>
        <v>405000</v>
      </c>
      <c r="H95" s="59">
        <f>H96+H99</f>
        <v>1.59</v>
      </c>
      <c r="I95" s="185">
        <f t="shared" si="3"/>
        <v>0.0003925925925925926</v>
      </c>
      <c r="J95" s="181"/>
    </row>
    <row r="96" spans="1:10" ht="22.5">
      <c r="A96" s="33" t="s">
        <v>37</v>
      </c>
      <c r="B96" s="24" t="s">
        <v>47</v>
      </c>
      <c r="C96" s="24" t="s">
        <v>14</v>
      </c>
      <c r="D96" s="24" t="s">
        <v>164</v>
      </c>
      <c r="E96" s="24"/>
      <c r="F96" s="24"/>
      <c r="G96" s="59">
        <f>G97</f>
        <v>405000</v>
      </c>
      <c r="H96" s="59">
        <f>H97</f>
        <v>1.59</v>
      </c>
      <c r="I96" s="185">
        <f t="shared" si="3"/>
        <v>0.0003925925925925926</v>
      </c>
      <c r="J96" s="181"/>
    </row>
    <row r="97" spans="1:10" ht="45">
      <c r="A97" s="178" t="s">
        <v>416</v>
      </c>
      <c r="B97" s="25" t="s">
        <v>47</v>
      </c>
      <c r="C97" s="25" t="s">
        <v>14</v>
      </c>
      <c r="D97" s="25" t="s">
        <v>164</v>
      </c>
      <c r="E97" s="25" t="s">
        <v>193</v>
      </c>
      <c r="F97" s="25"/>
      <c r="G97" s="58">
        <f>G98+G104</f>
        <v>405000</v>
      </c>
      <c r="H97" s="58">
        <f>H98+H104</f>
        <v>1.59</v>
      </c>
      <c r="I97" s="203">
        <f t="shared" si="3"/>
        <v>0.0003925925925925926</v>
      </c>
      <c r="J97" s="181"/>
    </row>
    <row r="98" spans="1:10" ht="22.5">
      <c r="A98" s="35" t="s">
        <v>148</v>
      </c>
      <c r="B98" s="25" t="s">
        <v>47</v>
      </c>
      <c r="C98" s="25" t="s">
        <v>14</v>
      </c>
      <c r="D98" s="25" t="s">
        <v>164</v>
      </c>
      <c r="E98" s="25" t="s">
        <v>193</v>
      </c>
      <c r="F98" s="25" t="s">
        <v>43</v>
      </c>
      <c r="G98" s="58">
        <v>400000</v>
      </c>
      <c r="H98" s="62">
        <v>1.59</v>
      </c>
      <c r="I98" s="203">
        <f t="shared" si="3"/>
        <v>0.0003975</v>
      </c>
      <c r="J98" s="181"/>
    </row>
    <row r="99" spans="1:10" ht="0.75" customHeight="1">
      <c r="A99" s="145" t="s">
        <v>187</v>
      </c>
      <c r="B99" s="25" t="s">
        <v>47</v>
      </c>
      <c r="C99" s="25" t="s">
        <v>14</v>
      </c>
      <c r="D99" s="24" t="s">
        <v>188</v>
      </c>
      <c r="E99" s="24"/>
      <c r="F99" s="24"/>
      <c r="G99" s="59">
        <v>0</v>
      </c>
      <c r="H99" s="59">
        <v>0</v>
      </c>
      <c r="I99" s="185" t="e">
        <f t="shared" si="3"/>
        <v>#DIV/0!</v>
      </c>
      <c r="J99" s="181"/>
    </row>
    <row r="100" spans="1:10" ht="45" hidden="1">
      <c r="A100" s="41" t="s">
        <v>152</v>
      </c>
      <c r="B100" s="25" t="s">
        <v>47</v>
      </c>
      <c r="C100" s="25" t="s">
        <v>14</v>
      </c>
      <c r="D100" s="24" t="s">
        <v>194</v>
      </c>
      <c r="E100" s="24"/>
      <c r="F100" s="68"/>
      <c r="G100" s="59">
        <v>0</v>
      </c>
      <c r="H100" s="59">
        <v>0</v>
      </c>
      <c r="I100" s="185" t="e">
        <f t="shared" si="3"/>
        <v>#DIV/0!</v>
      </c>
      <c r="J100" s="181"/>
    </row>
    <row r="101" spans="1:10" ht="66.75" hidden="1">
      <c r="A101" s="41" t="s">
        <v>153</v>
      </c>
      <c r="B101" s="25" t="s">
        <v>47</v>
      </c>
      <c r="C101" s="25" t="s">
        <v>14</v>
      </c>
      <c r="D101" s="24" t="s">
        <v>195</v>
      </c>
      <c r="E101" s="24"/>
      <c r="F101" s="24"/>
      <c r="G101" s="59">
        <v>0</v>
      </c>
      <c r="H101" s="59">
        <v>0</v>
      </c>
      <c r="I101" s="185" t="e">
        <f t="shared" si="3"/>
        <v>#DIV/0!</v>
      </c>
      <c r="J101" s="181"/>
    </row>
    <row r="102" spans="1:10" ht="22.5" hidden="1">
      <c r="A102" s="35" t="s">
        <v>245</v>
      </c>
      <c r="B102" s="25" t="s">
        <v>47</v>
      </c>
      <c r="C102" s="25" t="s">
        <v>14</v>
      </c>
      <c r="D102" s="25" t="s">
        <v>195</v>
      </c>
      <c r="E102" s="25" t="s">
        <v>253</v>
      </c>
      <c r="F102" s="25" t="s">
        <v>131</v>
      </c>
      <c r="G102" s="58">
        <v>0</v>
      </c>
      <c r="H102" s="64">
        <v>0</v>
      </c>
      <c r="I102" s="185" t="e">
        <f t="shared" si="3"/>
        <v>#DIV/0!</v>
      </c>
      <c r="J102" s="181"/>
    </row>
    <row r="103" spans="1:10" ht="22.5" hidden="1">
      <c r="A103" s="35" t="s">
        <v>244</v>
      </c>
      <c r="B103" s="25" t="s">
        <v>47</v>
      </c>
      <c r="C103" s="25" t="s">
        <v>14</v>
      </c>
      <c r="D103" s="25" t="s">
        <v>195</v>
      </c>
      <c r="E103" s="25" t="s">
        <v>254</v>
      </c>
      <c r="F103" s="25" t="s">
        <v>131</v>
      </c>
      <c r="G103" s="58">
        <v>0</v>
      </c>
      <c r="H103" s="64">
        <v>0</v>
      </c>
      <c r="I103" s="185" t="e">
        <f t="shared" si="3"/>
        <v>#DIV/0!</v>
      </c>
      <c r="J103" s="181"/>
    </row>
    <row r="104" spans="1:10" ht="22.5">
      <c r="A104" s="37" t="s">
        <v>44</v>
      </c>
      <c r="B104" s="24" t="s">
        <v>47</v>
      </c>
      <c r="C104" s="24" t="s">
        <v>14</v>
      </c>
      <c r="D104" s="24" t="s">
        <v>164</v>
      </c>
      <c r="E104" s="24" t="s">
        <v>193</v>
      </c>
      <c r="F104" s="24" t="s">
        <v>45</v>
      </c>
      <c r="G104" s="59">
        <f>G105</f>
        <v>5000</v>
      </c>
      <c r="H104" s="59">
        <f>H105</f>
        <v>0</v>
      </c>
      <c r="I104" s="185">
        <f t="shared" si="3"/>
        <v>0</v>
      </c>
      <c r="J104" s="181"/>
    </row>
    <row r="105" spans="1:10" ht="22.5">
      <c r="A105" s="35" t="s">
        <v>354</v>
      </c>
      <c r="B105" s="25" t="s">
        <v>47</v>
      </c>
      <c r="C105" s="25" t="s">
        <v>14</v>
      </c>
      <c r="D105" s="25" t="s">
        <v>164</v>
      </c>
      <c r="E105" s="25" t="s">
        <v>193</v>
      </c>
      <c r="F105" s="25" t="s">
        <v>355</v>
      </c>
      <c r="G105" s="58">
        <v>5000</v>
      </c>
      <c r="H105" s="62">
        <v>0</v>
      </c>
      <c r="I105" s="203">
        <f t="shared" si="3"/>
        <v>0</v>
      </c>
      <c r="J105" s="181"/>
    </row>
    <row r="106" spans="1:10" ht="22.5">
      <c r="A106" s="37" t="s">
        <v>61</v>
      </c>
      <c r="B106" s="24" t="s">
        <v>62</v>
      </c>
      <c r="C106" s="24"/>
      <c r="D106" s="24"/>
      <c r="E106" s="24"/>
      <c r="F106" s="24"/>
      <c r="G106" s="59">
        <f>G107+G127+G139+G175</f>
        <v>16260153.110000001</v>
      </c>
      <c r="H106" s="59">
        <f>H107+H127+H139+H175</f>
        <v>4050822.3000000007</v>
      </c>
      <c r="I106" s="185">
        <f t="shared" si="3"/>
        <v>24.912571687340034</v>
      </c>
      <c r="J106" s="181"/>
    </row>
    <row r="107" spans="1:10" ht="22.5">
      <c r="A107" s="37" t="s">
        <v>63</v>
      </c>
      <c r="B107" s="24" t="s">
        <v>62</v>
      </c>
      <c r="C107" s="24" t="s">
        <v>35</v>
      </c>
      <c r="D107" s="24"/>
      <c r="E107" s="24"/>
      <c r="F107" s="24"/>
      <c r="G107" s="59">
        <f>G108+G120+G115+G123</f>
        <v>5301809.17</v>
      </c>
      <c r="H107" s="59">
        <f>H108+H120+H115+H123</f>
        <v>276577.39</v>
      </c>
      <c r="I107" s="185">
        <f t="shared" si="3"/>
        <v>5.216660598895151</v>
      </c>
      <c r="J107" s="181"/>
    </row>
    <row r="108" spans="1:10" ht="22.5">
      <c r="A108" s="33" t="s">
        <v>64</v>
      </c>
      <c r="B108" s="24" t="s">
        <v>62</v>
      </c>
      <c r="C108" s="24" t="s">
        <v>35</v>
      </c>
      <c r="D108" s="26" t="s">
        <v>164</v>
      </c>
      <c r="E108" s="26"/>
      <c r="F108" s="24"/>
      <c r="G108" s="59">
        <f>G109</f>
        <v>1733804.93</v>
      </c>
      <c r="H108" s="59">
        <f>H109</f>
        <v>276577.39</v>
      </c>
      <c r="I108" s="185">
        <f t="shared" si="3"/>
        <v>15.952047731228912</v>
      </c>
      <c r="J108" s="181"/>
    </row>
    <row r="109" spans="1:10" ht="22.5">
      <c r="A109" s="150" t="s">
        <v>124</v>
      </c>
      <c r="B109" s="24" t="s">
        <v>62</v>
      </c>
      <c r="C109" s="24" t="s">
        <v>35</v>
      </c>
      <c r="D109" s="26" t="s">
        <v>164</v>
      </c>
      <c r="E109" s="26"/>
      <c r="F109" s="24"/>
      <c r="G109" s="59">
        <f>G110+G112</f>
        <v>1733804.93</v>
      </c>
      <c r="H109" s="59">
        <f>H110+H112</f>
        <v>276577.39</v>
      </c>
      <c r="I109" s="185">
        <f t="shared" si="3"/>
        <v>15.952047731228912</v>
      </c>
      <c r="J109" s="181"/>
    </row>
    <row r="110" spans="1:10" ht="66">
      <c r="A110" s="40" t="s">
        <v>154</v>
      </c>
      <c r="B110" s="24" t="s">
        <v>62</v>
      </c>
      <c r="C110" s="24" t="s">
        <v>35</v>
      </c>
      <c r="D110" s="24" t="s">
        <v>164</v>
      </c>
      <c r="E110" s="24" t="s">
        <v>197</v>
      </c>
      <c r="F110" s="24"/>
      <c r="G110" s="59">
        <f>G111</f>
        <v>442000</v>
      </c>
      <c r="H110" s="59">
        <f>H111</f>
        <v>187975.15</v>
      </c>
      <c r="I110" s="185">
        <f t="shared" si="3"/>
        <v>42.528314479638006</v>
      </c>
      <c r="J110" s="181"/>
    </row>
    <row r="111" spans="1:10" ht="22.5">
      <c r="A111" s="35" t="s">
        <v>148</v>
      </c>
      <c r="B111" s="25" t="s">
        <v>62</v>
      </c>
      <c r="C111" s="25" t="s">
        <v>35</v>
      </c>
      <c r="D111" s="27" t="s">
        <v>164</v>
      </c>
      <c r="E111" s="27" t="s">
        <v>197</v>
      </c>
      <c r="F111" s="25" t="s">
        <v>43</v>
      </c>
      <c r="G111" s="58">
        <v>442000</v>
      </c>
      <c r="H111" s="62">
        <v>187975.15</v>
      </c>
      <c r="I111" s="203">
        <f t="shared" si="3"/>
        <v>42.528314479638006</v>
      </c>
      <c r="J111" s="181"/>
    </row>
    <row r="112" spans="1:10" ht="22.5">
      <c r="A112" s="150" t="s">
        <v>155</v>
      </c>
      <c r="B112" s="24" t="s">
        <v>62</v>
      </c>
      <c r="C112" s="24" t="s">
        <v>35</v>
      </c>
      <c r="D112" s="69" t="s">
        <v>164</v>
      </c>
      <c r="E112" s="69" t="s">
        <v>198</v>
      </c>
      <c r="F112" s="24"/>
      <c r="G112" s="59">
        <f>SUM(G113:G114)</f>
        <v>1291804.93</v>
      </c>
      <c r="H112" s="59">
        <f>SUM(H113:H114)</f>
        <v>88602.24</v>
      </c>
      <c r="I112" s="185">
        <f t="shared" si="3"/>
        <v>6.85879407504661</v>
      </c>
      <c r="J112" s="181"/>
    </row>
    <row r="113" spans="1:10" ht="22.5">
      <c r="A113" s="35" t="s">
        <v>148</v>
      </c>
      <c r="B113" s="25" t="s">
        <v>62</v>
      </c>
      <c r="C113" s="25" t="s">
        <v>35</v>
      </c>
      <c r="D113" s="25" t="s">
        <v>164</v>
      </c>
      <c r="E113" s="25" t="s">
        <v>198</v>
      </c>
      <c r="F113" s="25" t="s">
        <v>43</v>
      </c>
      <c r="G113" s="58">
        <v>1291804.93</v>
      </c>
      <c r="H113" s="62">
        <v>88602.24</v>
      </c>
      <c r="I113" s="203">
        <f t="shared" si="3"/>
        <v>6.85879407504661</v>
      </c>
      <c r="J113" s="181"/>
    </row>
    <row r="114" spans="1:10" ht="22.5" hidden="1">
      <c r="A114" s="35" t="s">
        <v>44</v>
      </c>
      <c r="B114" s="25" t="s">
        <v>62</v>
      </c>
      <c r="C114" s="25" t="s">
        <v>35</v>
      </c>
      <c r="D114" s="25" t="s">
        <v>164</v>
      </c>
      <c r="E114" s="25" t="s">
        <v>198</v>
      </c>
      <c r="F114" s="25" t="s">
        <v>45</v>
      </c>
      <c r="G114" s="58">
        <v>0</v>
      </c>
      <c r="H114" s="64">
        <v>0</v>
      </c>
      <c r="I114" s="185" t="e">
        <f t="shared" si="3"/>
        <v>#DIV/0!</v>
      </c>
      <c r="J114" s="181"/>
    </row>
    <row r="115" spans="1:10" ht="44.25" hidden="1">
      <c r="A115" s="179" t="s">
        <v>261</v>
      </c>
      <c r="B115" s="24" t="s">
        <v>62</v>
      </c>
      <c r="C115" s="24" t="s">
        <v>35</v>
      </c>
      <c r="D115" s="24" t="s">
        <v>199</v>
      </c>
      <c r="E115" s="24"/>
      <c r="F115" s="24"/>
      <c r="G115" s="56">
        <f>G116</f>
        <v>0</v>
      </c>
      <c r="H115" s="56">
        <f>H116</f>
        <v>0</v>
      </c>
      <c r="I115" s="185" t="e">
        <f t="shared" si="3"/>
        <v>#DIV/0!</v>
      </c>
      <c r="J115" s="181"/>
    </row>
    <row r="116" spans="1:10" ht="44.25" hidden="1">
      <c r="A116" s="54" t="s">
        <v>417</v>
      </c>
      <c r="B116" s="24" t="s">
        <v>62</v>
      </c>
      <c r="C116" s="24" t="s">
        <v>35</v>
      </c>
      <c r="D116" s="70" t="s">
        <v>201</v>
      </c>
      <c r="E116" s="24"/>
      <c r="F116" s="24"/>
      <c r="G116" s="56">
        <f>G117</f>
        <v>0</v>
      </c>
      <c r="H116" s="56">
        <f>H117</f>
        <v>0</v>
      </c>
      <c r="I116" s="185" t="e">
        <f t="shared" si="3"/>
        <v>#DIV/0!</v>
      </c>
      <c r="J116" s="181"/>
    </row>
    <row r="117" spans="1:10" ht="22.5" hidden="1">
      <c r="A117" s="35" t="s">
        <v>418</v>
      </c>
      <c r="B117" s="25" t="s">
        <v>62</v>
      </c>
      <c r="C117" s="25" t="s">
        <v>35</v>
      </c>
      <c r="D117" s="171" t="s">
        <v>202</v>
      </c>
      <c r="E117" s="25"/>
      <c r="F117" s="25"/>
      <c r="G117" s="57">
        <f>SUM(G118:G119)</f>
        <v>0</v>
      </c>
      <c r="H117" s="57">
        <f>SUM(H118:H119)</f>
        <v>0</v>
      </c>
      <c r="I117" s="185" t="e">
        <f t="shared" si="3"/>
        <v>#DIV/0!</v>
      </c>
      <c r="J117" s="181"/>
    </row>
    <row r="118" spans="1:10" ht="68.25" hidden="1">
      <c r="A118" s="35" t="s">
        <v>246</v>
      </c>
      <c r="B118" s="25" t="s">
        <v>62</v>
      </c>
      <c r="C118" s="25" t="s">
        <v>35</v>
      </c>
      <c r="D118" s="171" t="s">
        <v>202</v>
      </c>
      <c r="E118" s="25" t="s">
        <v>253</v>
      </c>
      <c r="F118" s="25" t="s">
        <v>131</v>
      </c>
      <c r="G118" s="57">
        <v>0</v>
      </c>
      <c r="H118" s="64">
        <v>0</v>
      </c>
      <c r="I118" s="185" t="e">
        <f t="shared" si="3"/>
        <v>#DIV/0!</v>
      </c>
      <c r="J118" s="181"/>
    </row>
    <row r="119" spans="1:10" ht="68.25" hidden="1">
      <c r="A119" s="35" t="s">
        <v>419</v>
      </c>
      <c r="B119" s="25" t="s">
        <v>62</v>
      </c>
      <c r="C119" s="25" t="s">
        <v>35</v>
      </c>
      <c r="D119" s="171" t="s">
        <v>202</v>
      </c>
      <c r="E119" s="25" t="s">
        <v>255</v>
      </c>
      <c r="F119" s="25" t="s">
        <v>131</v>
      </c>
      <c r="G119" s="57">
        <v>0</v>
      </c>
      <c r="H119" s="64">
        <v>0</v>
      </c>
      <c r="I119" s="185" t="e">
        <f t="shared" si="3"/>
        <v>#DIV/0!</v>
      </c>
      <c r="J119" s="181"/>
    </row>
    <row r="120" spans="1:10" ht="45">
      <c r="A120" s="37" t="s">
        <v>356</v>
      </c>
      <c r="B120" s="24" t="s">
        <v>62</v>
      </c>
      <c r="C120" s="24" t="s">
        <v>35</v>
      </c>
      <c r="D120" s="24" t="s">
        <v>199</v>
      </c>
      <c r="E120" s="24"/>
      <c r="F120" s="24"/>
      <c r="G120" s="56">
        <f>G121</f>
        <v>325580</v>
      </c>
      <c r="H120" s="56">
        <f>H121</f>
        <v>0</v>
      </c>
      <c r="I120" s="185">
        <f t="shared" si="3"/>
        <v>0</v>
      </c>
      <c r="J120" s="181"/>
    </row>
    <row r="121" spans="1:10" ht="68.25">
      <c r="A121" s="35" t="s">
        <v>357</v>
      </c>
      <c r="B121" s="25" t="s">
        <v>62</v>
      </c>
      <c r="C121" s="25" t="s">
        <v>35</v>
      </c>
      <c r="D121" s="25" t="s">
        <v>201</v>
      </c>
      <c r="E121" s="25" t="s">
        <v>198</v>
      </c>
      <c r="F121" s="25"/>
      <c r="G121" s="57">
        <f>G122</f>
        <v>325580</v>
      </c>
      <c r="H121" s="57">
        <f>H122</f>
        <v>0</v>
      </c>
      <c r="I121" s="203">
        <f t="shared" si="3"/>
        <v>0</v>
      </c>
      <c r="J121" s="181"/>
    </row>
    <row r="122" spans="1:10" ht="45">
      <c r="A122" s="35" t="s">
        <v>250</v>
      </c>
      <c r="B122" s="25" t="s">
        <v>62</v>
      </c>
      <c r="C122" s="25" t="s">
        <v>35</v>
      </c>
      <c r="D122" s="25" t="s">
        <v>202</v>
      </c>
      <c r="E122" s="25" t="s">
        <v>198</v>
      </c>
      <c r="F122" s="25" t="s">
        <v>43</v>
      </c>
      <c r="G122" s="57">
        <v>325580</v>
      </c>
      <c r="H122" s="62">
        <v>0</v>
      </c>
      <c r="I122" s="203">
        <f t="shared" si="3"/>
        <v>0</v>
      </c>
      <c r="J122" s="181"/>
    </row>
    <row r="123" spans="1:10" ht="44.25">
      <c r="A123" s="54" t="s">
        <v>0</v>
      </c>
      <c r="B123" s="24" t="s">
        <v>62</v>
      </c>
      <c r="C123" s="24" t="s">
        <v>35</v>
      </c>
      <c r="D123" s="24" t="s">
        <v>269</v>
      </c>
      <c r="E123" s="24"/>
      <c r="F123" s="24"/>
      <c r="G123" s="56">
        <f>G124</f>
        <v>3242424.24</v>
      </c>
      <c r="H123" s="56">
        <f>H124</f>
        <v>0</v>
      </c>
      <c r="I123" s="185">
        <f t="shared" si="3"/>
        <v>0</v>
      </c>
      <c r="J123" s="181"/>
    </row>
    <row r="124" spans="1:10" ht="66">
      <c r="A124" s="54" t="s">
        <v>1</v>
      </c>
      <c r="B124" s="24" t="s">
        <v>62</v>
      </c>
      <c r="C124" s="24" t="s">
        <v>35</v>
      </c>
      <c r="D124" s="24" t="s">
        <v>270</v>
      </c>
      <c r="E124" s="24"/>
      <c r="F124" s="24"/>
      <c r="G124" s="56">
        <f>SUM(G125:G126)</f>
        <v>3242424.24</v>
      </c>
      <c r="H124" s="56">
        <f>SUM(H125:H126)</f>
        <v>0</v>
      </c>
      <c r="I124" s="185">
        <f t="shared" si="3"/>
        <v>0</v>
      </c>
      <c r="J124" s="181"/>
    </row>
    <row r="125" spans="1:10" ht="68.25">
      <c r="A125" s="35" t="s">
        <v>248</v>
      </c>
      <c r="B125" s="25" t="s">
        <v>62</v>
      </c>
      <c r="C125" s="25" t="s">
        <v>35</v>
      </c>
      <c r="D125" s="25" t="s">
        <v>203</v>
      </c>
      <c r="E125" s="25" t="s">
        <v>253</v>
      </c>
      <c r="F125" s="25" t="s">
        <v>360</v>
      </c>
      <c r="G125" s="57">
        <v>3210000</v>
      </c>
      <c r="H125" s="62">
        <v>0</v>
      </c>
      <c r="I125" s="203">
        <f t="shared" si="3"/>
        <v>0</v>
      </c>
      <c r="J125" s="181"/>
    </row>
    <row r="126" spans="1:10" ht="45">
      <c r="A126" s="35" t="s">
        <v>361</v>
      </c>
      <c r="B126" s="25" t="s">
        <v>62</v>
      </c>
      <c r="C126" s="25" t="s">
        <v>35</v>
      </c>
      <c r="D126" s="25" t="s">
        <v>203</v>
      </c>
      <c r="E126" s="25" t="s">
        <v>255</v>
      </c>
      <c r="F126" s="25" t="s">
        <v>360</v>
      </c>
      <c r="G126" s="57">
        <v>32424.24</v>
      </c>
      <c r="H126" s="62">
        <v>0</v>
      </c>
      <c r="I126" s="203">
        <f t="shared" si="3"/>
        <v>0</v>
      </c>
      <c r="J126" s="181"/>
    </row>
    <row r="127" spans="1:10" ht="22.5">
      <c r="A127" s="37" t="s">
        <v>65</v>
      </c>
      <c r="B127" s="172" t="s">
        <v>62</v>
      </c>
      <c r="C127" s="172" t="s">
        <v>36</v>
      </c>
      <c r="D127" s="172"/>
      <c r="E127" s="172"/>
      <c r="F127" s="172"/>
      <c r="G127" s="59">
        <f>G128</f>
        <v>5470792.79</v>
      </c>
      <c r="H127" s="59">
        <f>H128</f>
        <v>2859676.2100000004</v>
      </c>
      <c r="I127" s="185">
        <f t="shared" si="3"/>
        <v>52.27169662187115</v>
      </c>
      <c r="J127" s="181"/>
    </row>
    <row r="128" spans="1:10" ht="22.5">
      <c r="A128" s="36" t="s">
        <v>2</v>
      </c>
      <c r="B128" s="172" t="s">
        <v>62</v>
      </c>
      <c r="C128" s="172" t="s">
        <v>36</v>
      </c>
      <c r="D128" s="172"/>
      <c r="E128" s="172"/>
      <c r="F128" s="172"/>
      <c r="G128" s="56">
        <f>G136+G129</f>
        <v>5470792.79</v>
      </c>
      <c r="H128" s="56">
        <f>H136+H129</f>
        <v>2859676.2100000004</v>
      </c>
      <c r="I128" s="185">
        <f t="shared" si="3"/>
        <v>52.27169662187115</v>
      </c>
      <c r="J128" s="181"/>
    </row>
    <row r="129" spans="1:10" ht="66">
      <c r="A129" s="36" t="s">
        <v>264</v>
      </c>
      <c r="B129" s="172" t="s">
        <v>62</v>
      </c>
      <c r="C129" s="172" t="s">
        <v>36</v>
      </c>
      <c r="D129" s="172" t="s">
        <v>188</v>
      </c>
      <c r="E129" s="172"/>
      <c r="F129" s="172"/>
      <c r="G129" s="56">
        <f>G130</f>
        <v>3800492.79</v>
      </c>
      <c r="H129" s="56">
        <f>H130</f>
        <v>2707034.49</v>
      </c>
      <c r="I129" s="185">
        <f t="shared" si="3"/>
        <v>71.2285127108477</v>
      </c>
      <c r="J129" s="181"/>
    </row>
    <row r="130" spans="1:10" ht="44.25">
      <c r="A130" s="36" t="s">
        <v>156</v>
      </c>
      <c r="B130" s="172" t="s">
        <v>62</v>
      </c>
      <c r="C130" s="172" t="s">
        <v>36</v>
      </c>
      <c r="D130" s="172" t="s">
        <v>194</v>
      </c>
      <c r="E130" s="172"/>
      <c r="F130" s="172"/>
      <c r="G130" s="56">
        <f>G131+G134</f>
        <v>3800492.79</v>
      </c>
      <c r="H130" s="56">
        <f>H131+H134</f>
        <v>2707034.49</v>
      </c>
      <c r="I130" s="185">
        <f t="shared" si="3"/>
        <v>71.2285127108477</v>
      </c>
      <c r="J130" s="181"/>
    </row>
    <row r="131" spans="1:10" ht="43.5" customHeight="1">
      <c r="A131" s="36" t="s">
        <v>362</v>
      </c>
      <c r="B131" s="172" t="s">
        <v>62</v>
      </c>
      <c r="C131" s="172" t="s">
        <v>36</v>
      </c>
      <c r="D131" s="172" t="s">
        <v>194</v>
      </c>
      <c r="E131" s="172"/>
      <c r="F131" s="172"/>
      <c r="G131" s="56">
        <f>SUM(G132:G133)</f>
        <v>137637</v>
      </c>
      <c r="H131" s="56">
        <f>SUM(H132:H133)</f>
        <v>0</v>
      </c>
      <c r="I131" s="185">
        <f t="shared" si="3"/>
        <v>0</v>
      </c>
      <c r="J131" s="181"/>
    </row>
    <row r="132" spans="1:10" ht="45" hidden="1">
      <c r="A132" s="35" t="s">
        <v>249</v>
      </c>
      <c r="B132" s="173" t="s">
        <v>62</v>
      </c>
      <c r="C132" s="173" t="s">
        <v>36</v>
      </c>
      <c r="D132" s="173" t="s">
        <v>195</v>
      </c>
      <c r="E132" s="173" t="s">
        <v>262</v>
      </c>
      <c r="F132" s="173"/>
      <c r="G132" s="57">
        <v>0</v>
      </c>
      <c r="H132" s="62">
        <v>0</v>
      </c>
      <c r="I132" s="203" t="e">
        <f t="shared" si="3"/>
        <v>#DIV/0!</v>
      </c>
      <c r="J132" s="181"/>
    </row>
    <row r="133" spans="1:10" ht="45">
      <c r="A133" s="35" t="s">
        <v>250</v>
      </c>
      <c r="B133" s="173" t="s">
        <v>62</v>
      </c>
      <c r="C133" s="173" t="s">
        <v>36</v>
      </c>
      <c r="D133" s="173" t="s">
        <v>195</v>
      </c>
      <c r="E133" s="173" t="s">
        <v>262</v>
      </c>
      <c r="F133" s="173" t="s">
        <v>43</v>
      </c>
      <c r="G133" s="57">
        <v>137637</v>
      </c>
      <c r="H133" s="62">
        <v>0</v>
      </c>
      <c r="I133" s="203">
        <f t="shared" si="3"/>
        <v>0</v>
      </c>
      <c r="J133" s="181"/>
    </row>
    <row r="134" spans="1:10" ht="44.25">
      <c r="A134" s="36" t="s">
        <v>274</v>
      </c>
      <c r="B134" s="172" t="s">
        <v>62</v>
      </c>
      <c r="C134" s="172" t="s">
        <v>36</v>
      </c>
      <c r="D134" s="172" t="s">
        <v>276</v>
      </c>
      <c r="E134" s="172" t="s">
        <v>280</v>
      </c>
      <c r="F134" s="172" t="s">
        <v>43</v>
      </c>
      <c r="G134" s="56">
        <f>G135</f>
        <v>3662855.79</v>
      </c>
      <c r="H134" s="56">
        <f>H135</f>
        <v>2707034.49</v>
      </c>
      <c r="I134" s="185">
        <f t="shared" si="3"/>
        <v>73.90502507334585</v>
      </c>
      <c r="J134" s="181"/>
    </row>
    <row r="135" spans="1:10" ht="114">
      <c r="A135" s="255" t="s">
        <v>275</v>
      </c>
      <c r="B135" s="173" t="s">
        <v>62</v>
      </c>
      <c r="C135" s="173" t="s">
        <v>36</v>
      </c>
      <c r="D135" s="173" t="s">
        <v>276</v>
      </c>
      <c r="E135" s="173" t="s">
        <v>280</v>
      </c>
      <c r="F135" s="173" t="s">
        <v>43</v>
      </c>
      <c r="G135" s="57">
        <v>3662855.79</v>
      </c>
      <c r="H135" s="62">
        <v>2707034.49</v>
      </c>
      <c r="I135" s="203">
        <f aca="true" t="shared" si="4" ref="I135:I198">H135/G135%</f>
        <v>73.90502507334585</v>
      </c>
      <c r="J135" s="181"/>
    </row>
    <row r="136" spans="1:10" ht="22.5">
      <c r="A136" s="36" t="s">
        <v>125</v>
      </c>
      <c r="B136" s="26" t="s">
        <v>62</v>
      </c>
      <c r="C136" s="26" t="s">
        <v>36</v>
      </c>
      <c r="D136" s="26" t="s">
        <v>164</v>
      </c>
      <c r="E136" s="26"/>
      <c r="F136" s="24"/>
      <c r="G136" s="56">
        <f>G137</f>
        <v>1670300</v>
      </c>
      <c r="H136" s="56">
        <f>H137</f>
        <v>152641.72</v>
      </c>
      <c r="I136" s="185">
        <f t="shared" si="4"/>
        <v>9.138581093216787</v>
      </c>
      <c r="J136" s="181"/>
    </row>
    <row r="137" spans="1:10" ht="22.5">
      <c r="A137" s="71" t="s">
        <v>207</v>
      </c>
      <c r="B137" s="25" t="s">
        <v>62</v>
      </c>
      <c r="C137" s="25" t="s">
        <v>36</v>
      </c>
      <c r="D137" s="27" t="s">
        <v>164</v>
      </c>
      <c r="E137" s="27" t="s">
        <v>198</v>
      </c>
      <c r="F137" s="25"/>
      <c r="G137" s="57">
        <f>G138</f>
        <v>1670300</v>
      </c>
      <c r="H137" s="57">
        <f>H138</f>
        <v>152641.72</v>
      </c>
      <c r="I137" s="203">
        <f t="shared" si="4"/>
        <v>9.138581093216787</v>
      </c>
      <c r="J137" s="181"/>
    </row>
    <row r="138" spans="1:10" ht="22.5">
      <c r="A138" s="35" t="s">
        <v>148</v>
      </c>
      <c r="B138" s="25" t="s">
        <v>62</v>
      </c>
      <c r="C138" s="25" t="s">
        <v>36</v>
      </c>
      <c r="D138" s="27" t="s">
        <v>164</v>
      </c>
      <c r="E138" s="27" t="s">
        <v>198</v>
      </c>
      <c r="F138" s="27" t="s">
        <v>43</v>
      </c>
      <c r="G138" s="57">
        <v>1670300</v>
      </c>
      <c r="H138" s="62">
        <v>152641.72</v>
      </c>
      <c r="I138" s="203">
        <f t="shared" si="4"/>
        <v>9.138581093216787</v>
      </c>
      <c r="J138" s="181"/>
    </row>
    <row r="139" spans="1:10" ht="22.5">
      <c r="A139" s="33" t="s">
        <v>66</v>
      </c>
      <c r="B139" s="24" t="s">
        <v>62</v>
      </c>
      <c r="C139" s="24" t="s">
        <v>41</v>
      </c>
      <c r="D139" s="24"/>
      <c r="E139" s="24"/>
      <c r="F139" s="24"/>
      <c r="G139" s="59">
        <f>G169+G140+G145</f>
        <v>4716901.65</v>
      </c>
      <c r="H139" s="59">
        <f>H169+H140+H145</f>
        <v>914568.7</v>
      </c>
      <c r="I139" s="185">
        <f t="shared" si="4"/>
        <v>19.38918315161394</v>
      </c>
      <c r="J139" s="181"/>
    </row>
    <row r="140" spans="1:10" ht="66.75">
      <c r="A140" s="33" t="s">
        <v>264</v>
      </c>
      <c r="B140" s="24" t="s">
        <v>62</v>
      </c>
      <c r="C140" s="24" t="s">
        <v>41</v>
      </c>
      <c r="D140" s="24"/>
      <c r="E140" s="24"/>
      <c r="F140" s="24"/>
      <c r="G140" s="59">
        <f>G141</f>
        <v>30000</v>
      </c>
      <c r="H140" s="59">
        <f>H141</f>
        <v>0</v>
      </c>
      <c r="I140" s="185">
        <f t="shared" si="4"/>
        <v>0</v>
      </c>
      <c r="J140" s="181"/>
    </row>
    <row r="141" spans="1:10" ht="22.5">
      <c r="A141" s="33" t="s">
        <v>347</v>
      </c>
      <c r="B141" s="24" t="s">
        <v>62</v>
      </c>
      <c r="C141" s="24" t="s">
        <v>41</v>
      </c>
      <c r="D141" s="24" t="s">
        <v>268</v>
      </c>
      <c r="E141" s="24"/>
      <c r="F141" s="24"/>
      <c r="G141" s="59">
        <f>G142</f>
        <v>30000</v>
      </c>
      <c r="H141" s="59">
        <f>H142</f>
        <v>0</v>
      </c>
      <c r="I141" s="185">
        <f t="shared" si="4"/>
        <v>0</v>
      </c>
      <c r="J141" s="181"/>
    </row>
    <row r="142" spans="1:10" ht="22.5">
      <c r="A142" s="33" t="s">
        <v>364</v>
      </c>
      <c r="B142" s="24" t="s">
        <v>62</v>
      </c>
      <c r="C142" s="24" t="s">
        <v>41</v>
      </c>
      <c r="D142" s="24" t="s">
        <v>214</v>
      </c>
      <c r="E142" s="24" t="s">
        <v>210</v>
      </c>
      <c r="F142" s="24"/>
      <c r="G142" s="59">
        <f>SUM(G143:G144)</f>
        <v>30000</v>
      </c>
      <c r="H142" s="59">
        <f>SUM(H143:H144)</f>
        <v>0</v>
      </c>
      <c r="I142" s="185">
        <f t="shared" si="4"/>
        <v>0</v>
      </c>
      <c r="J142" s="181"/>
    </row>
    <row r="143" spans="1:10" ht="45" hidden="1">
      <c r="A143" s="34" t="s">
        <v>249</v>
      </c>
      <c r="B143" s="25" t="s">
        <v>62</v>
      </c>
      <c r="C143" s="25" t="s">
        <v>41</v>
      </c>
      <c r="D143" s="24"/>
      <c r="E143" s="24"/>
      <c r="F143" s="24"/>
      <c r="G143" s="58">
        <v>0</v>
      </c>
      <c r="H143" s="64">
        <v>0</v>
      </c>
      <c r="I143" s="185" t="e">
        <f t="shared" si="4"/>
        <v>#DIV/0!</v>
      </c>
      <c r="J143" s="181"/>
    </row>
    <row r="144" spans="1:10" ht="45">
      <c r="A144" s="34" t="s">
        <v>250</v>
      </c>
      <c r="B144" s="25" t="s">
        <v>62</v>
      </c>
      <c r="C144" s="25" t="s">
        <v>41</v>
      </c>
      <c r="D144" s="25" t="s">
        <v>214</v>
      </c>
      <c r="E144" s="25">
        <v>12710</v>
      </c>
      <c r="F144" s="25" t="s">
        <v>43</v>
      </c>
      <c r="G144" s="58">
        <v>30000</v>
      </c>
      <c r="H144" s="62">
        <v>0</v>
      </c>
      <c r="I144" s="203">
        <f t="shared" si="4"/>
        <v>0</v>
      </c>
      <c r="J144" s="181"/>
    </row>
    <row r="145" spans="1:10" ht="45">
      <c r="A145" s="33" t="s">
        <v>349</v>
      </c>
      <c r="B145" s="24" t="s">
        <v>62</v>
      </c>
      <c r="C145" s="24" t="s">
        <v>41</v>
      </c>
      <c r="D145" s="24"/>
      <c r="E145" s="24"/>
      <c r="F145" s="24"/>
      <c r="G145" s="59">
        <f>G146+G153</f>
        <v>2134329.6500000004</v>
      </c>
      <c r="H145" s="59">
        <f>H146+H153</f>
        <v>0</v>
      </c>
      <c r="I145" s="185">
        <f t="shared" si="4"/>
        <v>0</v>
      </c>
      <c r="J145" s="181"/>
    </row>
    <row r="146" spans="1:10" ht="22.5">
      <c r="A146" s="33" t="s">
        <v>365</v>
      </c>
      <c r="B146" s="24" t="s">
        <v>62</v>
      </c>
      <c r="C146" s="24" t="s">
        <v>41</v>
      </c>
      <c r="D146" s="24" t="s">
        <v>366</v>
      </c>
      <c r="E146" s="24"/>
      <c r="F146" s="24"/>
      <c r="G146" s="59">
        <f>G147+G150</f>
        <v>1115506.79</v>
      </c>
      <c r="H146" s="59">
        <f>H147+H150</f>
        <v>0</v>
      </c>
      <c r="I146" s="185">
        <f t="shared" si="4"/>
        <v>0</v>
      </c>
      <c r="J146" s="181"/>
    </row>
    <row r="147" spans="1:10" ht="22.5">
      <c r="A147" s="33" t="s">
        <v>367</v>
      </c>
      <c r="B147" s="24" t="s">
        <v>62</v>
      </c>
      <c r="C147" s="24" t="s">
        <v>41</v>
      </c>
      <c r="D147" s="24" t="s">
        <v>366</v>
      </c>
      <c r="E147" s="24"/>
      <c r="F147" s="24"/>
      <c r="G147" s="59">
        <f>SUM(G148:G149)</f>
        <v>743669.85</v>
      </c>
      <c r="H147" s="59">
        <f>SUM(H148:H149)</f>
        <v>0</v>
      </c>
      <c r="I147" s="185">
        <f t="shared" si="4"/>
        <v>0</v>
      </c>
      <c r="J147" s="181"/>
    </row>
    <row r="148" spans="1:10" ht="45">
      <c r="A148" s="34" t="s">
        <v>368</v>
      </c>
      <c r="B148" s="24" t="s">
        <v>62</v>
      </c>
      <c r="C148" s="24" t="s">
        <v>41</v>
      </c>
      <c r="D148" s="25" t="s">
        <v>369</v>
      </c>
      <c r="E148" s="25" t="s">
        <v>370</v>
      </c>
      <c r="F148" s="25" t="s">
        <v>43</v>
      </c>
      <c r="G148" s="58">
        <v>739970</v>
      </c>
      <c r="H148" s="62">
        <v>0</v>
      </c>
      <c r="I148" s="203">
        <f t="shared" si="4"/>
        <v>0</v>
      </c>
      <c r="J148" s="181"/>
    </row>
    <row r="149" spans="1:10" ht="45">
      <c r="A149" s="34" t="s">
        <v>250</v>
      </c>
      <c r="B149" s="24" t="s">
        <v>62</v>
      </c>
      <c r="C149" s="24" t="s">
        <v>41</v>
      </c>
      <c r="D149" s="25" t="s">
        <v>369</v>
      </c>
      <c r="E149" s="25" t="s">
        <v>381</v>
      </c>
      <c r="F149" s="25" t="s">
        <v>43</v>
      </c>
      <c r="G149" s="58">
        <v>3699.85</v>
      </c>
      <c r="H149" s="62">
        <v>0</v>
      </c>
      <c r="I149" s="203">
        <f t="shared" si="4"/>
        <v>0</v>
      </c>
      <c r="J149" s="181"/>
    </row>
    <row r="150" spans="1:10" ht="22.5">
      <c r="A150" s="33" t="s">
        <v>372</v>
      </c>
      <c r="B150" s="24" t="s">
        <v>62</v>
      </c>
      <c r="C150" s="24" t="s">
        <v>41</v>
      </c>
      <c r="D150" s="24" t="s">
        <v>366</v>
      </c>
      <c r="E150" s="24"/>
      <c r="F150" s="24"/>
      <c r="G150" s="59">
        <f>SUM(G151:G152)</f>
        <v>371836.94</v>
      </c>
      <c r="H150" s="59">
        <f>SUM(H151:H152)</f>
        <v>0</v>
      </c>
      <c r="I150" s="185">
        <f t="shared" si="4"/>
        <v>0</v>
      </c>
      <c r="J150" s="181"/>
    </row>
    <row r="151" spans="1:10" ht="45">
      <c r="A151" s="34" t="s">
        <v>250</v>
      </c>
      <c r="B151" s="24" t="s">
        <v>62</v>
      </c>
      <c r="C151" s="24" t="s">
        <v>41</v>
      </c>
      <c r="D151" s="25" t="s">
        <v>369</v>
      </c>
      <c r="E151" s="25" t="s">
        <v>370</v>
      </c>
      <c r="F151" s="25" t="s">
        <v>43</v>
      </c>
      <c r="G151" s="58">
        <v>369987</v>
      </c>
      <c r="H151" s="62">
        <v>0</v>
      </c>
      <c r="I151" s="203">
        <f t="shared" si="4"/>
        <v>0</v>
      </c>
      <c r="J151" s="181"/>
    </row>
    <row r="152" spans="1:10" ht="45">
      <c r="A152" s="34" t="s">
        <v>250</v>
      </c>
      <c r="B152" s="24" t="s">
        <v>62</v>
      </c>
      <c r="C152" s="24" t="s">
        <v>41</v>
      </c>
      <c r="D152" s="25" t="s">
        <v>369</v>
      </c>
      <c r="E152" s="25" t="s">
        <v>381</v>
      </c>
      <c r="F152" s="25" t="s">
        <v>43</v>
      </c>
      <c r="G152" s="58">
        <v>1849.94</v>
      </c>
      <c r="H152" s="62">
        <v>0</v>
      </c>
      <c r="I152" s="203">
        <f t="shared" si="4"/>
        <v>0</v>
      </c>
      <c r="J152" s="181"/>
    </row>
    <row r="153" spans="1:10" ht="22.5">
      <c r="A153" s="33" t="s">
        <v>351</v>
      </c>
      <c r="B153" s="24" t="s">
        <v>62</v>
      </c>
      <c r="C153" s="24" t="s">
        <v>41</v>
      </c>
      <c r="D153" s="24" t="s">
        <v>350</v>
      </c>
      <c r="E153" s="24"/>
      <c r="F153" s="24"/>
      <c r="G153" s="59">
        <f>G154+G157+G160+G163+G166</f>
        <v>1018822.8600000001</v>
      </c>
      <c r="H153" s="59">
        <f>H154+H157+H160+H163+H166</f>
        <v>0</v>
      </c>
      <c r="I153" s="185">
        <f t="shared" si="4"/>
        <v>0</v>
      </c>
      <c r="J153" s="181"/>
    </row>
    <row r="154" spans="1:10" ht="45">
      <c r="A154" s="37" t="s">
        <v>373</v>
      </c>
      <c r="B154" s="24" t="s">
        <v>62</v>
      </c>
      <c r="C154" s="24" t="s">
        <v>41</v>
      </c>
      <c r="D154" s="24" t="s">
        <v>352</v>
      </c>
      <c r="E154" s="24"/>
      <c r="F154" s="24"/>
      <c r="G154" s="59">
        <f>SUM(G155:G156)</f>
        <v>642847.8600000001</v>
      </c>
      <c r="H154" s="59">
        <f>SUM(H155:H156)</f>
        <v>0</v>
      </c>
      <c r="I154" s="185">
        <f t="shared" si="4"/>
        <v>0</v>
      </c>
      <c r="J154" s="181"/>
    </row>
    <row r="155" spans="1:10" ht="0.75" customHeight="1">
      <c r="A155" s="35" t="s">
        <v>374</v>
      </c>
      <c r="B155" s="25" t="s">
        <v>62</v>
      </c>
      <c r="C155" s="25" t="s">
        <v>41</v>
      </c>
      <c r="D155" s="25" t="s">
        <v>352</v>
      </c>
      <c r="E155" s="25" t="s">
        <v>370</v>
      </c>
      <c r="F155" s="180">
        <v>200</v>
      </c>
      <c r="G155" s="59">
        <v>0</v>
      </c>
      <c r="H155" s="64">
        <v>0</v>
      </c>
      <c r="I155" s="185" t="e">
        <f t="shared" si="4"/>
        <v>#DIV/0!</v>
      </c>
      <c r="J155" s="181"/>
    </row>
    <row r="156" spans="1:10" ht="45">
      <c r="A156" s="35" t="s">
        <v>250</v>
      </c>
      <c r="B156" s="25" t="s">
        <v>62</v>
      </c>
      <c r="C156" s="25" t="s">
        <v>41</v>
      </c>
      <c r="D156" s="25" t="s">
        <v>352</v>
      </c>
      <c r="E156" s="174" t="s">
        <v>213</v>
      </c>
      <c r="F156" s="25" t="s">
        <v>43</v>
      </c>
      <c r="G156" s="58">
        <v>642847.8600000001</v>
      </c>
      <c r="H156" s="62">
        <v>0</v>
      </c>
      <c r="I156" s="203">
        <f t="shared" si="4"/>
        <v>0</v>
      </c>
      <c r="J156" s="181"/>
    </row>
    <row r="157" spans="1:10" ht="70.5" customHeight="1">
      <c r="A157" s="33" t="s">
        <v>375</v>
      </c>
      <c r="B157" s="24" t="s">
        <v>62</v>
      </c>
      <c r="C157" s="24" t="s">
        <v>41</v>
      </c>
      <c r="D157" s="24" t="s">
        <v>376</v>
      </c>
      <c r="E157" s="24" t="s">
        <v>213</v>
      </c>
      <c r="F157" s="24"/>
      <c r="G157" s="59">
        <f>SUM(G158:G159)</f>
        <v>19000</v>
      </c>
      <c r="H157" s="59">
        <f>SUM(H158:H159)</f>
        <v>0</v>
      </c>
      <c r="I157" s="185">
        <f t="shared" si="4"/>
        <v>0</v>
      </c>
      <c r="J157" s="181"/>
    </row>
    <row r="158" spans="1:10" ht="2.25" customHeight="1">
      <c r="A158" s="34" t="s">
        <v>249</v>
      </c>
      <c r="B158" s="25" t="s">
        <v>62</v>
      </c>
      <c r="C158" s="25" t="s">
        <v>41</v>
      </c>
      <c r="D158" s="24"/>
      <c r="E158" s="24"/>
      <c r="F158" s="24"/>
      <c r="G158" s="58">
        <v>0</v>
      </c>
      <c r="H158" s="64">
        <v>0</v>
      </c>
      <c r="I158" s="185" t="e">
        <f t="shared" si="4"/>
        <v>#DIV/0!</v>
      </c>
      <c r="J158" s="181"/>
    </row>
    <row r="159" spans="1:10" ht="45">
      <c r="A159" s="34" t="s">
        <v>250</v>
      </c>
      <c r="B159" s="25" t="s">
        <v>62</v>
      </c>
      <c r="C159" s="25" t="s">
        <v>41</v>
      </c>
      <c r="D159" s="25" t="s">
        <v>376</v>
      </c>
      <c r="E159" s="25" t="s">
        <v>213</v>
      </c>
      <c r="F159" s="25" t="s">
        <v>43</v>
      </c>
      <c r="G159" s="58">
        <v>19000</v>
      </c>
      <c r="H159" s="62">
        <v>0</v>
      </c>
      <c r="I159" s="203">
        <f t="shared" si="4"/>
        <v>0</v>
      </c>
      <c r="J159" s="181"/>
    </row>
    <row r="160" spans="1:10" ht="22.5">
      <c r="A160" s="33" t="s">
        <v>377</v>
      </c>
      <c r="B160" s="24" t="s">
        <v>62</v>
      </c>
      <c r="C160" s="24" t="s">
        <v>41</v>
      </c>
      <c r="D160" s="24" t="s">
        <v>378</v>
      </c>
      <c r="E160" s="24" t="s">
        <v>213</v>
      </c>
      <c r="F160" s="24"/>
      <c r="G160" s="59">
        <f>SUM(G161:G162)</f>
        <v>70000</v>
      </c>
      <c r="H160" s="59">
        <f>SUM(H161:H162)</f>
        <v>0</v>
      </c>
      <c r="I160" s="185">
        <f t="shared" si="4"/>
        <v>0</v>
      </c>
      <c r="J160" s="181"/>
    </row>
    <row r="161" spans="1:10" ht="45" hidden="1">
      <c r="A161" s="34" t="s">
        <v>249</v>
      </c>
      <c r="B161" s="25" t="s">
        <v>62</v>
      </c>
      <c r="C161" s="25" t="s">
        <v>41</v>
      </c>
      <c r="D161" s="25" t="s">
        <v>378</v>
      </c>
      <c r="E161" s="25" t="s">
        <v>213</v>
      </c>
      <c r="F161" s="25"/>
      <c r="G161" s="58">
        <v>0</v>
      </c>
      <c r="H161" s="64">
        <v>0</v>
      </c>
      <c r="I161" s="185" t="e">
        <f t="shared" si="4"/>
        <v>#DIV/0!</v>
      </c>
      <c r="J161" s="181"/>
    </row>
    <row r="162" spans="1:10" ht="45">
      <c r="A162" s="34" t="s">
        <v>250</v>
      </c>
      <c r="B162" s="25" t="s">
        <v>62</v>
      </c>
      <c r="C162" s="25" t="s">
        <v>41</v>
      </c>
      <c r="D162" s="25" t="s">
        <v>378</v>
      </c>
      <c r="E162" s="25" t="s">
        <v>213</v>
      </c>
      <c r="F162" s="25" t="s">
        <v>43</v>
      </c>
      <c r="G162" s="58">
        <v>70000</v>
      </c>
      <c r="H162" s="62">
        <v>0</v>
      </c>
      <c r="I162" s="203">
        <f t="shared" si="4"/>
        <v>0</v>
      </c>
      <c r="J162" s="181"/>
    </row>
    <row r="163" spans="1:10" ht="45">
      <c r="A163" s="33" t="s">
        <v>379</v>
      </c>
      <c r="B163" s="24" t="s">
        <v>62</v>
      </c>
      <c r="C163" s="24" t="s">
        <v>41</v>
      </c>
      <c r="D163" s="24" t="s">
        <v>380</v>
      </c>
      <c r="E163" s="24" t="s">
        <v>213</v>
      </c>
      <c r="F163" s="24"/>
      <c r="G163" s="59">
        <f>SUM(G164:G165)</f>
        <v>177951</v>
      </c>
      <c r="H163" s="59">
        <f>SUM(H164:H165)</f>
        <v>0</v>
      </c>
      <c r="I163" s="185">
        <f t="shared" si="4"/>
        <v>0</v>
      </c>
      <c r="J163" s="181"/>
    </row>
    <row r="164" spans="1:10" ht="0.75" customHeight="1">
      <c r="A164" s="34" t="s">
        <v>249</v>
      </c>
      <c r="B164" s="25" t="s">
        <v>62</v>
      </c>
      <c r="C164" s="25" t="s">
        <v>41</v>
      </c>
      <c r="D164" s="25" t="s">
        <v>380</v>
      </c>
      <c r="E164" s="25" t="s">
        <v>213</v>
      </c>
      <c r="F164" s="25"/>
      <c r="G164" s="58">
        <v>0</v>
      </c>
      <c r="H164" s="64">
        <v>0</v>
      </c>
      <c r="I164" s="185" t="e">
        <f t="shared" si="4"/>
        <v>#DIV/0!</v>
      </c>
      <c r="J164" s="181"/>
    </row>
    <row r="165" spans="1:10" ht="45">
      <c r="A165" s="34" t="s">
        <v>250</v>
      </c>
      <c r="B165" s="25" t="s">
        <v>62</v>
      </c>
      <c r="C165" s="25" t="s">
        <v>41</v>
      </c>
      <c r="D165" s="25" t="s">
        <v>380</v>
      </c>
      <c r="E165" s="25" t="s">
        <v>213</v>
      </c>
      <c r="F165" s="25" t="s">
        <v>43</v>
      </c>
      <c r="G165" s="58">
        <v>177951</v>
      </c>
      <c r="H165" s="62">
        <v>0</v>
      </c>
      <c r="I165" s="203">
        <f t="shared" si="4"/>
        <v>0</v>
      </c>
      <c r="J165" s="181"/>
    </row>
    <row r="166" spans="1:10" ht="45">
      <c r="A166" s="33" t="s">
        <v>382</v>
      </c>
      <c r="B166" s="24" t="s">
        <v>62</v>
      </c>
      <c r="C166" s="24" t="s">
        <v>41</v>
      </c>
      <c r="D166" s="24" t="s">
        <v>383</v>
      </c>
      <c r="E166" s="24" t="s">
        <v>213</v>
      </c>
      <c r="F166" s="24"/>
      <c r="G166" s="59">
        <f>SUM(G167:G168)</f>
        <v>109024</v>
      </c>
      <c r="H166" s="59">
        <f>SUM(H167:H168)</f>
        <v>0</v>
      </c>
      <c r="I166" s="185">
        <f t="shared" si="4"/>
        <v>0</v>
      </c>
      <c r="J166" s="181"/>
    </row>
    <row r="167" spans="1:10" ht="0.75" customHeight="1">
      <c r="A167" s="34" t="s">
        <v>249</v>
      </c>
      <c r="B167" s="25" t="s">
        <v>62</v>
      </c>
      <c r="C167" s="25" t="s">
        <v>41</v>
      </c>
      <c r="D167" s="25" t="s">
        <v>383</v>
      </c>
      <c r="E167" s="25" t="s">
        <v>213</v>
      </c>
      <c r="F167" s="25"/>
      <c r="G167" s="58">
        <v>0</v>
      </c>
      <c r="H167" s="64">
        <v>0</v>
      </c>
      <c r="I167" s="185" t="e">
        <f t="shared" si="4"/>
        <v>#DIV/0!</v>
      </c>
      <c r="J167" s="181"/>
    </row>
    <row r="168" spans="1:10" ht="45">
      <c r="A168" s="34" t="s">
        <v>250</v>
      </c>
      <c r="B168" s="25" t="s">
        <v>62</v>
      </c>
      <c r="C168" s="25" t="s">
        <v>41</v>
      </c>
      <c r="D168" s="25" t="s">
        <v>383</v>
      </c>
      <c r="E168" s="25" t="s">
        <v>213</v>
      </c>
      <c r="F168" s="25" t="s">
        <v>43</v>
      </c>
      <c r="G168" s="58">
        <v>109024</v>
      </c>
      <c r="H168" s="62">
        <v>0</v>
      </c>
      <c r="I168" s="203">
        <f t="shared" si="4"/>
        <v>0</v>
      </c>
      <c r="J168" s="181"/>
    </row>
    <row r="169" spans="1:10" ht="22.5">
      <c r="A169" s="33" t="s">
        <v>206</v>
      </c>
      <c r="B169" s="24" t="s">
        <v>62</v>
      </c>
      <c r="C169" s="24" t="s">
        <v>41</v>
      </c>
      <c r="D169" s="24" t="s">
        <v>164</v>
      </c>
      <c r="E169" s="24"/>
      <c r="F169" s="24"/>
      <c r="G169" s="59">
        <f>SUM(G170:G174)</f>
        <v>2552572</v>
      </c>
      <c r="H169" s="59">
        <f>SUM(H170:H174)</f>
        <v>914568.7</v>
      </c>
      <c r="I169" s="185">
        <f t="shared" si="4"/>
        <v>35.82930079935061</v>
      </c>
      <c r="J169" s="181"/>
    </row>
    <row r="170" spans="1:10" ht="22.5">
      <c r="A170" s="33" t="s">
        <v>3</v>
      </c>
      <c r="B170" s="24" t="s">
        <v>62</v>
      </c>
      <c r="C170" s="24" t="s">
        <v>41</v>
      </c>
      <c r="D170" s="24" t="s">
        <v>164</v>
      </c>
      <c r="E170" s="24" t="s">
        <v>210</v>
      </c>
      <c r="F170" s="24" t="s">
        <v>43</v>
      </c>
      <c r="G170" s="59">
        <v>466400</v>
      </c>
      <c r="H170" s="64">
        <v>175958.5</v>
      </c>
      <c r="I170" s="185">
        <f t="shared" si="4"/>
        <v>37.72695111492281</v>
      </c>
      <c r="J170" s="181"/>
    </row>
    <row r="171" spans="1:10" ht="45">
      <c r="A171" s="33" t="s">
        <v>4</v>
      </c>
      <c r="B171" s="24" t="s">
        <v>62</v>
      </c>
      <c r="C171" s="24" t="s">
        <v>41</v>
      </c>
      <c r="D171" s="24" t="s">
        <v>164</v>
      </c>
      <c r="E171" s="24" t="s">
        <v>190</v>
      </c>
      <c r="F171" s="24" t="s">
        <v>43</v>
      </c>
      <c r="G171" s="59">
        <v>1261900</v>
      </c>
      <c r="H171" s="64">
        <v>230326.6</v>
      </c>
      <c r="I171" s="185">
        <f t="shared" si="4"/>
        <v>18.252365480624455</v>
      </c>
      <c r="J171" s="181"/>
    </row>
    <row r="172" spans="1:10" ht="22.5">
      <c r="A172" s="37" t="s">
        <v>44</v>
      </c>
      <c r="B172" s="24" t="s">
        <v>62</v>
      </c>
      <c r="C172" s="24" t="s">
        <v>41</v>
      </c>
      <c r="D172" s="24" t="s">
        <v>164</v>
      </c>
      <c r="E172" s="24" t="s">
        <v>190</v>
      </c>
      <c r="F172" s="24" t="s">
        <v>45</v>
      </c>
      <c r="G172" s="59">
        <v>10300</v>
      </c>
      <c r="H172" s="64">
        <v>0</v>
      </c>
      <c r="I172" s="185">
        <f t="shared" si="4"/>
        <v>0</v>
      </c>
      <c r="J172" s="181"/>
    </row>
    <row r="173" spans="1:10" ht="22.5">
      <c r="A173" s="33" t="s">
        <v>5</v>
      </c>
      <c r="B173" s="24" t="s">
        <v>62</v>
      </c>
      <c r="C173" s="24" t="s">
        <v>41</v>
      </c>
      <c r="D173" s="24" t="s">
        <v>164</v>
      </c>
      <c r="E173" s="24" t="s">
        <v>213</v>
      </c>
      <c r="F173" s="24" t="s">
        <v>43</v>
      </c>
      <c r="G173" s="59">
        <v>602500</v>
      </c>
      <c r="H173" s="64">
        <v>311571.6</v>
      </c>
      <c r="I173" s="185">
        <f t="shared" si="4"/>
        <v>51.71312863070539</v>
      </c>
      <c r="J173" s="181"/>
    </row>
    <row r="174" spans="1:10" ht="22.5">
      <c r="A174" s="37" t="s">
        <v>384</v>
      </c>
      <c r="B174" s="24" t="s">
        <v>62</v>
      </c>
      <c r="C174" s="24" t="s">
        <v>41</v>
      </c>
      <c r="D174" s="24" t="s">
        <v>164</v>
      </c>
      <c r="E174" s="24" t="s">
        <v>213</v>
      </c>
      <c r="F174" s="24" t="s">
        <v>45</v>
      </c>
      <c r="G174" s="59">
        <v>211472</v>
      </c>
      <c r="H174" s="64">
        <v>196712</v>
      </c>
      <c r="I174" s="185">
        <f t="shared" si="4"/>
        <v>93.0203525762276</v>
      </c>
      <c r="J174" s="181"/>
    </row>
    <row r="175" spans="1:10" ht="22.5">
      <c r="A175" s="37" t="s">
        <v>67</v>
      </c>
      <c r="B175" s="24" t="s">
        <v>62</v>
      </c>
      <c r="C175" s="24" t="s">
        <v>62</v>
      </c>
      <c r="D175" s="24"/>
      <c r="E175" s="24"/>
      <c r="F175" s="24"/>
      <c r="G175" s="59">
        <f>G176+G179</f>
        <v>770649.5</v>
      </c>
      <c r="H175" s="59">
        <f>H176+H179</f>
        <v>0</v>
      </c>
      <c r="I175" s="185">
        <f t="shared" si="4"/>
        <v>0</v>
      </c>
      <c r="J175" s="181"/>
    </row>
    <row r="176" spans="1:10" ht="45">
      <c r="A176" s="37" t="s">
        <v>385</v>
      </c>
      <c r="B176" s="24" t="s">
        <v>62</v>
      </c>
      <c r="C176" s="24" t="s">
        <v>62</v>
      </c>
      <c r="D176" s="24" t="s">
        <v>386</v>
      </c>
      <c r="E176" s="24"/>
      <c r="F176" s="24"/>
      <c r="G176" s="59">
        <f>G177</f>
        <v>82249.5</v>
      </c>
      <c r="H176" s="59">
        <f>H177</f>
        <v>0</v>
      </c>
      <c r="I176" s="185">
        <f t="shared" si="4"/>
        <v>0</v>
      </c>
      <c r="J176" s="181"/>
    </row>
    <row r="177" spans="1:10" ht="45">
      <c r="A177" s="37" t="s">
        <v>387</v>
      </c>
      <c r="B177" s="24" t="s">
        <v>62</v>
      </c>
      <c r="C177" s="24" t="s">
        <v>62</v>
      </c>
      <c r="D177" s="24" t="s">
        <v>388</v>
      </c>
      <c r="E177" s="24" t="s">
        <v>198</v>
      </c>
      <c r="F177" s="24"/>
      <c r="G177" s="59">
        <f>G178</f>
        <v>82249.5</v>
      </c>
      <c r="H177" s="59">
        <f>H178</f>
        <v>0</v>
      </c>
      <c r="I177" s="185">
        <f t="shared" si="4"/>
        <v>0</v>
      </c>
      <c r="J177" s="181"/>
    </row>
    <row r="178" spans="1:10" ht="45">
      <c r="A178" s="37" t="s">
        <v>250</v>
      </c>
      <c r="B178" s="24" t="s">
        <v>62</v>
      </c>
      <c r="C178" s="24" t="s">
        <v>62</v>
      </c>
      <c r="D178" s="24" t="s">
        <v>389</v>
      </c>
      <c r="E178" s="24" t="s">
        <v>198</v>
      </c>
      <c r="F178" s="24" t="s">
        <v>43</v>
      </c>
      <c r="G178" s="59">
        <v>82249.5</v>
      </c>
      <c r="H178" s="64">
        <v>0</v>
      </c>
      <c r="I178" s="185">
        <f t="shared" si="4"/>
        <v>0</v>
      </c>
      <c r="J178" s="181"/>
    </row>
    <row r="179" spans="1:10" ht="66.75">
      <c r="A179" s="37" t="s">
        <v>390</v>
      </c>
      <c r="B179" s="24" t="s">
        <v>62</v>
      </c>
      <c r="C179" s="24" t="s">
        <v>62</v>
      </c>
      <c r="D179" s="24"/>
      <c r="E179" s="24"/>
      <c r="F179" s="24"/>
      <c r="G179" s="59">
        <f>G180</f>
        <v>688400</v>
      </c>
      <c r="H179" s="59">
        <f>H180</f>
        <v>0</v>
      </c>
      <c r="I179" s="185">
        <f t="shared" si="4"/>
        <v>0</v>
      </c>
      <c r="J179" s="181"/>
    </row>
    <row r="180" spans="1:10" ht="45">
      <c r="A180" s="37" t="s">
        <v>391</v>
      </c>
      <c r="B180" s="24" t="s">
        <v>62</v>
      </c>
      <c r="C180" s="24" t="s">
        <v>62</v>
      </c>
      <c r="D180" s="24" t="s">
        <v>194</v>
      </c>
      <c r="E180" s="24"/>
      <c r="F180" s="24"/>
      <c r="G180" s="59">
        <f>G184+G181+G186+G189</f>
        <v>688400</v>
      </c>
      <c r="H180" s="59">
        <f>H184+H181+H186+H189</f>
        <v>0</v>
      </c>
      <c r="I180" s="185">
        <f t="shared" si="4"/>
        <v>0</v>
      </c>
      <c r="J180" s="181"/>
    </row>
    <row r="181" spans="1:10" ht="45">
      <c r="A181" s="256" t="s">
        <v>392</v>
      </c>
      <c r="B181" s="24" t="s">
        <v>62</v>
      </c>
      <c r="C181" s="24" t="s">
        <v>62</v>
      </c>
      <c r="D181" s="24" t="s">
        <v>271</v>
      </c>
      <c r="E181" s="24"/>
      <c r="F181" s="24"/>
      <c r="G181" s="59">
        <f>SUM(G182:G183)</f>
        <v>449700</v>
      </c>
      <c r="H181" s="59">
        <f>SUM(H182:H183)</f>
        <v>0</v>
      </c>
      <c r="I181" s="185">
        <f t="shared" si="4"/>
        <v>0</v>
      </c>
      <c r="J181" s="181"/>
    </row>
    <row r="182" spans="1:10" ht="90.75">
      <c r="A182" s="257" t="s">
        <v>243</v>
      </c>
      <c r="B182" s="25" t="s">
        <v>62</v>
      </c>
      <c r="C182" s="25" t="s">
        <v>62</v>
      </c>
      <c r="D182" s="25" t="s">
        <v>271</v>
      </c>
      <c r="E182" s="25" t="s">
        <v>251</v>
      </c>
      <c r="F182" s="25" t="s">
        <v>43</v>
      </c>
      <c r="G182" s="58">
        <v>440700</v>
      </c>
      <c r="H182" s="62">
        <v>0</v>
      </c>
      <c r="I182" s="203">
        <f t="shared" si="4"/>
        <v>0</v>
      </c>
      <c r="J182" s="181"/>
    </row>
    <row r="183" spans="1:10" ht="45">
      <c r="A183" s="257" t="s">
        <v>250</v>
      </c>
      <c r="B183" s="25" t="s">
        <v>62</v>
      </c>
      <c r="C183" s="25" t="s">
        <v>62</v>
      </c>
      <c r="D183" s="25" t="s">
        <v>271</v>
      </c>
      <c r="E183" s="25" t="s">
        <v>252</v>
      </c>
      <c r="F183" s="25" t="s">
        <v>43</v>
      </c>
      <c r="G183" s="58">
        <v>9000</v>
      </c>
      <c r="H183" s="62">
        <v>0</v>
      </c>
      <c r="I183" s="203">
        <f t="shared" si="4"/>
        <v>0</v>
      </c>
      <c r="J183" s="181"/>
    </row>
    <row r="184" spans="1:10" ht="66.75">
      <c r="A184" s="256" t="s">
        <v>216</v>
      </c>
      <c r="B184" s="24" t="s">
        <v>62</v>
      </c>
      <c r="C184" s="24" t="s">
        <v>62</v>
      </c>
      <c r="D184" s="24" t="s">
        <v>194</v>
      </c>
      <c r="E184" s="24" t="s">
        <v>198</v>
      </c>
      <c r="F184" s="24" t="s">
        <v>43</v>
      </c>
      <c r="G184" s="59">
        <f>G185</f>
        <v>43700</v>
      </c>
      <c r="H184" s="59">
        <f>H185</f>
        <v>0</v>
      </c>
      <c r="I184" s="185">
        <f t="shared" si="4"/>
        <v>0</v>
      </c>
      <c r="J184" s="181"/>
    </row>
    <row r="185" spans="1:10" ht="45">
      <c r="A185" s="257" t="s">
        <v>250</v>
      </c>
      <c r="B185" s="25" t="s">
        <v>62</v>
      </c>
      <c r="C185" s="25" t="s">
        <v>62</v>
      </c>
      <c r="D185" s="25" t="s">
        <v>217</v>
      </c>
      <c r="E185" s="25" t="s">
        <v>198</v>
      </c>
      <c r="F185" s="25" t="s">
        <v>43</v>
      </c>
      <c r="G185" s="58">
        <v>43700</v>
      </c>
      <c r="H185" s="62">
        <v>0</v>
      </c>
      <c r="I185" s="203">
        <f t="shared" si="4"/>
        <v>0</v>
      </c>
      <c r="J185" s="181"/>
    </row>
    <row r="186" spans="1:10" ht="66.75">
      <c r="A186" s="256" t="s">
        <v>6</v>
      </c>
      <c r="B186" s="24" t="s">
        <v>62</v>
      </c>
      <c r="C186" s="24" t="s">
        <v>62</v>
      </c>
      <c r="D186" s="24" t="s">
        <v>195</v>
      </c>
      <c r="E186" s="24" t="s">
        <v>262</v>
      </c>
      <c r="F186" s="24"/>
      <c r="G186" s="59">
        <f>SUM(G187:G188)</f>
        <v>135000</v>
      </c>
      <c r="H186" s="59">
        <f>SUM(H187:H188)</f>
        <v>0</v>
      </c>
      <c r="I186" s="185">
        <f t="shared" si="4"/>
        <v>0</v>
      </c>
      <c r="J186" s="181"/>
    </row>
    <row r="187" spans="1:10" ht="0" customHeight="1" hidden="1">
      <c r="A187" s="257" t="s">
        <v>249</v>
      </c>
      <c r="B187" s="25" t="s">
        <v>62</v>
      </c>
      <c r="C187" s="25" t="s">
        <v>62</v>
      </c>
      <c r="D187" s="25"/>
      <c r="E187" s="25"/>
      <c r="F187" s="25"/>
      <c r="G187" s="58">
        <v>0</v>
      </c>
      <c r="H187" s="62">
        <v>0</v>
      </c>
      <c r="I187" s="203" t="e">
        <f t="shared" si="4"/>
        <v>#DIV/0!</v>
      </c>
      <c r="J187" s="181"/>
    </row>
    <row r="188" spans="1:10" ht="45">
      <c r="A188" s="257" t="s">
        <v>250</v>
      </c>
      <c r="B188" s="25" t="s">
        <v>62</v>
      </c>
      <c r="C188" s="25" t="s">
        <v>62</v>
      </c>
      <c r="D188" s="25" t="s">
        <v>195</v>
      </c>
      <c r="E188" s="25" t="s">
        <v>262</v>
      </c>
      <c r="F188" s="25" t="s">
        <v>43</v>
      </c>
      <c r="G188" s="58">
        <v>135000</v>
      </c>
      <c r="H188" s="62">
        <v>0</v>
      </c>
      <c r="I188" s="203">
        <f t="shared" si="4"/>
        <v>0</v>
      </c>
      <c r="J188" s="181"/>
    </row>
    <row r="189" spans="1:10" ht="133.5">
      <c r="A189" s="256" t="s">
        <v>7</v>
      </c>
      <c r="B189" s="24" t="s">
        <v>62</v>
      </c>
      <c r="C189" s="24" t="s">
        <v>62</v>
      </c>
      <c r="D189" s="24" t="s">
        <v>218</v>
      </c>
      <c r="E189" s="24" t="s">
        <v>198</v>
      </c>
      <c r="F189" s="24"/>
      <c r="G189" s="59">
        <f>SUM(G190:G191)</f>
        <v>60000</v>
      </c>
      <c r="H189" s="59">
        <f>SUM(H190:H191)</f>
        <v>0</v>
      </c>
      <c r="I189" s="185">
        <f t="shared" si="4"/>
        <v>0</v>
      </c>
      <c r="J189" s="181"/>
    </row>
    <row r="190" spans="1:10" ht="0.75" customHeight="1">
      <c r="A190" s="257" t="s">
        <v>249</v>
      </c>
      <c r="B190" s="25" t="s">
        <v>62</v>
      </c>
      <c r="C190" s="25" t="s">
        <v>62</v>
      </c>
      <c r="D190" s="25"/>
      <c r="E190" s="25"/>
      <c r="F190" s="25"/>
      <c r="G190" s="58">
        <v>0</v>
      </c>
      <c r="H190" s="64">
        <v>0</v>
      </c>
      <c r="I190" s="185" t="e">
        <f t="shared" si="4"/>
        <v>#DIV/0!</v>
      </c>
      <c r="J190" s="181"/>
    </row>
    <row r="191" spans="1:10" ht="45">
      <c r="A191" s="257" t="s">
        <v>250</v>
      </c>
      <c r="B191" s="25" t="s">
        <v>62</v>
      </c>
      <c r="C191" s="25" t="s">
        <v>62</v>
      </c>
      <c r="D191" s="25" t="s">
        <v>218</v>
      </c>
      <c r="E191" s="25" t="s">
        <v>198</v>
      </c>
      <c r="F191" s="25" t="s">
        <v>43</v>
      </c>
      <c r="G191" s="58">
        <v>60000</v>
      </c>
      <c r="H191" s="62">
        <v>0</v>
      </c>
      <c r="I191" s="203">
        <f t="shared" si="4"/>
        <v>0</v>
      </c>
      <c r="J191" s="181"/>
    </row>
    <row r="192" spans="1:10" ht="22.5">
      <c r="A192" s="256" t="s">
        <v>395</v>
      </c>
      <c r="B192" s="24" t="s">
        <v>11</v>
      </c>
      <c r="C192" s="24" t="s">
        <v>62</v>
      </c>
      <c r="D192" s="24"/>
      <c r="E192" s="24"/>
      <c r="F192" s="24"/>
      <c r="G192" s="59">
        <f>G193</f>
        <v>208192</v>
      </c>
      <c r="H192" s="59">
        <f>H193</f>
        <v>0</v>
      </c>
      <c r="I192" s="185">
        <f t="shared" si="4"/>
        <v>0</v>
      </c>
      <c r="J192" s="181"/>
    </row>
    <row r="193" spans="1:10" ht="22.5">
      <c r="A193" s="256" t="s">
        <v>265</v>
      </c>
      <c r="B193" s="24" t="s">
        <v>11</v>
      </c>
      <c r="C193" s="24" t="s">
        <v>62</v>
      </c>
      <c r="D193" s="24" t="s">
        <v>164</v>
      </c>
      <c r="E193" s="24"/>
      <c r="F193" s="24"/>
      <c r="G193" s="59">
        <f>G194</f>
        <v>208192</v>
      </c>
      <c r="H193" s="59">
        <f>H194</f>
        <v>0</v>
      </c>
      <c r="I193" s="185">
        <f t="shared" si="4"/>
        <v>0</v>
      </c>
      <c r="J193" s="181"/>
    </row>
    <row r="194" spans="1:10" ht="111">
      <c r="A194" s="256" t="s">
        <v>397</v>
      </c>
      <c r="B194" s="24" t="s">
        <v>11</v>
      </c>
      <c r="C194" s="24" t="s">
        <v>62</v>
      </c>
      <c r="D194" s="24" t="s">
        <v>164</v>
      </c>
      <c r="E194" s="24" t="s">
        <v>213</v>
      </c>
      <c r="F194" s="24"/>
      <c r="G194" s="59">
        <f>SUM(G195:G196)</f>
        <v>208192</v>
      </c>
      <c r="H194" s="59">
        <f>SUM(H195:H196)</f>
        <v>0</v>
      </c>
      <c r="I194" s="185">
        <f t="shared" si="4"/>
        <v>0</v>
      </c>
      <c r="J194" s="181"/>
    </row>
    <row r="195" spans="1:10" ht="68.25">
      <c r="A195" s="257" t="s">
        <v>398</v>
      </c>
      <c r="B195" s="25" t="s">
        <v>11</v>
      </c>
      <c r="C195" s="25" t="s">
        <v>62</v>
      </c>
      <c r="D195" s="25" t="s">
        <v>396</v>
      </c>
      <c r="E195" s="25" t="s">
        <v>251</v>
      </c>
      <c r="F195" s="25" t="s">
        <v>43</v>
      </c>
      <c r="G195" s="58">
        <v>208171</v>
      </c>
      <c r="H195" s="62">
        <v>0</v>
      </c>
      <c r="I195" s="203">
        <f t="shared" si="4"/>
        <v>0</v>
      </c>
      <c r="J195" s="181"/>
    </row>
    <row r="196" spans="1:10" ht="68.25">
      <c r="A196" s="257" t="s">
        <v>266</v>
      </c>
      <c r="B196" s="25" t="s">
        <v>11</v>
      </c>
      <c r="C196" s="25" t="s">
        <v>62</v>
      </c>
      <c r="D196" s="25" t="s">
        <v>396</v>
      </c>
      <c r="E196" s="25" t="s">
        <v>273</v>
      </c>
      <c r="F196" s="25" t="s">
        <v>43</v>
      </c>
      <c r="G196" s="58">
        <v>21</v>
      </c>
      <c r="H196" s="62">
        <v>0</v>
      </c>
      <c r="I196" s="203">
        <f t="shared" si="4"/>
        <v>0</v>
      </c>
      <c r="J196" s="181"/>
    </row>
    <row r="197" spans="1:10" ht="22.5">
      <c r="A197" s="258" t="s">
        <v>68</v>
      </c>
      <c r="B197" s="24" t="s">
        <v>69</v>
      </c>
      <c r="C197" s="24"/>
      <c r="D197" s="24"/>
      <c r="E197" s="24"/>
      <c r="F197" s="24"/>
      <c r="G197" s="56">
        <f>G198</f>
        <v>102432238</v>
      </c>
      <c r="H197" s="56">
        <f>H198</f>
        <v>10850580.43</v>
      </c>
      <c r="I197" s="185">
        <f t="shared" si="4"/>
        <v>10.592935038674055</v>
      </c>
      <c r="J197" s="181"/>
    </row>
    <row r="198" spans="1:10" ht="22.5">
      <c r="A198" s="258" t="s">
        <v>157</v>
      </c>
      <c r="B198" s="24" t="s">
        <v>69</v>
      </c>
      <c r="C198" s="24" t="s">
        <v>35</v>
      </c>
      <c r="D198" s="24"/>
      <c r="E198" s="24"/>
      <c r="F198" s="24"/>
      <c r="G198" s="56">
        <f>G199+G202</f>
        <v>102432238</v>
      </c>
      <c r="H198" s="56">
        <f>H199+H202</f>
        <v>10850580.43</v>
      </c>
      <c r="I198" s="185">
        <f t="shared" si="4"/>
        <v>10.592935038674055</v>
      </c>
      <c r="J198" s="181"/>
    </row>
    <row r="199" spans="1:10" ht="66.75">
      <c r="A199" s="259" t="s">
        <v>399</v>
      </c>
      <c r="B199" s="24" t="s">
        <v>69</v>
      </c>
      <c r="C199" s="24" t="s">
        <v>35</v>
      </c>
      <c r="D199" s="24" t="s">
        <v>400</v>
      </c>
      <c r="E199" s="24"/>
      <c r="F199" s="24"/>
      <c r="G199" s="56">
        <f>SUM(G200:G201)</f>
        <v>81239600</v>
      </c>
      <c r="H199" s="56">
        <f>SUM(H200:H201)</f>
        <v>0</v>
      </c>
      <c r="I199" s="185">
        <f aca="true" t="shared" si="5" ref="I199:I217">H199/G199%</f>
        <v>0</v>
      </c>
      <c r="J199" s="181"/>
    </row>
    <row r="200" spans="1:10" ht="90.75">
      <c r="A200" s="257" t="s">
        <v>401</v>
      </c>
      <c r="B200" s="25" t="s">
        <v>69</v>
      </c>
      <c r="C200" s="25" t="s">
        <v>35</v>
      </c>
      <c r="D200" s="25" t="s">
        <v>400</v>
      </c>
      <c r="E200" s="151">
        <v>40070</v>
      </c>
      <c r="F200" s="25" t="s">
        <v>402</v>
      </c>
      <c r="G200" s="57">
        <v>66591618</v>
      </c>
      <c r="H200" s="62">
        <v>0</v>
      </c>
      <c r="I200" s="203">
        <f t="shared" si="5"/>
        <v>0</v>
      </c>
      <c r="J200" s="181"/>
    </row>
    <row r="201" spans="1:10" ht="114">
      <c r="A201" s="257" t="s">
        <v>403</v>
      </c>
      <c r="B201" s="25" t="s">
        <v>69</v>
      </c>
      <c r="C201" s="25" t="s">
        <v>35</v>
      </c>
      <c r="D201" s="25" t="s">
        <v>400</v>
      </c>
      <c r="E201" s="25" t="s">
        <v>404</v>
      </c>
      <c r="F201" s="25" t="s">
        <v>402</v>
      </c>
      <c r="G201" s="57">
        <v>14647982</v>
      </c>
      <c r="H201" s="62">
        <v>0</v>
      </c>
      <c r="I201" s="203">
        <f t="shared" si="5"/>
        <v>0</v>
      </c>
      <c r="J201" s="181"/>
    </row>
    <row r="202" spans="1:10" ht="22.5">
      <c r="A202" s="258" t="s">
        <v>159</v>
      </c>
      <c r="B202" s="24" t="s">
        <v>69</v>
      </c>
      <c r="C202" s="24" t="s">
        <v>35</v>
      </c>
      <c r="D202" s="24" t="s">
        <v>164</v>
      </c>
      <c r="E202" s="24"/>
      <c r="F202" s="24"/>
      <c r="G202" s="56">
        <f>G203</f>
        <v>21192638</v>
      </c>
      <c r="H202" s="56">
        <f>H203</f>
        <v>10850580.43</v>
      </c>
      <c r="I202" s="185">
        <f t="shared" si="5"/>
        <v>51.19976300260496</v>
      </c>
      <c r="J202" s="181"/>
    </row>
    <row r="203" spans="1:10" ht="44.25">
      <c r="A203" s="260" t="s">
        <v>220</v>
      </c>
      <c r="B203" s="24" t="s">
        <v>69</v>
      </c>
      <c r="C203" s="24" t="s">
        <v>35</v>
      </c>
      <c r="D203" s="24" t="s">
        <v>164</v>
      </c>
      <c r="E203" s="24" t="s">
        <v>221</v>
      </c>
      <c r="F203" s="24"/>
      <c r="G203" s="56">
        <f>G204</f>
        <v>21192638</v>
      </c>
      <c r="H203" s="56">
        <f>H204</f>
        <v>10850580.43</v>
      </c>
      <c r="I203" s="185">
        <f t="shared" si="5"/>
        <v>51.19976300260496</v>
      </c>
      <c r="J203" s="181"/>
    </row>
    <row r="204" spans="1:10" ht="68.25">
      <c r="A204" s="261" t="s">
        <v>8</v>
      </c>
      <c r="B204" s="25" t="s">
        <v>69</v>
      </c>
      <c r="C204" s="25" t="s">
        <v>35</v>
      </c>
      <c r="D204" s="25" t="s">
        <v>164</v>
      </c>
      <c r="E204" s="25" t="s">
        <v>221</v>
      </c>
      <c r="F204" s="25" t="s">
        <v>158</v>
      </c>
      <c r="G204" s="57">
        <v>21192638</v>
      </c>
      <c r="H204" s="62">
        <v>10850580.43</v>
      </c>
      <c r="I204" s="203">
        <f t="shared" si="5"/>
        <v>51.19976300260496</v>
      </c>
      <c r="J204" s="181"/>
    </row>
    <row r="205" spans="1:10" ht="22.5">
      <c r="A205" s="258" t="s">
        <v>70</v>
      </c>
      <c r="B205" s="24" t="s">
        <v>58</v>
      </c>
      <c r="C205" s="24"/>
      <c r="D205" s="24"/>
      <c r="E205" s="24"/>
      <c r="F205" s="24"/>
      <c r="G205" s="59">
        <f>G206</f>
        <v>6810000</v>
      </c>
      <c r="H205" s="59">
        <f>H206</f>
        <v>2587300.6599999997</v>
      </c>
      <c r="I205" s="185">
        <f t="shared" si="5"/>
        <v>37.99266754772393</v>
      </c>
      <c r="J205" s="181"/>
    </row>
    <row r="206" spans="1:10" ht="22.5">
      <c r="A206" s="256" t="s">
        <v>71</v>
      </c>
      <c r="B206" s="24" t="s">
        <v>58</v>
      </c>
      <c r="C206" s="24" t="s">
        <v>41</v>
      </c>
      <c r="D206" s="24"/>
      <c r="E206" s="24"/>
      <c r="F206" s="24"/>
      <c r="G206" s="59">
        <f>G207</f>
        <v>6810000</v>
      </c>
      <c r="H206" s="59">
        <f>H207</f>
        <v>2587300.6599999997</v>
      </c>
      <c r="I206" s="185">
        <f t="shared" si="5"/>
        <v>37.99266754772393</v>
      </c>
      <c r="J206" s="181"/>
    </row>
    <row r="207" spans="1:10" ht="22.5">
      <c r="A207" s="161" t="s">
        <v>159</v>
      </c>
      <c r="B207" s="24" t="s">
        <v>58</v>
      </c>
      <c r="C207" s="24" t="s">
        <v>41</v>
      </c>
      <c r="D207" s="24" t="s">
        <v>164</v>
      </c>
      <c r="E207" s="24"/>
      <c r="F207" s="24"/>
      <c r="G207" s="59">
        <f>G208</f>
        <v>6810000</v>
      </c>
      <c r="H207" s="59">
        <f>SUM(H209:H210)</f>
        <v>2587300.6599999997</v>
      </c>
      <c r="I207" s="185">
        <f t="shared" si="5"/>
        <v>37.99266754772393</v>
      </c>
      <c r="J207" s="181"/>
    </row>
    <row r="208" spans="1:10" ht="47.25" customHeight="1">
      <c r="A208" s="146" t="s">
        <v>51</v>
      </c>
      <c r="B208" s="24" t="s">
        <v>58</v>
      </c>
      <c r="C208" s="24" t="s">
        <v>41</v>
      </c>
      <c r="D208" s="24" t="s">
        <v>164</v>
      </c>
      <c r="E208" s="24" t="s">
        <v>238</v>
      </c>
      <c r="F208" s="24"/>
      <c r="G208" s="59">
        <f>SUM(G209:G210)</f>
        <v>6810000</v>
      </c>
      <c r="H208" s="59">
        <f>'[1]Ведомств'!H227</f>
        <v>0</v>
      </c>
      <c r="I208" s="185">
        <f t="shared" si="5"/>
        <v>0</v>
      </c>
      <c r="J208" s="181"/>
    </row>
    <row r="209" spans="1:10" ht="22.5">
      <c r="A209" s="35" t="s">
        <v>148</v>
      </c>
      <c r="B209" s="25" t="s">
        <v>58</v>
      </c>
      <c r="C209" s="25" t="s">
        <v>41</v>
      </c>
      <c r="D209" s="25" t="s">
        <v>164</v>
      </c>
      <c r="E209" s="25" t="s">
        <v>238</v>
      </c>
      <c r="F209" s="25" t="s">
        <v>43</v>
      </c>
      <c r="G209" s="58">
        <v>387000</v>
      </c>
      <c r="H209" s="62">
        <v>153544.36</v>
      </c>
      <c r="I209" s="203">
        <f t="shared" si="5"/>
        <v>39.67554521963824</v>
      </c>
      <c r="J209" s="181"/>
    </row>
    <row r="210" spans="1:10" ht="45">
      <c r="A210" s="43" t="s">
        <v>236</v>
      </c>
      <c r="B210" s="25" t="s">
        <v>58</v>
      </c>
      <c r="C210" s="25" t="s">
        <v>41</v>
      </c>
      <c r="D210" s="25" t="s">
        <v>164</v>
      </c>
      <c r="E210" s="25" t="s">
        <v>238</v>
      </c>
      <c r="F210" s="25" t="s">
        <v>160</v>
      </c>
      <c r="G210" s="58">
        <v>6423000</v>
      </c>
      <c r="H210" s="62">
        <v>2433756.3</v>
      </c>
      <c r="I210" s="203">
        <f t="shared" si="5"/>
        <v>37.89127043437646</v>
      </c>
      <c r="J210" s="181"/>
    </row>
    <row r="211" spans="1:10" ht="22.5">
      <c r="A211" s="33" t="s">
        <v>9</v>
      </c>
      <c r="B211" s="24" t="s">
        <v>49</v>
      </c>
      <c r="C211" s="24"/>
      <c r="D211" s="24"/>
      <c r="E211" s="24"/>
      <c r="F211" s="24"/>
      <c r="G211" s="59">
        <f aca="true" t="shared" si="6" ref="G211:H213">G212</f>
        <v>112100</v>
      </c>
      <c r="H211" s="59">
        <f t="shared" si="6"/>
        <v>0</v>
      </c>
      <c r="I211" s="185">
        <f t="shared" si="5"/>
        <v>0</v>
      </c>
      <c r="J211" s="181"/>
    </row>
    <row r="212" spans="1:10" ht="22.5">
      <c r="A212" s="33" t="s">
        <v>159</v>
      </c>
      <c r="B212" s="24" t="s">
        <v>49</v>
      </c>
      <c r="C212" s="24" t="s">
        <v>62</v>
      </c>
      <c r="D212" s="24"/>
      <c r="E212" s="24"/>
      <c r="F212" s="24"/>
      <c r="G212" s="59">
        <f t="shared" si="6"/>
        <v>112100</v>
      </c>
      <c r="H212" s="59">
        <f t="shared" si="6"/>
        <v>0</v>
      </c>
      <c r="I212" s="185">
        <f t="shared" si="5"/>
        <v>0</v>
      </c>
      <c r="J212" s="181"/>
    </row>
    <row r="213" spans="1:10" ht="22.5">
      <c r="A213" s="33" t="s">
        <v>161</v>
      </c>
      <c r="B213" s="24" t="s">
        <v>49</v>
      </c>
      <c r="C213" s="24" t="s">
        <v>62</v>
      </c>
      <c r="D213" s="24" t="s">
        <v>164</v>
      </c>
      <c r="E213" s="24"/>
      <c r="F213" s="24"/>
      <c r="G213" s="59">
        <f t="shared" si="6"/>
        <v>112100</v>
      </c>
      <c r="H213" s="59">
        <f t="shared" si="6"/>
        <v>0</v>
      </c>
      <c r="I213" s="185">
        <f t="shared" si="5"/>
        <v>0</v>
      </c>
      <c r="J213" s="181"/>
    </row>
    <row r="214" spans="1:10" ht="22.5">
      <c r="A214" s="35" t="s">
        <v>148</v>
      </c>
      <c r="B214" s="25" t="s">
        <v>49</v>
      </c>
      <c r="C214" s="25" t="s">
        <v>62</v>
      </c>
      <c r="D214" s="25" t="s">
        <v>164</v>
      </c>
      <c r="E214" s="25" t="s">
        <v>228</v>
      </c>
      <c r="F214" s="25" t="s">
        <v>43</v>
      </c>
      <c r="G214" s="58">
        <v>112100</v>
      </c>
      <c r="H214" s="62">
        <v>0</v>
      </c>
      <c r="I214" s="203">
        <f t="shared" si="5"/>
        <v>0</v>
      </c>
      <c r="J214" s="181"/>
    </row>
    <row r="215" spans="1:10" ht="22.5">
      <c r="A215" s="37" t="s">
        <v>10</v>
      </c>
      <c r="B215" s="24" t="s">
        <v>15</v>
      </c>
      <c r="C215" s="24" t="s">
        <v>41</v>
      </c>
      <c r="D215" s="24" t="s">
        <v>164</v>
      </c>
      <c r="E215" s="24" t="s">
        <v>408</v>
      </c>
      <c r="F215" s="24" t="s">
        <v>409</v>
      </c>
      <c r="G215" s="59">
        <f>G216</f>
        <v>25000</v>
      </c>
      <c r="H215" s="59">
        <f>H216</f>
        <v>0</v>
      </c>
      <c r="I215" s="185">
        <f t="shared" si="5"/>
        <v>0</v>
      </c>
      <c r="J215" s="181"/>
    </row>
    <row r="216" spans="1:10" ht="45">
      <c r="A216" s="35" t="s">
        <v>410</v>
      </c>
      <c r="B216" s="25" t="s">
        <v>15</v>
      </c>
      <c r="C216" s="25" t="s">
        <v>41</v>
      </c>
      <c r="D216" s="25" t="s">
        <v>164</v>
      </c>
      <c r="E216" s="25" t="s">
        <v>408</v>
      </c>
      <c r="F216" s="25" t="s">
        <v>409</v>
      </c>
      <c r="G216" s="58">
        <v>25000</v>
      </c>
      <c r="H216" s="62">
        <v>0</v>
      </c>
      <c r="I216" s="203">
        <f t="shared" si="5"/>
        <v>0</v>
      </c>
      <c r="J216" s="181"/>
    </row>
    <row r="217" spans="1:10" ht="22.5">
      <c r="A217" s="37" t="s">
        <v>72</v>
      </c>
      <c r="B217" s="25"/>
      <c r="C217" s="25"/>
      <c r="D217" s="25"/>
      <c r="E217" s="25"/>
      <c r="F217" s="25"/>
      <c r="G217" s="59">
        <f>G6+G59+G65+G77+G106+G192+G197+G205+G211+G215</f>
        <v>157466500.62</v>
      </c>
      <c r="H217" s="59">
        <f>H6+H59+H65+H77+H106+H192+H197+H205+H211+H215</f>
        <v>31453589.93</v>
      </c>
      <c r="I217" s="185">
        <f t="shared" si="5"/>
        <v>19.974781814643976</v>
      </c>
      <c r="J217" s="181"/>
    </row>
    <row r="218" spans="5:10" ht="22.5">
      <c r="E218" s="182"/>
      <c r="F218" s="183"/>
      <c r="H218" s="184"/>
      <c r="I218" s="184"/>
      <c r="J218" s="181"/>
    </row>
    <row r="219" spans="5:10" ht="22.5">
      <c r="E219" s="182"/>
      <c r="F219" s="183"/>
      <c r="H219" s="184"/>
      <c r="I219" s="184"/>
      <c r="J219" s="181"/>
    </row>
  </sheetData>
  <sheetProtection/>
  <mergeCells count="9">
    <mergeCell ref="I4:I5"/>
    <mergeCell ref="A4:A5"/>
    <mergeCell ref="A3:H3"/>
    <mergeCell ref="A1:H1"/>
    <mergeCell ref="B4:F4"/>
    <mergeCell ref="G4:G5"/>
    <mergeCell ref="D5:E5"/>
    <mergeCell ref="H4:H5"/>
    <mergeCell ref="A2:H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90" zoomScaleSheetLayoutView="90" zoomScalePageLayoutView="0" workbookViewId="0" topLeftCell="A1">
      <selection activeCell="G10" sqref="G10:H11"/>
    </sheetView>
  </sheetViews>
  <sheetFormatPr defaultColWidth="9.140625" defaultRowHeight="12.75"/>
  <cols>
    <col min="1" max="1" width="22.140625" style="0" customWidth="1"/>
    <col min="2" max="2" width="57.57421875" style="0" customWidth="1"/>
    <col min="3" max="3" width="18.8515625" style="0" customWidth="1"/>
    <col min="4" max="4" width="17.8515625" style="13" customWidth="1"/>
    <col min="5" max="5" width="11.00390625" style="0" customWidth="1"/>
    <col min="7" max="7" width="13.57421875" style="0" customWidth="1"/>
  </cols>
  <sheetData>
    <row r="1" spans="1:5" ht="21.75" customHeight="1">
      <c r="A1" s="103"/>
      <c r="B1" s="254" t="s">
        <v>100</v>
      </c>
      <c r="C1" s="254"/>
      <c r="D1" s="254"/>
      <c r="E1" s="103"/>
    </row>
    <row r="2" spans="1:5" ht="21.75" customHeight="1">
      <c r="A2" s="103"/>
      <c r="B2" s="254" t="s">
        <v>101</v>
      </c>
      <c r="C2" s="254"/>
      <c r="D2" s="254"/>
      <c r="E2" s="103"/>
    </row>
    <row r="3" spans="1:5" ht="21.75" customHeight="1">
      <c r="A3" s="253" t="s">
        <v>30</v>
      </c>
      <c r="B3" s="253"/>
      <c r="C3" s="253"/>
      <c r="D3" s="253"/>
      <c r="E3" s="253"/>
    </row>
    <row r="4" spans="1:5" ht="42.75" customHeight="1">
      <c r="A4" s="104"/>
      <c r="B4" s="252" t="s">
        <v>31</v>
      </c>
      <c r="C4" s="252"/>
      <c r="D4" s="252"/>
      <c r="E4" s="252"/>
    </row>
    <row r="5" spans="1:5" ht="30.75">
      <c r="A5" s="88" t="s">
        <v>102</v>
      </c>
      <c r="B5" s="89" t="s">
        <v>103</v>
      </c>
      <c r="C5" s="90" t="s">
        <v>104</v>
      </c>
      <c r="D5" s="91" t="s">
        <v>95</v>
      </c>
      <c r="E5" s="92" t="s">
        <v>96</v>
      </c>
    </row>
    <row r="6" spans="1:5" ht="12.75">
      <c r="A6" s="93">
        <v>1</v>
      </c>
      <c r="B6" s="93">
        <v>2</v>
      </c>
      <c r="C6" s="93">
        <v>3</v>
      </c>
      <c r="D6" s="94">
        <v>4</v>
      </c>
      <c r="E6" s="95">
        <v>5</v>
      </c>
    </row>
    <row r="7" spans="1:5" ht="48.75" customHeight="1">
      <c r="A7" s="96"/>
      <c r="B7" s="97" t="s">
        <v>105</v>
      </c>
      <c r="C7" s="98">
        <f>C8</f>
        <v>12786187.610000014</v>
      </c>
      <c r="D7" s="98">
        <f>D8</f>
        <v>-778041.3599999994</v>
      </c>
      <c r="E7" s="99">
        <f>D7/C7%</f>
        <v>-6.085014421276731</v>
      </c>
    </row>
    <row r="8" spans="1:5" ht="48.75" customHeight="1">
      <c r="A8" s="100" t="s">
        <v>106</v>
      </c>
      <c r="B8" s="101" t="s">
        <v>107</v>
      </c>
      <c r="C8" s="98">
        <f>C9+C12</f>
        <v>12786187.610000014</v>
      </c>
      <c r="D8" s="98">
        <f>D9+D12</f>
        <v>-778041.3599999994</v>
      </c>
      <c r="E8" s="99">
        <f aca="true" t="shared" si="0" ref="E8:E14">D8/C8%</f>
        <v>-6.085014421276731</v>
      </c>
    </row>
    <row r="9" spans="1:5" ht="48.75" customHeight="1">
      <c r="A9" s="102" t="s">
        <v>108</v>
      </c>
      <c r="B9" s="97" t="s">
        <v>109</v>
      </c>
      <c r="C9" s="98">
        <f>C10</f>
        <v>-144810211.01</v>
      </c>
      <c r="D9" s="98">
        <f>D10</f>
        <v>-32231631.29</v>
      </c>
      <c r="E9" s="99">
        <f t="shared" si="0"/>
        <v>22.25784429509202</v>
      </c>
    </row>
    <row r="10" spans="1:7" ht="48.75" customHeight="1">
      <c r="A10" s="102" t="s">
        <v>110</v>
      </c>
      <c r="B10" s="97" t="s">
        <v>111</v>
      </c>
      <c r="C10" s="98">
        <f>C11</f>
        <v>-144810211.01</v>
      </c>
      <c r="D10" s="98">
        <f>D11</f>
        <v>-32231631.29</v>
      </c>
      <c r="E10" s="99">
        <f t="shared" si="0"/>
        <v>22.25784429509202</v>
      </c>
      <c r="G10" s="18"/>
    </row>
    <row r="11" spans="1:5" ht="48.75" customHeight="1">
      <c r="A11" s="102" t="s">
        <v>112</v>
      </c>
      <c r="B11" s="97" t="s">
        <v>113</v>
      </c>
      <c r="C11" s="98">
        <f>-Доходы!C60</f>
        <v>-144810211.01</v>
      </c>
      <c r="D11" s="98">
        <f>-Доходы!D60</f>
        <v>-32231631.29</v>
      </c>
      <c r="E11" s="99">
        <f t="shared" si="0"/>
        <v>22.25784429509202</v>
      </c>
    </row>
    <row r="12" spans="1:5" ht="48.75" customHeight="1">
      <c r="A12" s="102" t="s">
        <v>114</v>
      </c>
      <c r="B12" s="97" t="s">
        <v>115</v>
      </c>
      <c r="C12" s="98">
        <f>C13</f>
        <v>157596398.62</v>
      </c>
      <c r="D12" s="98">
        <f>D13</f>
        <v>31453589.93</v>
      </c>
      <c r="E12" s="99">
        <f t="shared" si="0"/>
        <v>19.95831770613084</v>
      </c>
    </row>
    <row r="13" spans="1:5" ht="48.75" customHeight="1">
      <c r="A13" s="102" t="s">
        <v>116</v>
      </c>
      <c r="B13" s="97" t="s">
        <v>117</v>
      </c>
      <c r="C13" s="98">
        <f>C14</f>
        <v>157596398.62</v>
      </c>
      <c r="D13" s="98">
        <f>D14</f>
        <v>31453589.93</v>
      </c>
      <c r="E13" s="99">
        <f t="shared" si="0"/>
        <v>19.95831770613084</v>
      </c>
    </row>
    <row r="14" spans="1:5" ht="48.75" customHeight="1">
      <c r="A14" s="102" t="s">
        <v>118</v>
      </c>
      <c r="B14" s="97" t="s">
        <v>119</v>
      </c>
      <c r="C14" s="98">
        <f>Ведомств!G232</f>
        <v>157596398.62</v>
      </c>
      <c r="D14" s="98">
        <f>Ведомств!H232</f>
        <v>31453589.93</v>
      </c>
      <c r="E14" s="99">
        <f t="shared" si="0"/>
        <v>19.95831770613084</v>
      </c>
    </row>
  </sheetData>
  <sheetProtection/>
  <mergeCells count="4">
    <mergeCell ref="B4:E4"/>
    <mergeCell ref="A3:E3"/>
    <mergeCell ref="B1:D1"/>
    <mergeCell ref="B2:D2"/>
  </mergeCells>
  <printOptions/>
  <pageMargins left="0.7874015748031497" right="0.3937007874015748" top="0.7874015748031497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2018-08-09T23:24:26Z</cp:lastPrinted>
  <dcterms:created xsi:type="dcterms:W3CDTF">1996-10-08T23:32:33Z</dcterms:created>
  <dcterms:modified xsi:type="dcterms:W3CDTF">2018-09-14T00:16:12Z</dcterms:modified>
  <cp:category/>
  <cp:version/>
  <cp:contentType/>
  <cp:contentStatus/>
</cp:coreProperties>
</file>