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ходы" sheetId="2" r:id="rId1"/>
    <sheet name="Расходы" sheetId="1" r:id="rId2"/>
    <sheet name="Источники" sheetId="3" r:id="rId3"/>
    <sheet name="Верх.пред" sheetId="4" r:id="rId4"/>
  </sheets>
  <calcPr calcId="114210"/>
</workbook>
</file>

<file path=xl/calcChain.xml><?xml version="1.0" encoding="utf-8"?>
<calcChain xmlns="http://schemas.openxmlformats.org/spreadsheetml/2006/main">
  <c r="D11" i="2"/>
  <c r="C11"/>
  <c r="D9" i="3"/>
  <c r="C9"/>
  <c r="B9"/>
  <c r="H68" i="1"/>
  <c r="I69"/>
  <c r="I68"/>
  <c r="I75"/>
  <c r="H75"/>
  <c r="I62"/>
  <c r="H62"/>
  <c r="I59"/>
  <c r="H47"/>
  <c r="H64"/>
  <c r="H67"/>
  <c r="I67"/>
  <c r="H46"/>
  <c r="H45"/>
  <c r="H71"/>
  <c r="H70"/>
  <c r="H88"/>
  <c r="I88"/>
  <c r="I87"/>
  <c r="H80"/>
  <c r="H79"/>
  <c r="H78"/>
  <c r="H77"/>
  <c r="I77"/>
  <c r="I76"/>
  <c r="H61"/>
  <c r="H60"/>
  <c r="H57"/>
  <c r="I57"/>
  <c r="I56"/>
  <c r="H55"/>
  <c r="H54"/>
  <c r="H50"/>
  <c r="I50"/>
  <c r="I49"/>
  <c r="I48"/>
  <c r="I47"/>
  <c r="I46"/>
  <c r="I45"/>
  <c r="H43"/>
  <c r="I43"/>
  <c r="I42"/>
  <c r="I41"/>
  <c r="H40"/>
  <c r="I40"/>
  <c r="I39"/>
  <c r="H38"/>
  <c r="I38"/>
  <c r="I37"/>
  <c r="H29"/>
  <c r="I29"/>
  <c r="I28"/>
  <c r="H27"/>
  <c r="I27"/>
  <c r="I26"/>
  <c r="H20"/>
  <c r="H19"/>
  <c r="H14"/>
  <c r="H13"/>
  <c r="H33"/>
  <c r="I33"/>
  <c r="H32"/>
  <c r="I32"/>
  <c r="I31"/>
  <c r="I30"/>
  <c r="I58"/>
  <c r="H66"/>
  <c r="I66"/>
  <c r="H65"/>
  <c r="I65"/>
  <c r="I64"/>
  <c r="H96"/>
  <c r="I96"/>
  <c r="H95"/>
  <c r="I95"/>
  <c r="H92"/>
  <c r="I92"/>
  <c r="H91"/>
  <c r="I91"/>
  <c r="H90"/>
  <c r="H85"/>
  <c r="I85"/>
  <c r="H84"/>
  <c r="I84"/>
  <c r="H83"/>
  <c r="I83"/>
  <c r="H25"/>
  <c r="I25"/>
  <c r="H24"/>
  <c r="I24"/>
  <c r="H23"/>
  <c r="H18"/>
  <c r="I18"/>
  <c r="H17"/>
  <c r="I17"/>
  <c r="H16"/>
  <c r="H9"/>
  <c r="I9"/>
  <c r="H10"/>
  <c r="I10"/>
  <c r="H8"/>
  <c r="I8"/>
  <c r="H28"/>
  <c r="H37"/>
  <c r="H49"/>
  <c r="H48"/>
  <c r="G94"/>
  <c r="G93"/>
  <c r="G89"/>
  <c r="G87"/>
  <c r="G82"/>
  <c r="G79"/>
  <c r="G78"/>
  <c r="G76"/>
  <c r="G74"/>
  <c r="G73"/>
  <c r="G71"/>
  <c r="G70"/>
  <c r="G63"/>
  <c r="G61"/>
  <c r="G60"/>
  <c r="G58"/>
  <c r="G56"/>
  <c r="G54"/>
  <c r="G49"/>
  <c r="G48"/>
  <c r="G46"/>
  <c r="G45"/>
  <c r="G42"/>
  <c r="G41"/>
  <c r="G37"/>
  <c r="G39"/>
  <c r="G31"/>
  <c r="G30"/>
  <c r="G34"/>
  <c r="H34"/>
  <c r="I34"/>
  <c r="G28"/>
  <c r="G26"/>
  <c r="G22"/>
  <c r="G19"/>
  <c r="G15"/>
  <c r="G13"/>
  <c r="G7"/>
  <c r="C9" i="2"/>
  <c r="D9"/>
  <c r="C10"/>
  <c r="D15"/>
  <c r="D10"/>
  <c r="H94" i="1"/>
  <c r="H93"/>
  <c r="G86"/>
  <c r="G81"/>
  <c r="H87"/>
  <c r="I94"/>
  <c r="I93"/>
  <c r="H86"/>
  <c r="H44"/>
  <c r="H89"/>
  <c r="I44"/>
  <c r="H31"/>
  <c r="H42"/>
  <c r="H41"/>
  <c r="H58"/>
  <c r="H15"/>
  <c r="H22"/>
  <c r="H21"/>
  <c r="I82"/>
  <c r="I72"/>
  <c r="I71"/>
  <c r="I70"/>
  <c r="I80"/>
  <c r="I79"/>
  <c r="I78"/>
  <c r="H76"/>
  <c r="H74"/>
  <c r="H73"/>
  <c r="I74"/>
  <c r="I73"/>
  <c r="I61"/>
  <c r="I60"/>
  <c r="H56"/>
  <c r="I55"/>
  <c r="I54"/>
  <c r="I53"/>
  <c r="I52"/>
  <c r="H39"/>
  <c r="H36"/>
  <c r="I36"/>
  <c r="I35"/>
  <c r="H30"/>
  <c r="H26"/>
  <c r="I20"/>
  <c r="I19"/>
  <c r="I14"/>
  <c r="I13"/>
  <c r="I63"/>
  <c r="H63"/>
  <c r="I90"/>
  <c r="I89"/>
  <c r="I86"/>
  <c r="H82"/>
  <c r="I23"/>
  <c r="I22"/>
  <c r="I21"/>
  <c r="I16"/>
  <c r="I15"/>
  <c r="I7"/>
  <c r="H7"/>
  <c r="G53"/>
  <c r="G52"/>
  <c r="G51"/>
  <c r="G44"/>
  <c r="G36"/>
  <c r="G35"/>
  <c r="G21"/>
  <c r="G12"/>
  <c r="I51"/>
  <c r="I81"/>
  <c r="H12"/>
  <c r="I12"/>
  <c r="H35"/>
  <c r="H53"/>
  <c r="H52"/>
  <c r="H51"/>
  <c r="G11"/>
  <c r="G97"/>
  <c r="B10" i="3"/>
  <c r="H81" i="1"/>
  <c r="H11"/>
  <c r="H97"/>
  <c r="I11"/>
  <c r="I97"/>
  <c r="B11" i="3"/>
  <c r="C13" i="2"/>
  <c r="D13"/>
  <c r="C14"/>
  <c r="D14"/>
  <c r="C15"/>
  <c r="C12"/>
  <c r="C10" i="3"/>
  <c r="C11"/>
  <c r="D10"/>
  <c r="D11"/>
  <c r="D12" i="2"/>
</calcChain>
</file>

<file path=xl/sharedStrings.xml><?xml version="1.0" encoding="utf-8"?>
<sst xmlns="http://schemas.openxmlformats.org/spreadsheetml/2006/main" count="464" uniqueCount="162">
  <si>
    <t>Наименование показателя</t>
  </si>
  <si>
    <t>Код бюджетной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</si>
  <si>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</si>
  <si>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</si>
  <si>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</si>
  <si>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</si>
  <si>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99000</t>
  </si>
  <si>
    <t>10020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</si>
  <si>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</si>
  <si>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</si>
  <si>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</si>
  <si>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10010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</si>
  <si>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</si>
  <si>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</si>
  <si>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</si>
  <si>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</si>
  <si>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</si>
  <si>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</si>
  <si>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деятельности финансовых органов </t>
  </si>
  <si>
    <t>11</t>
  </si>
  <si>
    <t>Резервные фонды местных администраций</t>
  </si>
  <si>
    <t>10110</t>
  </si>
  <si>
    <t>Другие общегосударственные вопросы</t>
  </si>
  <si>
    <t>Расходы в рамках непрограммных направлений деятельности, за исключением обособленных расходов, которым присваиваются уникальные коды.</t>
  </si>
  <si>
    <t>12010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</si>
  <si>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</si>
  <si>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12110</t>
  </si>
  <si>
    <t>Оценка недвижимости, признание прав и регулирование отношений по государственной и муниципальной собственности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</si>
  <si>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</si>
  <si>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</si>
  <si>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40080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</si>
  <si>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</si>
  <si>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</si>
  <si>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</si>
  <si>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</si>
  <si>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</si>
  <si>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</si>
  <si>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Подготовка населения и организаций к действиям в чрезвычайной ситуации в мирное и военное время</t>
  </si>
  <si>
    <t>12410</t>
  </si>
  <si>
    <t>Обеспечение пожарной безопасности</t>
  </si>
  <si>
    <t>10</t>
  </si>
  <si>
    <t>12550</t>
  </si>
  <si>
    <t>Национальная экономика</t>
  </si>
  <si>
    <t>Содержание автомобильных дорог и инженерных сооружений на них в границах сельских поселений</t>
  </si>
  <si>
    <t>12720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</si>
  <si>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</si>
  <si>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</si>
  <si>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</si>
  <si>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</si>
  <si>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</si>
  <si>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>12610</t>
  </si>
  <si>
    <t xml:space="preserve">Мероприятия в области жилищно-коммунального хозяйства </t>
  </si>
  <si>
    <t>12620</t>
  </si>
  <si>
    <t>03000</t>
  </si>
  <si>
    <t>Коммунальное хозяйство</t>
  </si>
  <si>
    <t>Благоустройство</t>
  </si>
  <si>
    <t>12710</t>
  </si>
  <si>
    <t>12750</t>
  </si>
  <si>
    <t>919</t>
  </si>
  <si>
    <t>Культура, кинематография</t>
  </si>
  <si>
    <t>08</t>
  </si>
  <si>
    <t>Культура</t>
  </si>
  <si>
    <t>28010</t>
  </si>
  <si>
    <t>600</t>
  </si>
  <si>
    <t>0801</t>
  </si>
  <si>
    <t>Социальная политика</t>
  </si>
  <si>
    <t>40240</t>
  </si>
  <si>
    <t>300</t>
  </si>
  <si>
    <t>Другие вопросы в области физической культуры и спорта</t>
  </si>
  <si>
    <t>12910</t>
  </si>
  <si>
    <t>Всего</t>
  </si>
  <si>
    <t>раздела, подраздела</t>
  </si>
  <si>
    <t>целевой статьи</t>
  </si>
  <si>
    <t xml:space="preserve">вида расходов </t>
  </si>
  <si>
    <t>Собрание депутатов Пионерского сельского поселения</t>
  </si>
  <si>
    <t>918</t>
  </si>
  <si>
    <t>0103</t>
  </si>
  <si>
    <t>Администрация Пионерского сельского поселения</t>
  </si>
  <si>
    <t>0102</t>
  </si>
  <si>
    <t>0104</t>
  </si>
  <si>
    <t>Резервные фонды</t>
  </si>
  <si>
    <t>0111</t>
  </si>
  <si>
    <t>0113</t>
  </si>
  <si>
    <t>0203</t>
  </si>
  <si>
    <t>0309</t>
  </si>
  <si>
    <t>0310</t>
  </si>
  <si>
    <t xml:space="preserve">Дорожное хозяйство </t>
  </si>
  <si>
    <t>0409</t>
  </si>
  <si>
    <t>0412</t>
  </si>
  <si>
    <t>0501</t>
  </si>
  <si>
    <t>0502</t>
  </si>
  <si>
    <t xml:space="preserve">Мероприятия в области коммунального хозяйства </t>
  </si>
  <si>
    <t>0503</t>
  </si>
  <si>
    <t>Уличное освещение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</si>
  <si>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</si>
  <si>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Прочие мероприятия по благоустройству поселений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</si>
  <si>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работ, в том числе</t>
  </si>
  <si>
    <t>Физическая культура и спорт</t>
  </si>
  <si>
    <t>1105</t>
  </si>
  <si>
    <t>Отдел финансов, имущественных и земельных отношений</t>
  </si>
  <si>
    <t>920</t>
  </si>
  <si>
    <t>0106</t>
  </si>
  <si>
    <t xml:space="preserve">Другие общегосударственные вопросы </t>
  </si>
  <si>
    <t>Учреждения по обеспечению хозяйственного обслуживания</t>
  </si>
  <si>
    <t>1003</t>
  </si>
  <si>
    <t>Предоставление гражданам субсидий на оплату жилого помещения и коммунальных услуг</t>
  </si>
  <si>
    <t>плановый период</t>
  </si>
  <si>
    <t>1.1. Налоговые доходы</t>
  </si>
  <si>
    <t>1.2. Неналоговые доходы</t>
  </si>
  <si>
    <t>1.3. Безвозмездные перечисления от бюджетов других уровней</t>
  </si>
  <si>
    <t>2. Расходы всего, в том числе:</t>
  </si>
  <si>
    <t>2.1 Межбюджетные трансферты</t>
  </si>
  <si>
    <t>2.2.Расходы по обслуживанию муниципального долга</t>
  </si>
  <si>
    <t>2.3. Расходы на социальную сферу</t>
  </si>
  <si>
    <t xml:space="preserve">Дефицит (профицит) бюджета </t>
  </si>
  <si>
    <t>Доходы</t>
  </si>
  <si>
    <t>Расходы</t>
  </si>
  <si>
    <t xml:space="preserve">Дефицит - (профицит +) бюджета </t>
  </si>
  <si>
    <t>2</t>
  </si>
  <si>
    <t>Верхний предел муниципального долга по состоянию на  1 января года, следующего за очередным финансовым годом (очередным финансовым годом и каждым годом планового периода)</t>
  </si>
  <si>
    <t>12120</t>
  </si>
  <si>
    <t>Среднесрочный финансовый план Пионерского сельского поселения на 2018 год и плановый период 2019-2020 годы</t>
  </si>
  <si>
    <t>Прогнозируемый общий объём доходов и расходов бюджета Пионерского сельского поселения на 2018 год и плановый период 2019-2020 годы</t>
  </si>
  <si>
    <t>Проект ассигнований на 2018 год</t>
  </si>
  <si>
    <t>финансовый год +1 (2019)                                      4%</t>
  </si>
  <si>
    <t>финансовый год +2 (2020)     4%</t>
  </si>
  <si>
    <t>финансовый год +1 (2019)                                      4,0%</t>
  </si>
  <si>
    <t>Объемы бюджетных ассигнований по главным распорядителям бюджетных средств по разделам, подразделам, целевым статьям и видам расходов классификации расходов бюджета на 2018 и плановый период 2019-2020 годов</t>
  </si>
  <si>
    <t>Годовой объем ассигнований</t>
  </si>
  <si>
    <t>главного распорядителя средств местного бюджета</t>
  </si>
  <si>
    <t>Расходы за счет средств федерального бюджета текущего года</t>
  </si>
  <si>
    <t>Муниципальная программа ««Профилактика правонарушений, экстремизма и терроризма в Пионерском сельском поселении на 2017-2018 годы»</t>
  </si>
  <si>
    <t>Муниципальная программа  «По вопросам обеспечения пожарной безопасности"</t>
  </si>
  <si>
    <t>Поддержка жилищного хозяйства</t>
  </si>
  <si>
    <t>Программа 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</si>
  <si>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(Переселение граждан из аварийного жилищного фонда в Пионерском сельском поселении в соответствии с жилищным законодательством)</t>
  </si>
  <si>
    <t>03100</t>
  </si>
  <si>
    <t>Иные бюджетные ассигнования Исполнение судебных актов</t>
  </si>
  <si>
    <t>Охрана окружающей среды</t>
  </si>
  <si>
    <t>0605</t>
  </si>
  <si>
    <t>Муниципальная программа   "Обращение с отходами производства потребления в  Пионерском сельском поселении  в 2018 году» Подпрограмма "Обращение с отходами производства и потребления в Пионерском сельском поселении". Основное мероприятие "Разработка и реализация мер, направленных на снижение негативного воздействия на окружающую среду"</t>
  </si>
  <si>
    <t>Муниципальная программа  "Устойчивое развитие сельской территории Пионерского сельского поселения на 2018 год" Программные мероприятия  Реконструкция внутренних инженерных сетей МУ КДЦ "Радуга" в п. Пионерский</t>
  </si>
  <si>
    <t>04101</t>
  </si>
  <si>
    <t>Расходы на обеспечение деятельности (оказание услуг) МУ КДЦ "Радуга", в том числе на предоставление субсидий</t>
  </si>
  <si>
    <t>Социальное обеспечение населения</t>
  </si>
  <si>
    <t>Муниципальная программа 1"Энергоэффективность,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2017 год".</t>
  </si>
  <si>
    <t>0505</t>
  </si>
  <si>
    <t>12810</t>
  </si>
  <si>
    <t xml:space="preserve">Подпрограмма 1 "Энергосбережение и повышение энергетической эффективности в Пионерском сельском поселении" </t>
  </si>
  <si>
    <t>финансовый год +2 (2020)     4,0%</t>
  </si>
  <si>
    <t>Пионерского сельского поселения на 2018 год и плановый период 2019-2020 годы</t>
  </si>
  <si>
    <t>Верхний предел муниципального долга по состоянию на 1 января 2019 года  и следующего за каждым годом планового периода</t>
  </si>
  <si>
    <t xml:space="preserve">финансовый год +1 (2019)                                      </t>
  </si>
  <si>
    <t xml:space="preserve">финансовый год +2 (2020)     </t>
  </si>
  <si>
    <t>Приложение № 1</t>
  </si>
  <si>
    <t>к Постановлению Администрации Пионерского сельского поселения от 13 ноября 2018 № 487</t>
  </si>
  <si>
    <t>Приложение № 2</t>
  </si>
  <si>
    <t>Приложение № 3</t>
  </si>
  <si>
    <t>к Постановлению Администрации Пионерского сельского поселения                      от 13 ноября 2018 № 487</t>
  </si>
  <si>
    <t>рублей</t>
  </si>
  <si>
    <t>Приложение №  4</t>
  </si>
  <si>
    <t>руюлей</t>
  </si>
</sst>
</file>

<file path=xl/styles.xml><?xml version="1.0" encoding="utf-8"?>
<styleSheet xmlns="http://schemas.openxmlformats.org/spreadsheetml/2006/main">
  <numFmts count="1">
    <numFmt numFmtId="164" formatCode="#,##0.00000;[Red]\-#,##0.00000;0.00000"/>
  </numFmts>
  <fonts count="26">
    <font>
      <sz val="11"/>
      <color theme="1"/>
      <name val="Calibri"/>
      <family val="2"/>
      <scheme val="minor"/>
    </font>
    <font>
      <b/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0"/>
      <name val="Arial Cyr"/>
      <charset val="204"/>
    </font>
    <font>
      <i/>
      <sz val="20"/>
      <color indexed="8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2" fontId="3" fillId="0" borderId="3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justify" wrapText="1"/>
    </xf>
    <xf numFmtId="2" fontId="1" fillId="0" borderId="4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left" vertical="top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5" xfId="1" applyNumberFormat="1" applyFont="1" applyFill="1" applyBorder="1" applyAlignment="1" applyProtection="1">
      <alignment horizontal="justify" wrapText="1"/>
      <protection hidden="1"/>
    </xf>
    <xf numFmtId="49" fontId="3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/>
    </xf>
    <xf numFmtId="2" fontId="3" fillId="0" borderId="3" xfId="1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 wrapText="1"/>
    </xf>
    <xf numFmtId="1" fontId="0" fillId="0" borderId="0" xfId="0" applyNumberFormat="1"/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3" fontId="12" fillId="0" borderId="1" xfId="0" applyNumberFormat="1" applyFont="1" applyBorder="1"/>
    <xf numFmtId="0" fontId="1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2" fontId="1" fillId="0" borderId="4" xfId="1" applyNumberFormat="1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right" wrapText="1"/>
    </xf>
    <xf numFmtId="4" fontId="18" fillId="0" borderId="1" xfId="0" applyNumberFormat="1" applyFont="1" applyFill="1" applyBorder="1" applyAlignment="1">
      <alignment horizontal="right" wrapText="1"/>
    </xf>
    <xf numFmtId="2" fontId="3" fillId="0" borderId="4" xfId="1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wrapText="1"/>
    </xf>
    <xf numFmtId="0" fontId="19" fillId="0" borderId="1" xfId="0" applyFont="1" applyBorder="1"/>
    <xf numFmtId="49" fontId="3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justify" wrapText="1"/>
    </xf>
    <xf numFmtId="49" fontId="1" fillId="0" borderId="7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4" fontId="17" fillId="2" borderId="1" xfId="0" applyNumberFormat="1" applyFont="1" applyFill="1" applyBorder="1" applyAlignment="1">
      <alignment wrapText="1"/>
    </xf>
    <xf numFmtId="0" fontId="1" fillId="0" borderId="0" xfId="0" applyFont="1"/>
    <xf numFmtId="164" fontId="3" fillId="0" borderId="1" xfId="1" applyNumberFormat="1" applyFont="1" applyFill="1" applyBorder="1" applyAlignment="1" applyProtection="1">
      <alignment wrapText="1"/>
      <protection hidden="1"/>
    </xf>
    <xf numFmtId="49" fontId="3" fillId="0" borderId="7" xfId="0" applyNumberFormat="1" applyFont="1" applyFill="1" applyBorder="1" applyAlignment="1">
      <alignment horizontal="center" wrapText="1"/>
    </xf>
    <xf numFmtId="4" fontId="20" fillId="0" borderId="1" xfId="0" applyNumberFormat="1" applyFont="1" applyBorder="1"/>
    <xf numFmtId="4" fontId="21" fillId="0" borderId="1" xfId="0" applyNumberFormat="1" applyFont="1" applyBorder="1"/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2" fillId="0" borderId="0" xfId="0" applyFont="1" applyAlignment="1">
      <alignment horizontal="right"/>
    </xf>
    <xf numFmtId="0" fontId="13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right" vertical="center" wrapText="1"/>
    </xf>
    <xf numFmtId="0" fontId="23" fillId="0" borderId="0" xfId="0" applyFont="1"/>
    <xf numFmtId="49" fontId="25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9" fillId="0" borderId="1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sqref="A1:D15"/>
    </sheetView>
  </sheetViews>
  <sheetFormatPr defaultRowHeight="14.4"/>
  <cols>
    <col min="1" max="1" width="39.109375" customWidth="1"/>
    <col min="2" max="2" width="15.44140625" customWidth="1"/>
    <col min="3" max="3" width="15.77734375" customWidth="1"/>
    <col min="4" max="4" width="16" customWidth="1"/>
  </cols>
  <sheetData>
    <row r="1" spans="1:4">
      <c r="A1" s="71"/>
      <c r="B1" s="71"/>
      <c r="C1" s="78" t="s">
        <v>154</v>
      </c>
      <c r="D1" s="78"/>
    </row>
    <row r="2" spans="1:4" ht="44.4" customHeight="1">
      <c r="A2" s="71"/>
      <c r="B2" s="71"/>
      <c r="C2" s="79" t="s">
        <v>155</v>
      </c>
      <c r="D2" s="79"/>
    </row>
    <row r="3" spans="1:4" ht="55.2" customHeight="1">
      <c r="A3" s="77" t="s">
        <v>121</v>
      </c>
      <c r="B3" s="77"/>
      <c r="C3" s="77"/>
      <c r="D3" s="77"/>
    </row>
    <row r="4" spans="1:4" ht="69" customHeight="1">
      <c r="A4" s="76" t="s">
        <v>122</v>
      </c>
      <c r="B4" s="76"/>
      <c r="C4" s="76"/>
      <c r="D4" s="76"/>
    </row>
    <row r="5" spans="1:4" ht="18">
      <c r="A5" s="28"/>
      <c r="B5" s="28"/>
      <c r="C5" s="28"/>
      <c r="D5" s="28"/>
    </row>
    <row r="6" spans="1:4" ht="18">
      <c r="A6" s="74"/>
      <c r="B6" s="80" t="s">
        <v>123</v>
      </c>
      <c r="C6" s="81" t="s">
        <v>106</v>
      </c>
      <c r="D6" s="81"/>
    </row>
    <row r="7" spans="1:4" ht="54">
      <c r="A7" s="75"/>
      <c r="B7" s="80"/>
      <c r="C7" s="25" t="s">
        <v>124</v>
      </c>
      <c r="D7" s="25" t="s">
        <v>125</v>
      </c>
    </row>
    <row r="8" spans="1:4" ht="18">
      <c r="A8" s="29">
        <v>1</v>
      </c>
      <c r="B8" s="65" t="s">
        <v>118</v>
      </c>
      <c r="C8" s="25">
        <v>3</v>
      </c>
      <c r="D8" s="25">
        <v>4</v>
      </c>
    </row>
    <row r="9" spans="1:4" ht="25.8" customHeight="1">
      <c r="A9" s="30" t="s">
        <v>107</v>
      </c>
      <c r="B9" s="31">
        <v>7340100</v>
      </c>
      <c r="C9" s="31">
        <f>B9*1.04</f>
        <v>7633704</v>
      </c>
      <c r="D9" s="31">
        <f>C9*1.04</f>
        <v>7939052.1600000001</v>
      </c>
    </row>
    <row r="10" spans="1:4" ht="25.8" customHeight="1">
      <c r="A10" s="30" t="s">
        <v>108</v>
      </c>
      <c r="B10" s="31">
        <v>6860200</v>
      </c>
      <c r="C10" s="31">
        <f>B10*1.04</f>
        <v>7134608</v>
      </c>
      <c r="D10" s="31">
        <f>C10*1.04</f>
        <v>7419992.3200000003</v>
      </c>
    </row>
    <row r="11" spans="1:4" ht="61.8" customHeight="1">
      <c r="A11" s="30" t="s">
        <v>109</v>
      </c>
      <c r="B11" s="31">
        <v>111125372</v>
      </c>
      <c r="C11" s="31">
        <f>B11*1.04+46070449+1016431</f>
        <v>162657266.88</v>
      </c>
      <c r="D11" s="31">
        <f>C11*1.04+460578024</f>
        <v>629741581.55519998</v>
      </c>
    </row>
    <row r="12" spans="1:4" ht="52.8" customHeight="1">
      <c r="A12" s="32" t="s">
        <v>110</v>
      </c>
      <c r="B12" s="31">
        <v>126303009.24000001</v>
      </c>
      <c r="C12" s="31">
        <f ca="1">Расходы!H97</f>
        <v>177425578.88</v>
      </c>
      <c r="D12" s="31">
        <f ca="1">Расходы!I97</f>
        <v>645100626.0352</v>
      </c>
    </row>
    <row r="13" spans="1:4" ht="46.8" customHeight="1">
      <c r="A13" s="30" t="s">
        <v>111</v>
      </c>
      <c r="B13" s="31">
        <v>0</v>
      </c>
      <c r="C13" s="31">
        <f>B13*1.04</f>
        <v>0</v>
      </c>
      <c r="D13" s="31">
        <f>C13*1.05</f>
        <v>0</v>
      </c>
    </row>
    <row r="14" spans="1:4" ht="67.8" customHeight="1">
      <c r="A14" s="30" t="s">
        <v>112</v>
      </c>
      <c r="B14" s="31">
        <v>0</v>
      </c>
      <c r="C14" s="31">
        <f>B14*1.04</f>
        <v>0</v>
      </c>
      <c r="D14" s="31">
        <f>C14*1.05</f>
        <v>0</v>
      </c>
    </row>
    <row r="15" spans="1:4" ht="46.8" customHeight="1">
      <c r="A15" s="30" t="s">
        <v>113</v>
      </c>
      <c r="B15" s="31">
        <v>6810000</v>
      </c>
      <c r="C15" s="31">
        <f>B15*1.04</f>
        <v>7082400</v>
      </c>
      <c r="D15" s="31">
        <f>C15*1.04</f>
        <v>7365696</v>
      </c>
    </row>
    <row r="17" spans="3:4">
      <c r="C17" s="26"/>
      <c r="D17" s="26"/>
    </row>
  </sheetData>
  <mergeCells count="7">
    <mergeCell ref="A6:A7"/>
    <mergeCell ref="A4:D4"/>
    <mergeCell ref="A3:D3"/>
    <mergeCell ref="C1:D1"/>
    <mergeCell ref="C2:D2"/>
    <mergeCell ref="B6:B7"/>
    <mergeCell ref="C6:D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7"/>
  <sheetViews>
    <sheetView zoomScale="65" zoomScaleNormal="50" workbookViewId="0">
      <selection activeCell="H14" sqref="H14"/>
    </sheetView>
  </sheetViews>
  <sheetFormatPr defaultRowHeight="14.4"/>
  <cols>
    <col min="1" max="1" width="167" customWidth="1"/>
    <col min="2" max="2" width="9.6640625" customWidth="1"/>
    <col min="3" max="3" width="11.109375" customWidth="1"/>
    <col min="4" max="4" width="12.88671875" customWidth="1"/>
    <col min="5" max="5" width="11.5546875" customWidth="1"/>
    <col min="7" max="7" width="27.109375" customWidth="1"/>
    <col min="8" max="8" width="26.5546875" customWidth="1"/>
    <col min="9" max="9" width="25.77734375" customWidth="1"/>
  </cols>
  <sheetData>
    <row r="1" spans="1:10" ht="15.6">
      <c r="H1" s="83" t="s">
        <v>156</v>
      </c>
      <c r="I1" s="83"/>
      <c r="J1" s="67"/>
    </row>
    <row r="2" spans="1:10" ht="34.799999999999997" customHeight="1">
      <c r="H2" s="84" t="s">
        <v>155</v>
      </c>
      <c r="I2" s="84"/>
      <c r="J2" s="66"/>
    </row>
    <row r="3" spans="1:10" ht="120.6" customHeight="1">
      <c r="A3" s="82" t="s">
        <v>127</v>
      </c>
      <c r="B3" s="82"/>
      <c r="C3" s="82"/>
      <c r="D3" s="82"/>
      <c r="E3" s="82"/>
      <c r="F3" s="82"/>
      <c r="G3" s="82"/>
      <c r="H3" s="82"/>
      <c r="I3" s="82"/>
    </row>
    <row r="4" spans="1:10" ht="15.6">
      <c r="I4" s="68" t="s">
        <v>161</v>
      </c>
    </row>
    <row r="5" spans="1:10" ht="18">
      <c r="A5" s="87" t="s">
        <v>0</v>
      </c>
      <c r="B5" s="89" t="s">
        <v>1</v>
      </c>
      <c r="C5" s="89"/>
      <c r="D5" s="89"/>
      <c r="E5" s="89"/>
      <c r="F5" s="89"/>
      <c r="G5" s="90" t="s">
        <v>128</v>
      </c>
      <c r="H5" s="85" t="s">
        <v>106</v>
      </c>
      <c r="I5" s="86"/>
    </row>
    <row r="6" spans="1:10" ht="115.2">
      <c r="A6" s="88"/>
      <c r="B6" s="72" t="s">
        <v>129</v>
      </c>
      <c r="C6" s="27" t="s">
        <v>71</v>
      </c>
      <c r="D6" s="92" t="s">
        <v>72</v>
      </c>
      <c r="E6" s="93"/>
      <c r="F6" s="27" t="s">
        <v>73</v>
      </c>
      <c r="G6" s="91"/>
      <c r="H6" s="23" t="s">
        <v>126</v>
      </c>
      <c r="I6" s="23" t="s">
        <v>149</v>
      </c>
    </row>
    <row r="7" spans="1:10" ht="24.6">
      <c r="A7" s="7" t="s">
        <v>74</v>
      </c>
      <c r="B7" s="2" t="s">
        <v>75</v>
      </c>
      <c r="C7" s="2"/>
      <c r="D7" s="2"/>
      <c r="E7" s="2"/>
      <c r="F7" s="2"/>
      <c r="G7" s="41">
        <f>SUM(G8:G10)</f>
        <v>872000</v>
      </c>
      <c r="H7" s="41">
        <f>SUM(H8:H10)</f>
        <v>906880</v>
      </c>
      <c r="I7" s="41">
        <f>SUM(I8:I10)</f>
        <v>943155.20000000007</v>
      </c>
    </row>
    <row r="8" spans="1:10" ht="46.2">
      <c r="A8" s="8" t="s">
        <v>8</v>
      </c>
      <c r="B8" s="5" t="s">
        <v>75</v>
      </c>
      <c r="C8" s="5" t="s">
        <v>76</v>
      </c>
      <c r="D8" s="5" t="s">
        <v>6</v>
      </c>
      <c r="E8" s="5" t="s">
        <v>11</v>
      </c>
      <c r="F8" s="5" t="s">
        <v>9</v>
      </c>
      <c r="G8" s="42">
        <v>769400</v>
      </c>
      <c r="H8" s="63">
        <f t="shared" ref="H8:I10" si="0">G8*1.04</f>
        <v>800176</v>
      </c>
      <c r="I8" s="63">
        <f t="shared" si="0"/>
        <v>832183.04</v>
      </c>
    </row>
    <row r="9" spans="1:10" ht="25.2">
      <c r="A9" s="8" t="s">
        <v>12</v>
      </c>
      <c r="B9" s="5" t="s">
        <v>75</v>
      </c>
      <c r="C9" s="5" t="s">
        <v>76</v>
      </c>
      <c r="D9" s="5" t="s">
        <v>6</v>
      </c>
      <c r="E9" s="5" t="s">
        <v>11</v>
      </c>
      <c r="F9" s="5" t="s">
        <v>13</v>
      </c>
      <c r="G9" s="42">
        <v>102600</v>
      </c>
      <c r="H9" s="63">
        <f t="shared" si="0"/>
        <v>106704</v>
      </c>
      <c r="I9" s="63">
        <f t="shared" si="0"/>
        <v>110972.16</v>
      </c>
    </row>
    <row r="10" spans="1:10" ht="25.2">
      <c r="A10" s="8" t="s">
        <v>14</v>
      </c>
      <c r="B10" s="5" t="s">
        <v>75</v>
      </c>
      <c r="C10" s="5" t="s">
        <v>76</v>
      </c>
      <c r="D10" s="5" t="s">
        <v>6</v>
      </c>
      <c r="E10" s="5" t="s">
        <v>11</v>
      </c>
      <c r="F10" s="5" t="s">
        <v>15</v>
      </c>
      <c r="G10" s="42">
        <v>0</v>
      </c>
      <c r="H10" s="63">
        <f t="shared" si="0"/>
        <v>0</v>
      </c>
      <c r="I10" s="63">
        <f t="shared" si="0"/>
        <v>0</v>
      </c>
    </row>
    <row r="11" spans="1:10" ht="24.6">
      <c r="A11" s="7" t="s">
        <v>77</v>
      </c>
      <c r="B11" s="2" t="s">
        <v>58</v>
      </c>
      <c r="C11" s="2"/>
      <c r="D11" s="2"/>
      <c r="E11" s="2"/>
      <c r="F11" s="2"/>
      <c r="G11" s="41">
        <f>G12+G30+G35+G44+G51+G70+G73+G78</f>
        <v>112581609.24000001</v>
      </c>
      <c r="H11" s="73">
        <f>H12+H30+H35+H44+H51+H70+H73+H78</f>
        <v>163155322.88</v>
      </c>
      <c r="I11" s="73">
        <f>I12+I30+I35+I44+I51+I70+I73+I78</f>
        <v>630259559.79519999</v>
      </c>
    </row>
    <row r="12" spans="1:10" ht="24.6">
      <c r="A12" s="1" t="s">
        <v>2</v>
      </c>
      <c r="B12" s="2" t="s">
        <v>58</v>
      </c>
      <c r="C12" s="2" t="s">
        <v>3</v>
      </c>
      <c r="D12" s="2"/>
      <c r="E12" s="2"/>
      <c r="F12" s="2"/>
      <c r="G12" s="41">
        <f>G13+G15+G19+G21</f>
        <v>19498400</v>
      </c>
      <c r="H12" s="41">
        <f>H13+H15+H19+H21</f>
        <v>20278336</v>
      </c>
      <c r="I12" s="41">
        <f>I13+I15+I19+I21</f>
        <v>21089469.440000005</v>
      </c>
    </row>
    <row r="13" spans="1:10" ht="45">
      <c r="A13" s="3" t="s">
        <v>4</v>
      </c>
      <c r="B13" s="2" t="s">
        <v>58</v>
      </c>
      <c r="C13" s="2" t="s">
        <v>78</v>
      </c>
      <c r="D13" s="2"/>
      <c r="E13" s="2"/>
      <c r="F13" s="2"/>
      <c r="G13" s="41">
        <f>G14</f>
        <v>2695400</v>
      </c>
      <c r="H13" s="41">
        <f>H14</f>
        <v>2803216</v>
      </c>
      <c r="I13" s="41">
        <f>I14</f>
        <v>2915344.64</v>
      </c>
    </row>
    <row r="14" spans="1:10" ht="46.2">
      <c r="A14" s="6" t="s">
        <v>8</v>
      </c>
      <c r="B14" s="5" t="s">
        <v>58</v>
      </c>
      <c r="C14" s="5" t="s">
        <v>78</v>
      </c>
      <c r="D14" s="5" t="s">
        <v>6</v>
      </c>
      <c r="E14" s="5" t="s">
        <v>7</v>
      </c>
      <c r="F14" s="5" t="s">
        <v>9</v>
      </c>
      <c r="G14" s="42">
        <v>2695400</v>
      </c>
      <c r="H14" s="63">
        <f>G14*1.04</f>
        <v>2803216</v>
      </c>
      <c r="I14" s="63">
        <f>H14*1.04</f>
        <v>2915344.64</v>
      </c>
    </row>
    <row r="15" spans="1:10" ht="45">
      <c r="A15" s="9" t="s">
        <v>16</v>
      </c>
      <c r="B15" s="2" t="s">
        <v>58</v>
      </c>
      <c r="C15" s="2" t="s">
        <v>79</v>
      </c>
      <c r="D15" s="2" t="s">
        <v>6</v>
      </c>
      <c r="E15" s="5"/>
      <c r="F15" s="2"/>
      <c r="G15" s="41">
        <f>SUM(G16:G18)</f>
        <v>6112500</v>
      </c>
      <c r="H15" s="41">
        <f>SUM(H16:H18)</f>
        <v>6357000</v>
      </c>
      <c r="I15" s="41">
        <f>SUM(I16:I18)</f>
        <v>6611280</v>
      </c>
    </row>
    <row r="16" spans="1:10" ht="45.6">
      <c r="A16" s="13" t="s">
        <v>34</v>
      </c>
      <c r="B16" s="5" t="s">
        <v>58</v>
      </c>
      <c r="C16" s="5" t="s">
        <v>79</v>
      </c>
      <c r="D16" s="5" t="s">
        <v>6</v>
      </c>
      <c r="E16" s="5" t="s">
        <v>11</v>
      </c>
      <c r="F16" s="5" t="s">
        <v>9</v>
      </c>
      <c r="G16" s="42">
        <v>5361100</v>
      </c>
      <c r="H16" s="63">
        <f t="shared" ref="H16:I18" si="1">G16*1.04</f>
        <v>5575544</v>
      </c>
      <c r="I16" s="63">
        <f t="shared" si="1"/>
        <v>5798565.7599999998</v>
      </c>
    </row>
    <row r="17" spans="1:9" ht="25.2">
      <c r="A17" s="8" t="s">
        <v>12</v>
      </c>
      <c r="B17" s="5" t="s">
        <v>58</v>
      </c>
      <c r="C17" s="5" t="s">
        <v>79</v>
      </c>
      <c r="D17" s="5" t="s">
        <v>6</v>
      </c>
      <c r="E17" s="5" t="s">
        <v>11</v>
      </c>
      <c r="F17" s="5" t="s">
        <v>13</v>
      </c>
      <c r="G17" s="42">
        <v>746400</v>
      </c>
      <c r="H17" s="63">
        <f t="shared" si="1"/>
        <v>776256</v>
      </c>
      <c r="I17" s="63">
        <f t="shared" si="1"/>
        <v>807306.23999999999</v>
      </c>
    </row>
    <row r="18" spans="1:9" ht="25.2">
      <c r="A18" s="8" t="s">
        <v>14</v>
      </c>
      <c r="B18" s="5" t="s">
        <v>58</v>
      </c>
      <c r="C18" s="5" t="s">
        <v>79</v>
      </c>
      <c r="D18" s="5" t="s">
        <v>6</v>
      </c>
      <c r="E18" s="5" t="s">
        <v>11</v>
      </c>
      <c r="F18" s="5" t="s">
        <v>15</v>
      </c>
      <c r="G18" s="42">
        <v>5000</v>
      </c>
      <c r="H18" s="63">
        <f t="shared" si="1"/>
        <v>5200</v>
      </c>
      <c r="I18" s="63">
        <f t="shared" si="1"/>
        <v>5408</v>
      </c>
    </row>
    <row r="19" spans="1:9" ht="24.6">
      <c r="A19" s="7" t="s">
        <v>80</v>
      </c>
      <c r="B19" s="2" t="s">
        <v>58</v>
      </c>
      <c r="C19" s="2" t="s">
        <v>81</v>
      </c>
      <c r="D19" s="2"/>
      <c r="E19" s="2"/>
      <c r="F19" s="2"/>
      <c r="G19" s="41">
        <f>G20</f>
        <v>169300</v>
      </c>
      <c r="H19" s="41">
        <f>H20</f>
        <v>176072</v>
      </c>
      <c r="I19" s="41">
        <f>I20</f>
        <v>183114.88</v>
      </c>
    </row>
    <row r="20" spans="1:9" ht="25.2">
      <c r="A20" s="8" t="s">
        <v>20</v>
      </c>
      <c r="B20" s="5" t="s">
        <v>58</v>
      </c>
      <c r="C20" s="5" t="s">
        <v>81</v>
      </c>
      <c r="D20" s="5" t="s">
        <v>6</v>
      </c>
      <c r="E20" s="5" t="s">
        <v>21</v>
      </c>
      <c r="F20" s="5" t="s">
        <v>15</v>
      </c>
      <c r="G20" s="42">
        <v>169300</v>
      </c>
      <c r="H20" s="63">
        <f>G20*1.04</f>
        <v>176072</v>
      </c>
      <c r="I20" s="63">
        <f>H20*1.04</f>
        <v>183114.88</v>
      </c>
    </row>
    <row r="21" spans="1:9" ht="24.6">
      <c r="A21" s="7" t="s">
        <v>22</v>
      </c>
      <c r="B21" s="2" t="s">
        <v>58</v>
      </c>
      <c r="C21" s="2" t="s">
        <v>82</v>
      </c>
      <c r="D21" s="2"/>
      <c r="E21" s="2"/>
      <c r="F21" s="2"/>
      <c r="G21" s="41">
        <f>G22+G26+G28</f>
        <v>10521200</v>
      </c>
      <c r="H21" s="41">
        <f>H22+H26+H28</f>
        <v>10942048</v>
      </c>
      <c r="I21" s="41">
        <f>I22+I26+I28</f>
        <v>11379729.920000002</v>
      </c>
    </row>
    <row r="22" spans="1:9" ht="44.4">
      <c r="A22" s="11" t="s">
        <v>23</v>
      </c>
      <c r="B22" s="2" t="s">
        <v>58</v>
      </c>
      <c r="C22" s="2" t="s">
        <v>82</v>
      </c>
      <c r="D22" s="2" t="s">
        <v>6</v>
      </c>
      <c r="E22" s="2" t="s">
        <v>24</v>
      </c>
      <c r="F22" s="2"/>
      <c r="G22" s="41">
        <f>SUM(G23:G25)</f>
        <v>10200700</v>
      </c>
      <c r="H22" s="41">
        <f>SUM(H23:H25)</f>
        <v>10608728</v>
      </c>
      <c r="I22" s="41">
        <f>SUM(I23:I25)</f>
        <v>11033077.120000001</v>
      </c>
    </row>
    <row r="23" spans="1:9" ht="45.6">
      <c r="A23" s="13" t="s">
        <v>34</v>
      </c>
      <c r="B23" s="5" t="s">
        <v>58</v>
      </c>
      <c r="C23" s="5" t="s">
        <v>82</v>
      </c>
      <c r="D23" s="5" t="s">
        <v>6</v>
      </c>
      <c r="E23" s="5" t="s">
        <v>24</v>
      </c>
      <c r="F23" s="5" t="s">
        <v>9</v>
      </c>
      <c r="G23" s="42">
        <v>7779800</v>
      </c>
      <c r="H23" s="63">
        <f t="shared" ref="H23:I25" si="2">G23*1.04</f>
        <v>8090992</v>
      </c>
      <c r="I23" s="63">
        <f t="shared" si="2"/>
        <v>8414631.6799999997</v>
      </c>
    </row>
    <row r="24" spans="1:9" ht="25.2">
      <c r="A24" s="8" t="s">
        <v>12</v>
      </c>
      <c r="B24" s="5" t="s">
        <v>58</v>
      </c>
      <c r="C24" s="5" t="s">
        <v>82</v>
      </c>
      <c r="D24" s="5" t="s">
        <v>6</v>
      </c>
      <c r="E24" s="5" t="s">
        <v>24</v>
      </c>
      <c r="F24" s="5" t="s">
        <v>13</v>
      </c>
      <c r="G24" s="42">
        <v>2352900</v>
      </c>
      <c r="H24" s="63">
        <f t="shared" si="2"/>
        <v>2447016</v>
      </c>
      <c r="I24" s="63">
        <f t="shared" si="2"/>
        <v>2544896.64</v>
      </c>
    </row>
    <row r="25" spans="1:9" ht="25.2">
      <c r="A25" s="8" t="s">
        <v>14</v>
      </c>
      <c r="B25" s="5" t="s">
        <v>58</v>
      </c>
      <c r="C25" s="5" t="s">
        <v>82</v>
      </c>
      <c r="D25" s="5" t="s">
        <v>6</v>
      </c>
      <c r="E25" s="5" t="s">
        <v>24</v>
      </c>
      <c r="F25" s="5" t="s">
        <v>15</v>
      </c>
      <c r="G25" s="42">
        <v>68000</v>
      </c>
      <c r="H25" s="63">
        <f t="shared" si="2"/>
        <v>70720</v>
      </c>
      <c r="I25" s="63">
        <f t="shared" si="2"/>
        <v>73548.800000000003</v>
      </c>
    </row>
    <row r="26" spans="1:9" ht="45">
      <c r="A26" s="15" t="s">
        <v>28</v>
      </c>
      <c r="B26" s="2" t="s">
        <v>58</v>
      </c>
      <c r="C26" s="2" t="s">
        <v>82</v>
      </c>
      <c r="D26" s="5">
        <v>99000</v>
      </c>
      <c r="E26" s="5" t="s">
        <v>120</v>
      </c>
      <c r="F26" s="2"/>
      <c r="G26" s="44">
        <f>G27</f>
        <v>300000</v>
      </c>
      <c r="H26" s="44">
        <f>H27</f>
        <v>312000</v>
      </c>
      <c r="I26" s="44">
        <f>I27</f>
        <v>324480</v>
      </c>
    </row>
    <row r="27" spans="1:9" ht="25.2">
      <c r="A27" s="8" t="s">
        <v>12</v>
      </c>
      <c r="B27" s="5" t="s">
        <v>58</v>
      </c>
      <c r="C27" s="5" t="s">
        <v>82</v>
      </c>
      <c r="D27" s="5">
        <v>99000</v>
      </c>
      <c r="E27" s="5" t="s">
        <v>120</v>
      </c>
      <c r="F27" s="5" t="s">
        <v>13</v>
      </c>
      <c r="G27" s="45">
        <v>300000</v>
      </c>
      <c r="H27" s="63">
        <f>G27*1.04</f>
        <v>312000</v>
      </c>
      <c r="I27" s="63">
        <f>H27*1.04</f>
        <v>324480</v>
      </c>
    </row>
    <row r="28" spans="1:9" ht="45">
      <c r="A28" s="12" t="s">
        <v>29</v>
      </c>
      <c r="B28" s="2" t="s">
        <v>58</v>
      </c>
      <c r="C28" s="2" t="s">
        <v>82</v>
      </c>
      <c r="D28" s="2" t="s">
        <v>6</v>
      </c>
      <c r="E28" s="2"/>
      <c r="F28" s="2"/>
      <c r="G28" s="41">
        <f>G29</f>
        <v>20500</v>
      </c>
      <c r="H28" s="41">
        <f>H29</f>
        <v>21320</v>
      </c>
      <c r="I28" s="41">
        <f>I29</f>
        <v>22172.799999999999</v>
      </c>
    </row>
    <row r="29" spans="1:9" ht="25.2">
      <c r="A29" s="8" t="s">
        <v>12</v>
      </c>
      <c r="B29" s="5" t="s">
        <v>58</v>
      </c>
      <c r="C29" s="5" t="s">
        <v>82</v>
      </c>
      <c r="D29" s="5" t="s">
        <v>6</v>
      </c>
      <c r="E29" s="5" t="s">
        <v>30</v>
      </c>
      <c r="F29" s="5" t="s">
        <v>13</v>
      </c>
      <c r="G29" s="42">
        <v>20500</v>
      </c>
      <c r="H29" s="63">
        <f>G29*1.04</f>
        <v>21320</v>
      </c>
      <c r="I29" s="63">
        <f>H29*1.04</f>
        <v>22172.799999999999</v>
      </c>
    </row>
    <row r="30" spans="1:9" ht="24.6">
      <c r="A30" s="7" t="s">
        <v>31</v>
      </c>
      <c r="B30" s="2" t="s">
        <v>58</v>
      </c>
      <c r="C30" s="2" t="s">
        <v>5</v>
      </c>
      <c r="D30" s="2"/>
      <c r="E30" s="2"/>
      <c r="F30" s="2"/>
      <c r="G30" s="41">
        <f>G31</f>
        <v>396300</v>
      </c>
      <c r="H30" s="41">
        <f>H31</f>
        <v>412152</v>
      </c>
      <c r="I30" s="41">
        <f>I31</f>
        <v>428638.08</v>
      </c>
    </row>
    <row r="31" spans="1:9" ht="25.2">
      <c r="A31" s="8" t="s">
        <v>32</v>
      </c>
      <c r="B31" s="5" t="s">
        <v>58</v>
      </c>
      <c r="C31" s="5" t="s">
        <v>83</v>
      </c>
      <c r="D31" s="5" t="s">
        <v>6</v>
      </c>
      <c r="E31" s="5" t="s">
        <v>33</v>
      </c>
      <c r="F31" s="5"/>
      <c r="G31" s="42">
        <f>SUM(G32:G33)</f>
        <v>396300</v>
      </c>
      <c r="H31" s="42">
        <f>SUM(H32:H33)</f>
        <v>412152</v>
      </c>
      <c r="I31" s="42">
        <f>SUM(I32:I33)</f>
        <v>428638.08</v>
      </c>
    </row>
    <row r="32" spans="1:9" ht="45.6">
      <c r="A32" s="13" t="s">
        <v>34</v>
      </c>
      <c r="B32" s="5" t="s">
        <v>58</v>
      </c>
      <c r="C32" s="5" t="s">
        <v>83</v>
      </c>
      <c r="D32" s="5" t="s">
        <v>6</v>
      </c>
      <c r="E32" s="5" t="s">
        <v>33</v>
      </c>
      <c r="F32" s="5" t="s">
        <v>9</v>
      </c>
      <c r="G32" s="42">
        <v>352400</v>
      </c>
      <c r="H32" s="63">
        <f t="shared" ref="H32:I34" si="3">G32*1.04</f>
        <v>366496</v>
      </c>
      <c r="I32" s="63">
        <f t="shared" si="3"/>
        <v>381155.84000000003</v>
      </c>
    </row>
    <row r="33" spans="1:9" ht="25.2">
      <c r="A33" s="8" t="s">
        <v>12</v>
      </c>
      <c r="B33" s="5" t="s">
        <v>58</v>
      </c>
      <c r="C33" s="5" t="s">
        <v>83</v>
      </c>
      <c r="D33" s="5" t="s">
        <v>6</v>
      </c>
      <c r="E33" s="5" t="s">
        <v>33</v>
      </c>
      <c r="F33" s="5" t="s">
        <v>13</v>
      </c>
      <c r="G33" s="42">
        <v>43900</v>
      </c>
      <c r="H33" s="63">
        <f t="shared" si="3"/>
        <v>45656</v>
      </c>
      <c r="I33" s="63">
        <f t="shared" si="3"/>
        <v>47482.240000000005</v>
      </c>
    </row>
    <row r="34" spans="1:9" ht="25.2">
      <c r="A34" s="46" t="s">
        <v>130</v>
      </c>
      <c r="B34" s="5"/>
      <c r="C34" s="5"/>
      <c r="D34" s="5"/>
      <c r="E34" s="5"/>
      <c r="F34" s="5"/>
      <c r="G34" s="42">
        <f>G30</f>
        <v>396300</v>
      </c>
      <c r="H34" s="63">
        <f t="shared" si="3"/>
        <v>412152</v>
      </c>
      <c r="I34" s="63">
        <f t="shared" si="3"/>
        <v>428638.08</v>
      </c>
    </row>
    <row r="35" spans="1:9" ht="24.6">
      <c r="A35" s="7" t="s">
        <v>35</v>
      </c>
      <c r="B35" s="2" t="s">
        <v>58</v>
      </c>
      <c r="C35" s="2" t="s">
        <v>10</v>
      </c>
      <c r="D35" s="2"/>
      <c r="E35" s="2"/>
      <c r="F35" s="2"/>
      <c r="G35" s="41">
        <f>G36+G41</f>
        <v>534000</v>
      </c>
      <c r="H35" s="41">
        <f>H36+H41</f>
        <v>555360</v>
      </c>
      <c r="I35" s="41">
        <f>I36+I41</f>
        <v>577574.40000000002</v>
      </c>
    </row>
    <row r="36" spans="1:9" ht="45">
      <c r="A36" s="7" t="s">
        <v>36</v>
      </c>
      <c r="B36" s="2" t="s">
        <v>58</v>
      </c>
      <c r="C36" s="2" t="s">
        <v>84</v>
      </c>
      <c r="D36" s="2"/>
      <c r="E36" s="2"/>
      <c r="F36" s="2"/>
      <c r="G36" s="44">
        <f>G37+G39</f>
        <v>239000</v>
      </c>
      <c r="H36" s="44">
        <f>H37+H39</f>
        <v>248560</v>
      </c>
      <c r="I36" s="44">
        <f>I37+I39</f>
        <v>258502.40000000002</v>
      </c>
    </row>
    <row r="37" spans="1:9" s="22" customFormat="1" ht="24.6">
      <c r="A37" s="60" t="s">
        <v>37</v>
      </c>
      <c r="B37" s="2" t="s">
        <v>58</v>
      </c>
      <c r="C37" s="2" t="s">
        <v>84</v>
      </c>
      <c r="D37" s="2" t="s">
        <v>6</v>
      </c>
      <c r="E37" s="2" t="s">
        <v>38</v>
      </c>
      <c r="F37" s="2"/>
      <c r="G37" s="41">
        <f>G38</f>
        <v>109000</v>
      </c>
      <c r="H37" s="41">
        <f>H38</f>
        <v>113360</v>
      </c>
      <c r="I37" s="41">
        <f>I38</f>
        <v>117894.40000000001</v>
      </c>
    </row>
    <row r="38" spans="1:9" ht="25.2">
      <c r="A38" s="8" t="s">
        <v>12</v>
      </c>
      <c r="B38" s="5" t="s">
        <v>58</v>
      </c>
      <c r="C38" s="5" t="s">
        <v>84</v>
      </c>
      <c r="D38" s="5" t="s">
        <v>6</v>
      </c>
      <c r="E38" s="5" t="s">
        <v>38</v>
      </c>
      <c r="F38" s="5" t="s">
        <v>13</v>
      </c>
      <c r="G38" s="42">
        <v>109000</v>
      </c>
      <c r="H38" s="63">
        <f>G38*1.04</f>
        <v>113360</v>
      </c>
      <c r="I38" s="63">
        <f>H38*1.04</f>
        <v>117894.40000000001</v>
      </c>
    </row>
    <row r="39" spans="1:9" ht="45">
      <c r="A39" s="7" t="s">
        <v>131</v>
      </c>
      <c r="B39" s="2" t="s">
        <v>58</v>
      </c>
      <c r="C39" s="2" t="s">
        <v>84</v>
      </c>
      <c r="D39" s="2" t="s">
        <v>6</v>
      </c>
      <c r="E39" s="2" t="s">
        <v>38</v>
      </c>
      <c r="F39" s="2"/>
      <c r="G39" s="41">
        <f>G40</f>
        <v>130000</v>
      </c>
      <c r="H39" s="41">
        <f>H40</f>
        <v>135200</v>
      </c>
      <c r="I39" s="41">
        <f>I40</f>
        <v>140608</v>
      </c>
    </row>
    <row r="40" spans="1:9" ht="25.2">
      <c r="A40" s="8" t="s">
        <v>12</v>
      </c>
      <c r="B40" s="5" t="s">
        <v>58</v>
      </c>
      <c r="C40" s="5" t="s">
        <v>84</v>
      </c>
      <c r="D40" s="5" t="s">
        <v>6</v>
      </c>
      <c r="E40" s="5" t="s">
        <v>38</v>
      </c>
      <c r="F40" s="5" t="s">
        <v>13</v>
      </c>
      <c r="G40" s="42">
        <v>130000</v>
      </c>
      <c r="H40" s="63">
        <f>G40*1.04</f>
        <v>135200</v>
      </c>
      <c r="I40" s="63">
        <f>H40*1.04</f>
        <v>140608</v>
      </c>
    </row>
    <row r="41" spans="1:9" ht="24.6">
      <c r="A41" s="7" t="s">
        <v>39</v>
      </c>
      <c r="B41" s="2" t="s">
        <v>58</v>
      </c>
      <c r="C41" s="2" t="s">
        <v>85</v>
      </c>
      <c r="D41" s="2"/>
      <c r="E41" s="2"/>
      <c r="F41" s="2"/>
      <c r="G41" s="41">
        <f t="shared" ref="G41:I42" si="4">G42</f>
        <v>295000</v>
      </c>
      <c r="H41" s="41">
        <f t="shared" si="4"/>
        <v>306800</v>
      </c>
      <c r="I41" s="41">
        <f t="shared" si="4"/>
        <v>319072</v>
      </c>
    </row>
    <row r="42" spans="1:9" ht="24.6">
      <c r="A42" s="7" t="s">
        <v>132</v>
      </c>
      <c r="B42" s="2" t="s">
        <v>58</v>
      </c>
      <c r="C42" s="2" t="s">
        <v>85</v>
      </c>
      <c r="D42" s="2" t="s">
        <v>6</v>
      </c>
      <c r="E42" s="2" t="s">
        <v>41</v>
      </c>
      <c r="F42" s="2"/>
      <c r="G42" s="41">
        <f t="shared" si="4"/>
        <v>295000</v>
      </c>
      <c r="H42" s="41">
        <f t="shared" si="4"/>
        <v>306800</v>
      </c>
      <c r="I42" s="41">
        <f t="shared" si="4"/>
        <v>319072</v>
      </c>
    </row>
    <row r="43" spans="1:9" ht="25.2">
      <c r="A43" s="8" t="s">
        <v>12</v>
      </c>
      <c r="B43" s="5" t="s">
        <v>58</v>
      </c>
      <c r="C43" s="5" t="s">
        <v>85</v>
      </c>
      <c r="D43" s="5" t="s">
        <v>6</v>
      </c>
      <c r="E43" s="5" t="s">
        <v>41</v>
      </c>
      <c r="F43" s="5" t="s">
        <v>13</v>
      </c>
      <c r="G43" s="42">
        <v>295000</v>
      </c>
      <c r="H43" s="63">
        <f>G43*1.04</f>
        <v>306800</v>
      </c>
      <c r="I43" s="63">
        <f>H43*1.04</f>
        <v>319072</v>
      </c>
    </row>
    <row r="44" spans="1:9" ht="24.6">
      <c r="A44" s="7" t="s">
        <v>42</v>
      </c>
      <c r="B44" s="2" t="s">
        <v>58</v>
      </c>
      <c r="C44" s="2" t="s">
        <v>17</v>
      </c>
      <c r="D44" s="2"/>
      <c r="E44" s="2"/>
      <c r="F44" s="2"/>
      <c r="G44" s="41">
        <f>G45+G48</f>
        <v>1370900</v>
      </c>
      <c r="H44" s="41">
        <f>H45+H48</f>
        <v>43695536</v>
      </c>
      <c r="I44" s="41">
        <f>I45+I48</f>
        <v>45443357.440000005</v>
      </c>
    </row>
    <row r="45" spans="1:9" ht="24.6">
      <c r="A45" s="7" t="s">
        <v>86</v>
      </c>
      <c r="B45" s="2" t="s">
        <v>58</v>
      </c>
      <c r="C45" s="2" t="s">
        <v>87</v>
      </c>
      <c r="D45" s="2"/>
      <c r="E45" s="2"/>
      <c r="F45" s="2"/>
      <c r="G45" s="41">
        <f t="shared" ref="G45:I46" si="5">G46</f>
        <v>970900</v>
      </c>
      <c r="H45" s="41">
        <f t="shared" si="5"/>
        <v>43279536</v>
      </c>
      <c r="I45" s="41">
        <f t="shared" si="5"/>
        <v>45010717.440000005</v>
      </c>
    </row>
    <row r="46" spans="1:9" ht="25.2">
      <c r="A46" s="13" t="s">
        <v>43</v>
      </c>
      <c r="B46" s="5" t="s">
        <v>58</v>
      </c>
      <c r="C46" s="5" t="s">
        <v>87</v>
      </c>
      <c r="D46" s="5" t="s">
        <v>6</v>
      </c>
      <c r="E46" s="5"/>
      <c r="F46" s="5"/>
      <c r="G46" s="42">
        <f t="shared" si="5"/>
        <v>970900</v>
      </c>
      <c r="H46" s="42">
        <f t="shared" si="5"/>
        <v>43279536</v>
      </c>
      <c r="I46" s="42">
        <f t="shared" si="5"/>
        <v>45010717.440000005</v>
      </c>
    </row>
    <row r="47" spans="1:9" ht="25.2">
      <c r="A47" s="8" t="s">
        <v>12</v>
      </c>
      <c r="B47" s="5" t="s">
        <v>58</v>
      </c>
      <c r="C47" s="5" t="s">
        <v>87</v>
      </c>
      <c r="D47" s="5" t="s">
        <v>6</v>
      </c>
      <c r="E47" s="5" t="s">
        <v>44</v>
      </c>
      <c r="F47" s="5" t="s">
        <v>13</v>
      </c>
      <c r="G47" s="42">
        <v>970900</v>
      </c>
      <c r="H47" s="63">
        <f>G47*1.04+14086500+18483000+9700300</f>
        <v>43279536</v>
      </c>
      <c r="I47" s="63">
        <f>H47*1.04</f>
        <v>45010717.440000005</v>
      </c>
    </row>
    <row r="48" spans="1:9" ht="24.6">
      <c r="A48" s="7" t="s">
        <v>45</v>
      </c>
      <c r="B48" s="2" t="s">
        <v>58</v>
      </c>
      <c r="C48" s="16" t="s">
        <v>88</v>
      </c>
      <c r="D48" s="2"/>
      <c r="E48" s="2"/>
      <c r="F48" s="2"/>
      <c r="G48" s="41">
        <f t="shared" ref="G48:I49" si="6">G49</f>
        <v>400000</v>
      </c>
      <c r="H48" s="41">
        <f t="shared" si="6"/>
        <v>416000</v>
      </c>
      <c r="I48" s="41">
        <f t="shared" si="6"/>
        <v>432640</v>
      </c>
    </row>
    <row r="49" spans="1:9" ht="45">
      <c r="A49" s="47" t="s">
        <v>27</v>
      </c>
      <c r="B49" s="2" t="s">
        <v>58</v>
      </c>
      <c r="C49" s="2" t="s">
        <v>88</v>
      </c>
      <c r="D49" s="2" t="s">
        <v>6</v>
      </c>
      <c r="E49" s="2" t="s">
        <v>26</v>
      </c>
      <c r="F49" s="2"/>
      <c r="G49" s="41">
        <f t="shared" si="6"/>
        <v>400000</v>
      </c>
      <c r="H49" s="41">
        <f t="shared" si="6"/>
        <v>416000</v>
      </c>
      <c r="I49" s="41">
        <f t="shared" si="6"/>
        <v>432640</v>
      </c>
    </row>
    <row r="50" spans="1:9" ht="25.2">
      <c r="A50" s="8" t="s">
        <v>12</v>
      </c>
      <c r="B50" s="5" t="s">
        <v>58</v>
      </c>
      <c r="C50" s="5" t="s">
        <v>88</v>
      </c>
      <c r="D50" s="5" t="s">
        <v>6</v>
      </c>
      <c r="E50" s="5" t="s">
        <v>26</v>
      </c>
      <c r="F50" s="5" t="s">
        <v>13</v>
      </c>
      <c r="G50" s="42">
        <v>400000</v>
      </c>
      <c r="H50" s="63">
        <f>G50*1.04</f>
        <v>416000</v>
      </c>
      <c r="I50" s="63">
        <f>H50*1.04</f>
        <v>432640</v>
      </c>
    </row>
    <row r="51" spans="1:9" ht="24.6">
      <c r="A51" s="7" t="s">
        <v>46</v>
      </c>
      <c r="B51" s="2" t="s">
        <v>58</v>
      </c>
      <c r="C51" s="2" t="s">
        <v>47</v>
      </c>
      <c r="D51" s="2"/>
      <c r="E51" s="2"/>
      <c r="F51" s="2"/>
      <c r="G51" s="41">
        <f>G52+G60+G63+G68</f>
        <v>7384146.2400000002</v>
      </c>
      <c r="H51" s="41">
        <f>H52+H60+H63+H68</f>
        <v>56383290.880000003</v>
      </c>
      <c r="I51" s="41">
        <f>I52+I60+I63+I68</f>
        <v>449649394.51520002</v>
      </c>
    </row>
    <row r="52" spans="1:9" ht="24.6">
      <c r="A52" s="7" t="s">
        <v>48</v>
      </c>
      <c r="B52" s="2" t="s">
        <v>58</v>
      </c>
      <c r="C52" s="2" t="s">
        <v>89</v>
      </c>
      <c r="D52" s="2"/>
      <c r="E52" s="2"/>
      <c r="F52" s="2"/>
      <c r="G52" s="41">
        <f>G53</f>
        <v>3996524.24</v>
      </c>
      <c r="H52" s="41">
        <f>H53</f>
        <v>9726564</v>
      </c>
      <c r="I52" s="41">
        <f>I53</f>
        <v>10115626.560000001</v>
      </c>
    </row>
    <row r="53" spans="1:9" ht="24.6">
      <c r="A53" s="1" t="s">
        <v>133</v>
      </c>
      <c r="B53" s="2" t="s">
        <v>58</v>
      </c>
      <c r="C53" s="2" t="s">
        <v>89</v>
      </c>
      <c r="D53" s="2"/>
      <c r="E53" s="48"/>
      <c r="F53" s="2"/>
      <c r="G53" s="41">
        <f>G54+G56+G58</f>
        <v>3996524.24</v>
      </c>
      <c r="H53" s="41">
        <f>H54+H56+H58</f>
        <v>9726564</v>
      </c>
      <c r="I53" s="41">
        <f>I54+I56+I58</f>
        <v>10115626.560000001</v>
      </c>
    </row>
    <row r="54" spans="1:9" ht="66.599999999999994">
      <c r="A54" s="49" t="s">
        <v>49</v>
      </c>
      <c r="B54" s="2" t="s">
        <v>58</v>
      </c>
      <c r="C54" s="2" t="s">
        <v>89</v>
      </c>
      <c r="D54" s="2" t="s">
        <v>6</v>
      </c>
      <c r="E54" s="2" t="s">
        <v>50</v>
      </c>
      <c r="F54" s="2"/>
      <c r="G54" s="41">
        <f>G55</f>
        <v>342000</v>
      </c>
      <c r="H54" s="41">
        <f>H55</f>
        <v>355680</v>
      </c>
      <c r="I54" s="41">
        <f>I55</f>
        <v>369907.20000000001</v>
      </c>
    </row>
    <row r="55" spans="1:9" ht="25.2">
      <c r="A55" s="8" t="s">
        <v>12</v>
      </c>
      <c r="B55" s="5" t="s">
        <v>58</v>
      </c>
      <c r="C55" s="5" t="s">
        <v>89</v>
      </c>
      <c r="D55" s="5" t="s">
        <v>6</v>
      </c>
      <c r="E55" s="5" t="s">
        <v>50</v>
      </c>
      <c r="F55" s="5" t="s">
        <v>13</v>
      </c>
      <c r="G55" s="42">
        <v>342000</v>
      </c>
      <c r="H55" s="63">
        <f>G55*1.04</f>
        <v>355680</v>
      </c>
      <c r="I55" s="63">
        <f>H55*1.04</f>
        <v>369907.20000000001</v>
      </c>
    </row>
    <row r="56" spans="1:9" ht="24.6">
      <c r="A56" s="50" t="s">
        <v>51</v>
      </c>
      <c r="B56" s="2" t="s">
        <v>58</v>
      </c>
      <c r="C56" s="2" t="s">
        <v>89</v>
      </c>
      <c r="D56" s="2" t="s">
        <v>6</v>
      </c>
      <c r="E56" s="2" t="s">
        <v>52</v>
      </c>
      <c r="F56" s="2"/>
      <c r="G56" s="41">
        <f>G57</f>
        <v>412100</v>
      </c>
      <c r="H56" s="41">
        <f>H57</f>
        <v>428584</v>
      </c>
      <c r="I56" s="41">
        <f>I57</f>
        <v>445727.36000000004</v>
      </c>
    </row>
    <row r="57" spans="1:9" ht="25.2">
      <c r="A57" s="8" t="s">
        <v>12</v>
      </c>
      <c r="B57" s="5" t="s">
        <v>58</v>
      </c>
      <c r="C57" s="5" t="s">
        <v>89</v>
      </c>
      <c r="D57" s="5" t="s">
        <v>6</v>
      </c>
      <c r="E57" s="5" t="s">
        <v>52</v>
      </c>
      <c r="F57" s="5" t="s">
        <v>13</v>
      </c>
      <c r="G57" s="42">
        <v>412100</v>
      </c>
      <c r="H57" s="63">
        <f>G57*1.04</f>
        <v>428584</v>
      </c>
      <c r="I57" s="63">
        <f>H57*1.04</f>
        <v>445727.36000000004</v>
      </c>
    </row>
    <row r="58" spans="1:9" ht="44.4">
      <c r="A58" s="14" t="s">
        <v>134</v>
      </c>
      <c r="B58" s="2" t="s">
        <v>58</v>
      </c>
      <c r="C58" s="2" t="s">
        <v>89</v>
      </c>
      <c r="D58" s="5" t="s">
        <v>53</v>
      </c>
      <c r="E58" s="2"/>
      <c r="F58" s="2"/>
      <c r="G58" s="44">
        <f>G59</f>
        <v>3242424.24</v>
      </c>
      <c r="H58" s="44">
        <f>H59</f>
        <v>8942300</v>
      </c>
      <c r="I58" s="44">
        <f>I59</f>
        <v>9299992</v>
      </c>
    </row>
    <row r="59" spans="1:9" ht="68.400000000000006">
      <c r="A59" s="17" t="s">
        <v>135</v>
      </c>
      <c r="B59" s="5" t="s">
        <v>58</v>
      </c>
      <c r="C59" s="5" t="s">
        <v>89</v>
      </c>
      <c r="D59" s="5" t="s">
        <v>136</v>
      </c>
      <c r="E59" s="51"/>
      <c r="F59" s="51"/>
      <c r="G59" s="45">
        <v>3242424.24</v>
      </c>
      <c r="H59" s="45">
        <v>8942300</v>
      </c>
      <c r="I59" s="45">
        <f>H59*1.04</f>
        <v>9299992</v>
      </c>
    </row>
    <row r="60" spans="1:9" ht="24.6">
      <c r="A60" s="7" t="s">
        <v>54</v>
      </c>
      <c r="B60" s="2" t="s">
        <v>58</v>
      </c>
      <c r="C60" s="2" t="s">
        <v>90</v>
      </c>
      <c r="D60" s="2"/>
      <c r="E60" s="2"/>
      <c r="F60" s="2"/>
      <c r="G60" s="41">
        <f t="shared" ref="G60:I61" si="7">G61</f>
        <v>1663000</v>
      </c>
      <c r="H60" s="41">
        <f t="shared" si="7"/>
        <v>43422720</v>
      </c>
      <c r="I60" s="41">
        <f t="shared" si="7"/>
        <v>436170400.80000001</v>
      </c>
    </row>
    <row r="61" spans="1:9" ht="24.6">
      <c r="A61" s="10" t="s">
        <v>91</v>
      </c>
      <c r="B61" s="48" t="s">
        <v>58</v>
      </c>
      <c r="C61" s="48" t="s">
        <v>90</v>
      </c>
      <c r="D61" s="48"/>
      <c r="E61" s="48"/>
      <c r="F61" s="2"/>
      <c r="G61" s="44">
        <f t="shared" si="7"/>
        <v>1663000</v>
      </c>
      <c r="H61" s="44">
        <f t="shared" si="7"/>
        <v>43422720</v>
      </c>
      <c r="I61" s="44">
        <f t="shared" si="7"/>
        <v>436170400.80000001</v>
      </c>
    </row>
    <row r="62" spans="1:9" ht="25.2">
      <c r="A62" s="8" t="s">
        <v>12</v>
      </c>
      <c r="B62" s="48" t="s">
        <v>58</v>
      </c>
      <c r="C62" s="48" t="s">
        <v>90</v>
      </c>
      <c r="D62" s="48" t="s">
        <v>6</v>
      </c>
      <c r="E62" s="52" t="s">
        <v>52</v>
      </c>
      <c r="F62" s="52" t="s">
        <v>13</v>
      </c>
      <c r="G62" s="53">
        <v>1663000</v>
      </c>
      <c r="H62" s="63">
        <f>G62*1.04+7490200+34203000</f>
        <v>43422720</v>
      </c>
      <c r="I62" s="63">
        <f>G62*1.04*1.04+346201300+88170400</f>
        <v>436170400.80000001</v>
      </c>
    </row>
    <row r="63" spans="1:9" ht="24.6">
      <c r="A63" s="1" t="s">
        <v>55</v>
      </c>
      <c r="B63" s="2" t="s">
        <v>58</v>
      </c>
      <c r="C63" s="2" t="s">
        <v>92</v>
      </c>
      <c r="D63" s="2"/>
      <c r="E63" s="2"/>
      <c r="F63" s="2"/>
      <c r="G63" s="41">
        <f>SUM(G64:G67)</f>
        <v>1724622</v>
      </c>
      <c r="H63" s="41">
        <f>SUM(H64:H67)</f>
        <v>2139006.88</v>
      </c>
      <c r="I63" s="41">
        <f>SUM(I64:I67)</f>
        <v>2224567.1551999999</v>
      </c>
    </row>
    <row r="64" spans="1:9" ht="25.2">
      <c r="A64" s="1" t="s">
        <v>93</v>
      </c>
      <c r="B64" s="2" t="s">
        <v>58</v>
      </c>
      <c r="C64" s="2" t="s">
        <v>92</v>
      </c>
      <c r="D64" s="2" t="s">
        <v>6</v>
      </c>
      <c r="E64" s="2" t="s">
        <v>56</v>
      </c>
      <c r="F64" s="2" t="s">
        <v>13</v>
      </c>
      <c r="G64" s="41">
        <v>387100</v>
      </c>
      <c r="H64" s="63">
        <f>G64*1.04+196000+149400</f>
        <v>747984</v>
      </c>
      <c r="I64" s="63">
        <f>H64*1.04</f>
        <v>777903.36</v>
      </c>
    </row>
    <row r="65" spans="1:9" ht="45.6">
      <c r="A65" s="1" t="s">
        <v>94</v>
      </c>
      <c r="B65" s="2" t="s">
        <v>58</v>
      </c>
      <c r="C65" s="2" t="s">
        <v>92</v>
      </c>
      <c r="D65" s="2" t="s">
        <v>6</v>
      </c>
      <c r="E65" s="2" t="s">
        <v>44</v>
      </c>
      <c r="F65" s="2" t="s">
        <v>13</v>
      </c>
      <c r="G65" s="41">
        <v>631500</v>
      </c>
      <c r="H65" s="63">
        <f>G65*1.04</f>
        <v>656760</v>
      </c>
      <c r="I65" s="63">
        <f>H65*1.04</f>
        <v>683030.4</v>
      </c>
    </row>
    <row r="66" spans="1:9" ht="25.2">
      <c r="A66" s="1" t="s">
        <v>95</v>
      </c>
      <c r="B66" s="2" t="s">
        <v>58</v>
      </c>
      <c r="C66" s="2" t="s">
        <v>92</v>
      </c>
      <c r="D66" s="2" t="s">
        <v>6</v>
      </c>
      <c r="E66" s="2" t="s">
        <v>57</v>
      </c>
      <c r="F66" s="2" t="s">
        <v>13</v>
      </c>
      <c r="G66" s="41">
        <v>516500</v>
      </c>
      <c r="H66" s="63">
        <f>G66*1.04</f>
        <v>537160</v>
      </c>
      <c r="I66" s="63">
        <f>H66*1.04</f>
        <v>558646.4</v>
      </c>
    </row>
    <row r="67" spans="1:9" ht="25.2">
      <c r="A67" s="7" t="s">
        <v>137</v>
      </c>
      <c r="B67" s="2" t="s">
        <v>58</v>
      </c>
      <c r="C67" s="2" t="s">
        <v>92</v>
      </c>
      <c r="D67" s="2" t="s">
        <v>6</v>
      </c>
      <c r="E67" s="2" t="s">
        <v>57</v>
      </c>
      <c r="F67" s="2" t="s">
        <v>13</v>
      </c>
      <c r="G67" s="41">
        <v>189522</v>
      </c>
      <c r="H67" s="63">
        <f>G67*1.04</f>
        <v>197102.88</v>
      </c>
      <c r="I67" s="63">
        <f>H67*1.04</f>
        <v>204986.9952</v>
      </c>
    </row>
    <row r="68" spans="1:9" ht="66.599999999999994">
      <c r="A68" s="43" t="s">
        <v>145</v>
      </c>
      <c r="B68" s="2" t="s">
        <v>58</v>
      </c>
      <c r="C68" s="2" t="s">
        <v>146</v>
      </c>
      <c r="D68" s="2" t="s">
        <v>6</v>
      </c>
      <c r="E68" s="2"/>
      <c r="F68" s="2"/>
      <c r="G68" s="41">
        <v>0</v>
      </c>
      <c r="H68" s="64">
        <f>H69</f>
        <v>1095000</v>
      </c>
      <c r="I68" s="64">
        <f>I69</f>
        <v>1138800</v>
      </c>
    </row>
    <row r="69" spans="1:9" ht="45.6">
      <c r="A69" s="13" t="s">
        <v>148</v>
      </c>
      <c r="B69" s="5" t="s">
        <v>58</v>
      </c>
      <c r="C69" s="5" t="s">
        <v>146</v>
      </c>
      <c r="D69" s="5" t="s">
        <v>6</v>
      </c>
      <c r="E69" s="5" t="s">
        <v>147</v>
      </c>
      <c r="F69" s="5" t="s">
        <v>13</v>
      </c>
      <c r="G69" s="42">
        <v>0</v>
      </c>
      <c r="H69" s="63">
        <v>1095000</v>
      </c>
      <c r="I69" s="63">
        <f>H69*1.04</f>
        <v>1138800</v>
      </c>
    </row>
    <row r="70" spans="1:9" ht="24.6">
      <c r="A70" s="1" t="s">
        <v>138</v>
      </c>
      <c r="B70" s="2" t="s">
        <v>58</v>
      </c>
      <c r="C70" s="2" t="s">
        <v>139</v>
      </c>
      <c r="D70" s="2"/>
      <c r="E70" s="2"/>
      <c r="F70" s="2"/>
      <c r="G70" s="41">
        <f t="shared" ref="G70:I71" si="8">G71</f>
        <v>45</v>
      </c>
      <c r="H70" s="41">
        <f t="shared" si="8"/>
        <v>468000</v>
      </c>
      <c r="I70" s="41">
        <f t="shared" si="8"/>
        <v>486720</v>
      </c>
    </row>
    <row r="71" spans="1:9" ht="89.4">
      <c r="A71" s="1" t="s">
        <v>140</v>
      </c>
      <c r="B71" s="2" t="s">
        <v>58</v>
      </c>
      <c r="C71" s="2" t="s">
        <v>139</v>
      </c>
      <c r="D71" s="2" t="s">
        <v>6</v>
      </c>
      <c r="E71" s="2" t="s">
        <v>57</v>
      </c>
      <c r="F71" s="2"/>
      <c r="G71" s="41">
        <f t="shared" si="8"/>
        <v>45</v>
      </c>
      <c r="H71" s="41">
        <f t="shared" si="8"/>
        <v>468000</v>
      </c>
      <c r="I71" s="41">
        <f t="shared" si="8"/>
        <v>486720</v>
      </c>
    </row>
    <row r="72" spans="1:9" ht="25.2">
      <c r="A72" s="1" t="s">
        <v>12</v>
      </c>
      <c r="B72" s="2" t="s">
        <v>58</v>
      </c>
      <c r="C72" s="2" t="s">
        <v>139</v>
      </c>
      <c r="D72" s="2" t="s">
        <v>6</v>
      </c>
      <c r="E72" s="2" t="s">
        <v>57</v>
      </c>
      <c r="F72" s="2" t="s">
        <v>13</v>
      </c>
      <c r="G72" s="41">
        <v>45</v>
      </c>
      <c r="H72" s="63">
        <v>468000</v>
      </c>
      <c r="I72" s="63">
        <f>H72*1.04</f>
        <v>486720</v>
      </c>
    </row>
    <row r="73" spans="1:9" ht="24.6">
      <c r="A73" s="54" t="s">
        <v>59</v>
      </c>
      <c r="B73" s="55" t="s">
        <v>58</v>
      </c>
      <c r="C73" s="2" t="s">
        <v>60</v>
      </c>
      <c r="D73" s="2"/>
      <c r="E73" s="2"/>
      <c r="F73" s="2"/>
      <c r="G73" s="44">
        <f>G74</f>
        <v>83285718</v>
      </c>
      <c r="H73" s="44">
        <f>H74</f>
        <v>41246064</v>
      </c>
      <c r="I73" s="44">
        <f>I74</f>
        <v>112463158.56</v>
      </c>
    </row>
    <row r="74" spans="1:9" ht="24.6">
      <c r="A74" s="54" t="s">
        <v>61</v>
      </c>
      <c r="B74" s="55" t="s">
        <v>58</v>
      </c>
      <c r="C74" s="2" t="s">
        <v>64</v>
      </c>
      <c r="D74" s="2"/>
      <c r="E74" s="2"/>
      <c r="F74" s="2"/>
      <c r="G74" s="44">
        <f>SUM(G75:G76)</f>
        <v>83285718</v>
      </c>
      <c r="H74" s="44">
        <f>SUM(H75:H76)</f>
        <v>41246064</v>
      </c>
      <c r="I74" s="44">
        <f>SUM(I75:I76)</f>
        <v>112463158.56</v>
      </c>
    </row>
    <row r="75" spans="1:9" ht="67.8">
      <c r="A75" s="56" t="s">
        <v>141</v>
      </c>
      <c r="B75" s="2" t="s">
        <v>58</v>
      </c>
      <c r="C75" s="2" t="s">
        <v>64</v>
      </c>
      <c r="D75" s="2" t="s">
        <v>142</v>
      </c>
      <c r="E75" s="2"/>
      <c r="F75" s="2"/>
      <c r="G75" s="44">
        <v>66891618</v>
      </c>
      <c r="H75" s="63">
        <f>24196200</f>
        <v>24196200</v>
      </c>
      <c r="I75" s="63">
        <f>94731300</f>
        <v>94731300</v>
      </c>
    </row>
    <row r="76" spans="1:9" ht="44.4">
      <c r="A76" s="57" t="s">
        <v>143</v>
      </c>
      <c r="B76" s="55" t="s">
        <v>58</v>
      </c>
      <c r="C76" s="2" t="s">
        <v>64</v>
      </c>
      <c r="D76" s="2" t="s">
        <v>6</v>
      </c>
      <c r="E76" s="2"/>
      <c r="F76" s="2"/>
      <c r="G76" s="41">
        <f>G77</f>
        <v>16394100</v>
      </c>
      <c r="H76" s="41">
        <f>H77</f>
        <v>17049864</v>
      </c>
      <c r="I76" s="41">
        <f>I77</f>
        <v>17731858.560000002</v>
      </c>
    </row>
    <row r="77" spans="1:9" s="24" customFormat="1" ht="46.2">
      <c r="A77" s="61" t="s">
        <v>96</v>
      </c>
      <c r="B77" s="62" t="s">
        <v>58</v>
      </c>
      <c r="C77" s="5" t="s">
        <v>64</v>
      </c>
      <c r="D77" s="5" t="s">
        <v>6</v>
      </c>
      <c r="E77" s="5" t="s">
        <v>62</v>
      </c>
      <c r="F77" s="5" t="s">
        <v>63</v>
      </c>
      <c r="G77" s="42">
        <v>16394100</v>
      </c>
      <c r="H77" s="63">
        <f>G77*1.04</f>
        <v>17049864</v>
      </c>
      <c r="I77" s="63">
        <f>H77*1.04</f>
        <v>17731858.560000002</v>
      </c>
    </row>
    <row r="78" spans="1:9" ht="24.6">
      <c r="A78" s="1" t="s">
        <v>97</v>
      </c>
      <c r="B78" s="2" t="s">
        <v>58</v>
      </c>
      <c r="C78" s="2" t="s">
        <v>19</v>
      </c>
      <c r="D78" s="2"/>
      <c r="E78" s="2"/>
      <c r="F78" s="2"/>
      <c r="G78" s="41">
        <f t="shared" ref="G78:I79" si="9">G79</f>
        <v>112100</v>
      </c>
      <c r="H78" s="41">
        <f t="shared" si="9"/>
        <v>116584</v>
      </c>
      <c r="I78" s="41">
        <f t="shared" si="9"/>
        <v>121247.36</v>
      </c>
    </row>
    <row r="79" spans="1:9" ht="24.6">
      <c r="A79" s="1" t="s">
        <v>68</v>
      </c>
      <c r="B79" s="2" t="s">
        <v>58</v>
      </c>
      <c r="C79" s="2" t="s">
        <v>98</v>
      </c>
      <c r="D79" s="2" t="s">
        <v>6</v>
      </c>
      <c r="E79" s="2"/>
      <c r="F79" s="2"/>
      <c r="G79" s="41">
        <f t="shared" si="9"/>
        <v>112100</v>
      </c>
      <c r="H79" s="41">
        <f t="shared" si="9"/>
        <v>116584</v>
      </c>
      <c r="I79" s="41">
        <f t="shared" si="9"/>
        <v>121247.36</v>
      </c>
    </row>
    <row r="80" spans="1:9" ht="25.2">
      <c r="A80" s="8" t="s">
        <v>12</v>
      </c>
      <c r="B80" s="5" t="s">
        <v>58</v>
      </c>
      <c r="C80" s="5" t="s">
        <v>98</v>
      </c>
      <c r="D80" s="5" t="s">
        <v>6</v>
      </c>
      <c r="E80" s="5" t="s">
        <v>69</v>
      </c>
      <c r="F80" s="5" t="s">
        <v>13</v>
      </c>
      <c r="G80" s="42">
        <v>112100</v>
      </c>
      <c r="H80" s="63">
        <f>G80*1.04</f>
        <v>116584</v>
      </c>
      <c r="I80" s="63">
        <f>H80*1.04</f>
        <v>121247.36</v>
      </c>
    </row>
    <row r="81" spans="1:9" ht="24.6">
      <c r="A81" s="18" t="s">
        <v>99</v>
      </c>
      <c r="B81" s="2" t="s">
        <v>100</v>
      </c>
      <c r="C81" s="2"/>
      <c r="D81" s="2"/>
      <c r="E81" s="2"/>
      <c r="F81" s="2"/>
      <c r="G81" s="41">
        <f>G82+G86+G93</f>
        <v>12849400</v>
      </c>
      <c r="H81" s="41">
        <f>H82+H86+H93</f>
        <v>13363376</v>
      </c>
      <c r="I81" s="41">
        <f>I82+I86+I93</f>
        <v>13897911.039999999</v>
      </c>
    </row>
    <row r="82" spans="1:9" ht="24.6">
      <c r="A82" s="7" t="s">
        <v>18</v>
      </c>
      <c r="B82" s="2" t="s">
        <v>100</v>
      </c>
      <c r="C82" s="2" t="s">
        <v>101</v>
      </c>
      <c r="D82" s="2"/>
      <c r="E82" s="2"/>
      <c r="F82" s="2"/>
      <c r="G82" s="41">
        <f>SUM(G83:G85)</f>
        <v>3112200</v>
      </c>
      <c r="H82" s="41">
        <f>SUM(H83:H85)</f>
        <v>3236688</v>
      </c>
      <c r="I82" s="41">
        <f>SUM(I83:I85)</f>
        <v>3366155.52</v>
      </c>
    </row>
    <row r="83" spans="1:9" ht="45.6">
      <c r="A83" s="13" t="s">
        <v>34</v>
      </c>
      <c r="B83" s="5" t="s">
        <v>100</v>
      </c>
      <c r="C83" s="5" t="s">
        <v>101</v>
      </c>
      <c r="D83" s="5" t="s">
        <v>6</v>
      </c>
      <c r="E83" s="5" t="s">
        <v>11</v>
      </c>
      <c r="F83" s="5" t="s">
        <v>9</v>
      </c>
      <c r="G83" s="42">
        <v>2908300</v>
      </c>
      <c r="H83" s="63">
        <f t="shared" ref="H83:I85" si="10">G83*1.04</f>
        <v>3024632</v>
      </c>
      <c r="I83" s="63">
        <f t="shared" si="10"/>
        <v>3145617.2800000003</v>
      </c>
    </row>
    <row r="84" spans="1:9" ht="25.2">
      <c r="A84" s="8" t="s">
        <v>12</v>
      </c>
      <c r="B84" s="5" t="s">
        <v>100</v>
      </c>
      <c r="C84" s="5" t="s">
        <v>101</v>
      </c>
      <c r="D84" s="5" t="s">
        <v>6</v>
      </c>
      <c r="E84" s="5" t="s">
        <v>11</v>
      </c>
      <c r="F84" s="5" t="s">
        <v>13</v>
      </c>
      <c r="G84" s="42">
        <v>202400</v>
      </c>
      <c r="H84" s="63">
        <f t="shared" si="10"/>
        <v>210496</v>
      </c>
      <c r="I84" s="63">
        <f t="shared" si="10"/>
        <v>218915.84</v>
      </c>
    </row>
    <row r="85" spans="1:9" ht="25.2">
      <c r="A85" s="8" t="s">
        <v>14</v>
      </c>
      <c r="B85" s="5" t="s">
        <v>100</v>
      </c>
      <c r="C85" s="5" t="s">
        <v>101</v>
      </c>
      <c r="D85" s="5" t="s">
        <v>6</v>
      </c>
      <c r="E85" s="5" t="s">
        <v>11</v>
      </c>
      <c r="F85" s="5" t="s">
        <v>15</v>
      </c>
      <c r="G85" s="42">
        <v>1500</v>
      </c>
      <c r="H85" s="63">
        <f t="shared" si="10"/>
        <v>1560</v>
      </c>
      <c r="I85" s="63">
        <f t="shared" si="10"/>
        <v>1622.4</v>
      </c>
    </row>
    <row r="86" spans="1:9" ht="24.6">
      <c r="A86" s="7" t="s">
        <v>102</v>
      </c>
      <c r="B86" s="2" t="s">
        <v>100</v>
      </c>
      <c r="C86" s="2" t="s">
        <v>82</v>
      </c>
      <c r="D86" s="2"/>
      <c r="E86" s="2"/>
      <c r="F86" s="2"/>
      <c r="G86" s="41">
        <f>G87+G89</f>
        <v>2927200</v>
      </c>
      <c r="H86" s="41">
        <f>H87+H89</f>
        <v>3044288</v>
      </c>
      <c r="I86" s="41">
        <f>I87+I89</f>
        <v>3166059.5199999996</v>
      </c>
    </row>
    <row r="87" spans="1:9" ht="45">
      <c r="A87" s="1" t="s">
        <v>25</v>
      </c>
      <c r="B87" s="2" t="s">
        <v>100</v>
      </c>
      <c r="C87" s="2" t="s">
        <v>82</v>
      </c>
      <c r="D87" s="2" t="s">
        <v>6</v>
      </c>
      <c r="E87" s="2"/>
      <c r="F87" s="2"/>
      <c r="G87" s="41">
        <f>G88</f>
        <v>300000</v>
      </c>
      <c r="H87" s="41">
        <f>H88</f>
        <v>312000</v>
      </c>
      <c r="I87" s="41">
        <f>I88</f>
        <v>324480</v>
      </c>
    </row>
    <row r="88" spans="1:9" ht="25.2">
      <c r="A88" s="8" t="s">
        <v>12</v>
      </c>
      <c r="B88" s="5" t="s">
        <v>100</v>
      </c>
      <c r="C88" s="5" t="s">
        <v>82</v>
      </c>
      <c r="D88" s="5" t="s">
        <v>6</v>
      </c>
      <c r="E88" s="5" t="s">
        <v>26</v>
      </c>
      <c r="F88" s="58">
        <v>200</v>
      </c>
      <c r="G88" s="42">
        <v>300000</v>
      </c>
      <c r="H88" s="63">
        <f>G88*1.04</f>
        <v>312000</v>
      </c>
      <c r="I88" s="63">
        <f>H88*1.04</f>
        <v>324480</v>
      </c>
    </row>
    <row r="89" spans="1:9" ht="24.6">
      <c r="A89" s="1" t="s">
        <v>103</v>
      </c>
      <c r="B89" s="2" t="s">
        <v>100</v>
      </c>
      <c r="C89" s="2" t="s">
        <v>82</v>
      </c>
      <c r="D89" s="2" t="s">
        <v>6</v>
      </c>
      <c r="E89" s="2"/>
      <c r="F89" s="2"/>
      <c r="G89" s="41">
        <f>SUM(G90:G92)</f>
        <v>2627200</v>
      </c>
      <c r="H89" s="41">
        <f>SUM(H90:H92)</f>
        <v>2732288</v>
      </c>
      <c r="I89" s="41">
        <f>SUM(I90:I92)</f>
        <v>2841579.5199999996</v>
      </c>
    </row>
    <row r="90" spans="1:9" ht="45.6">
      <c r="A90" s="19" t="s">
        <v>23</v>
      </c>
      <c r="B90" s="5" t="s">
        <v>100</v>
      </c>
      <c r="C90" s="5" t="s">
        <v>82</v>
      </c>
      <c r="D90" s="5" t="s">
        <v>6</v>
      </c>
      <c r="E90" s="5" t="s">
        <v>24</v>
      </c>
      <c r="F90" s="5" t="s">
        <v>9</v>
      </c>
      <c r="G90" s="42">
        <v>2354300</v>
      </c>
      <c r="H90" s="63">
        <f t="shared" ref="H90:I92" si="11">G90*1.04</f>
        <v>2448472</v>
      </c>
      <c r="I90" s="63">
        <f t="shared" si="11"/>
        <v>2546410.88</v>
      </c>
    </row>
    <row r="91" spans="1:9" ht="25.2">
      <c r="A91" s="8" t="s">
        <v>12</v>
      </c>
      <c r="B91" s="5" t="s">
        <v>100</v>
      </c>
      <c r="C91" s="5" t="s">
        <v>82</v>
      </c>
      <c r="D91" s="5" t="s">
        <v>6</v>
      </c>
      <c r="E91" s="5" t="s">
        <v>24</v>
      </c>
      <c r="F91" s="5" t="s">
        <v>13</v>
      </c>
      <c r="G91" s="42">
        <v>264900</v>
      </c>
      <c r="H91" s="63">
        <f t="shared" si="11"/>
        <v>275496</v>
      </c>
      <c r="I91" s="63">
        <f t="shared" si="11"/>
        <v>286515.84000000003</v>
      </c>
    </row>
    <row r="92" spans="1:9" ht="25.2">
      <c r="A92" s="8" t="s">
        <v>14</v>
      </c>
      <c r="B92" s="5" t="s">
        <v>100</v>
      </c>
      <c r="C92" s="5" t="s">
        <v>82</v>
      </c>
      <c r="D92" s="5" t="s">
        <v>6</v>
      </c>
      <c r="E92" s="5" t="s">
        <v>24</v>
      </c>
      <c r="F92" s="5" t="s">
        <v>15</v>
      </c>
      <c r="G92" s="42">
        <v>8000</v>
      </c>
      <c r="H92" s="63">
        <f t="shared" si="11"/>
        <v>8320</v>
      </c>
      <c r="I92" s="63">
        <f t="shared" si="11"/>
        <v>8652.8000000000011</v>
      </c>
    </row>
    <row r="93" spans="1:9" ht="24.6">
      <c r="A93" s="9" t="s">
        <v>65</v>
      </c>
      <c r="B93" s="2" t="s">
        <v>100</v>
      </c>
      <c r="C93" s="2" t="s">
        <v>40</v>
      </c>
      <c r="D93" s="2"/>
      <c r="E93" s="2"/>
      <c r="F93" s="2"/>
      <c r="G93" s="41">
        <f>G94</f>
        <v>6810000</v>
      </c>
      <c r="H93" s="41">
        <f>H94</f>
        <v>7082400</v>
      </c>
      <c r="I93" s="41">
        <f>I94</f>
        <v>7365696</v>
      </c>
    </row>
    <row r="94" spans="1:9" ht="24.6">
      <c r="A94" s="1" t="s">
        <v>144</v>
      </c>
      <c r="B94" s="2" t="s">
        <v>100</v>
      </c>
      <c r="C94" s="2" t="s">
        <v>104</v>
      </c>
      <c r="D94" s="2"/>
      <c r="E94" s="2"/>
      <c r="F94" s="2"/>
      <c r="G94" s="41">
        <f>SUM(G95:G96)</f>
        <v>6810000</v>
      </c>
      <c r="H94" s="41">
        <f>SUM(H95:H96)</f>
        <v>7082400</v>
      </c>
      <c r="I94" s="41">
        <f>SUM(I95:I96)</f>
        <v>7365696</v>
      </c>
    </row>
    <row r="95" spans="1:9" ht="25.2">
      <c r="A95" s="8" t="s">
        <v>12</v>
      </c>
      <c r="B95" s="5" t="s">
        <v>100</v>
      </c>
      <c r="C95" s="5" t="s">
        <v>104</v>
      </c>
      <c r="D95" s="5" t="s">
        <v>6</v>
      </c>
      <c r="E95" s="5" t="s">
        <v>66</v>
      </c>
      <c r="F95" s="5" t="s">
        <v>13</v>
      </c>
      <c r="G95" s="42">
        <v>387000</v>
      </c>
      <c r="H95" s="63">
        <f>G95*1.04</f>
        <v>402480</v>
      </c>
      <c r="I95" s="63">
        <f>H95*1.04</f>
        <v>418579.20000000001</v>
      </c>
    </row>
    <row r="96" spans="1:9" ht="25.2">
      <c r="A96" s="4" t="s">
        <v>105</v>
      </c>
      <c r="B96" s="5" t="s">
        <v>100</v>
      </c>
      <c r="C96" s="5" t="s">
        <v>104</v>
      </c>
      <c r="D96" s="5" t="s">
        <v>6</v>
      </c>
      <c r="E96" s="5" t="s">
        <v>66</v>
      </c>
      <c r="F96" s="5" t="s">
        <v>67</v>
      </c>
      <c r="G96" s="42">
        <v>6423000</v>
      </c>
      <c r="H96" s="63">
        <f>G96*1.04</f>
        <v>6679920</v>
      </c>
      <c r="I96" s="63">
        <f>H96*1.04</f>
        <v>6947116.7999999998</v>
      </c>
    </row>
    <row r="97" spans="1:9" ht="24.6">
      <c r="A97" s="20" t="s">
        <v>70</v>
      </c>
      <c r="B97" s="21"/>
      <c r="C97" s="21"/>
      <c r="D97" s="21"/>
      <c r="E97" s="21"/>
      <c r="F97" s="21"/>
      <c r="G97" s="59">
        <f>G7+G11+G81</f>
        <v>126303009.24000001</v>
      </c>
      <c r="H97" s="59">
        <f>H7+H11+H81</f>
        <v>177425578.88</v>
      </c>
      <c r="I97" s="59">
        <f>I7+I11+I81</f>
        <v>645100626.0352</v>
      </c>
    </row>
  </sheetData>
  <mergeCells count="8">
    <mergeCell ref="A3:I3"/>
    <mergeCell ref="H1:I1"/>
    <mergeCell ref="H2:I2"/>
    <mergeCell ref="H5:I5"/>
    <mergeCell ref="A5:A6"/>
    <mergeCell ref="B5:F5"/>
    <mergeCell ref="G5:G6"/>
    <mergeCell ref="D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9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"/>
  <sheetViews>
    <sheetView workbookViewId="0">
      <selection sqref="A1:D11"/>
    </sheetView>
  </sheetViews>
  <sheetFormatPr defaultRowHeight="14.4"/>
  <cols>
    <col min="1" max="1" width="35.88671875" customWidth="1"/>
    <col min="2" max="2" width="18.44140625" customWidth="1"/>
    <col min="3" max="3" width="19.77734375" customWidth="1"/>
    <col min="4" max="4" width="21.44140625" customWidth="1"/>
  </cols>
  <sheetData>
    <row r="1" spans="1:4">
      <c r="C1" s="99" t="s">
        <v>157</v>
      </c>
      <c r="D1" s="99"/>
    </row>
    <row r="2" spans="1:4" ht="48" customHeight="1">
      <c r="C2" s="100" t="s">
        <v>158</v>
      </c>
      <c r="D2" s="100"/>
    </row>
    <row r="3" spans="1:4" ht="30.6" customHeight="1">
      <c r="A3" s="101" t="s">
        <v>114</v>
      </c>
      <c r="B3" s="101"/>
      <c r="C3" s="101"/>
      <c r="D3" s="101"/>
    </row>
    <row r="4" spans="1:4" ht="55.2" customHeight="1">
      <c r="A4" s="102" t="s">
        <v>150</v>
      </c>
      <c r="B4" s="102"/>
      <c r="C4" s="102"/>
      <c r="D4" s="102"/>
    </row>
    <row r="5" spans="1:4" ht="30.6" customHeight="1">
      <c r="A5" s="69"/>
      <c r="B5" s="69"/>
      <c r="C5" s="69"/>
      <c r="D5" s="70" t="s">
        <v>159</v>
      </c>
    </row>
    <row r="6" spans="1:4" ht="30.6" customHeight="1">
      <c r="A6" s="97"/>
      <c r="B6" s="94" t="s">
        <v>123</v>
      </c>
      <c r="C6" s="96" t="s">
        <v>106</v>
      </c>
      <c r="D6" s="96"/>
    </row>
    <row r="7" spans="1:4" ht="98.4" customHeight="1">
      <c r="A7" s="98"/>
      <c r="B7" s="95"/>
      <c r="C7" s="35" t="s">
        <v>126</v>
      </c>
      <c r="D7" s="35" t="s">
        <v>149</v>
      </c>
    </row>
    <row r="8" spans="1:4" ht="18">
      <c r="A8" s="38">
        <v>1</v>
      </c>
      <c r="B8" s="38">
        <v>2</v>
      </c>
      <c r="C8" s="38">
        <v>3</v>
      </c>
      <c r="D8" s="38">
        <v>4</v>
      </c>
    </row>
    <row r="9" spans="1:4" ht="39" customHeight="1">
      <c r="A9" s="36" t="s">
        <v>115</v>
      </c>
      <c r="B9" s="37">
        <f ca="1">доходы!B9+доходы!B10+доходы!B11</f>
        <v>125325672</v>
      </c>
      <c r="C9" s="37">
        <f ca="1">доходы!C9+доходы!C10+доходы!C11</f>
        <v>177425578.88</v>
      </c>
      <c r="D9" s="37">
        <f ca="1">доходы!D9+доходы!D10+доходы!D11</f>
        <v>645100626.0352</v>
      </c>
    </row>
    <row r="10" spans="1:4" ht="36.6" customHeight="1">
      <c r="A10" s="36" t="s">
        <v>116</v>
      </c>
      <c r="B10" s="37">
        <f ca="1">Расходы!G97</f>
        <v>126303009.24000001</v>
      </c>
      <c r="C10" s="37">
        <f ca="1">Расходы!H97</f>
        <v>177425578.88</v>
      </c>
      <c r="D10" s="37">
        <f ca="1">Расходы!I97</f>
        <v>645100626.0352</v>
      </c>
    </row>
    <row r="11" spans="1:4" ht="37.200000000000003" customHeight="1">
      <c r="A11" s="36" t="s">
        <v>117</v>
      </c>
      <c r="B11" s="37">
        <f>B9-B10</f>
        <v>-977337.24000000954</v>
      </c>
      <c r="C11" s="37">
        <f>C9-C10</f>
        <v>0</v>
      </c>
      <c r="D11" s="37">
        <f>D9-D10</f>
        <v>0</v>
      </c>
    </row>
  </sheetData>
  <mergeCells count="7">
    <mergeCell ref="B6:B7"/>
    <mergeCell ref="C6:D6"/>
    <mergeCell ref="A6:A7"/>
    <mergeCell ref="C1:D1"/>
    <mergeCell ref="C2:D2"/>
    <mergeCell ref="A3:D3"/>
    <mergeCell ref="A4:D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"/>
  <sheetViews>
    <sheetView view="pageBreakPreview" zoomScale="60" workbookViewId="0">
      <selection activeCell="R7" sqref="R7"/>
    </sheetView>
  </sheetViews>
  <sheetFormatPr defaultRowHeight="14.4"/>
  <cols>
    <col min="1" max="1" width="60.88671875" customWidth="1"/>
    <col min="2" max="4" width="12.88671875" customWidth="1"/>
  </cols>
  <sheetData>
    <row r="1" spans="1:4">
      <c r="C1" s="99" t="s">
        <v>160</v>
      </c>
      <c r="D1" s="99"/>
    </row>
    <row r="2" spans="1:4" ht="48.6" customHeight="1">
      <c r="B2" s="100" t="s">
        <v>155</v>
      </c>
      <c r="C2" s="100"/>
      <c r="D2" s="100"/>
    </row>
    <row r="3" spans="1:4" ht="97.2" customHeight="1">
      <c r="A3" s="103" t="s">
        <v>151</v>
      </c>
      <c r="B3" s="103"/>
      <c r="C3" s="103"/>
      <c r="D3" s="103"/>
    </row>
    <row r="4" spans="1:4" ht="39.6" customHeight="1">
      <c r="A4" s="105"/>
      <c r="B4" s="104" t="s">
        <v>123</v>
      </c>
      <c r="C4" s="105" t="s">
        <v>106</v>
      </c>
      <c r="D4" s="105"/>
    </row>
    <row r="5" spans="1:4" ht="113.4" customHeight="1">
      <c r="A5" s="105"/>
      <c r="B5" s="104"/>
      <c r="C5" s="33" t="s">
        <v>152</v>
      </c>
      <c r="D5" s="33" t="s">
        <v>153</v>
      </c>
    </row>
    <row r="6" spans="1:4" ht="22.8">
      <c r="A6" s="39">
        <v>1</v>
      </c>
      <c r="B6" s="39">
        <v>2</v>
      </c>
      <c r="C6" s="39">
        <v>3</v>
      </c>
      <c r="D6" s="39">
        <v>4</v>
      </c>
    </row>
    <row r="7" spans="1:4" ht="150.6" customHeight="1">
      <c r="A7" s="40" t="s">
        <v>119</v>
      </c>
      <c r="B7" s="34">
        <v>0</v>
      </c>
      <c r="C7" s="34">
        <v>0</v>
      </c>
      <c r="D7" s="34">
        <v>0</v>
      </c>
    </row>
  </sheetData>
  <mergeCells count="6">
    <mergeCell ref="C1:D1"/>
    <mergeCell ref="B2:D2"/>
    <mergeCell ref="A3:D3"/>
    <mergeCell ref="B4:B5"/>
    <mergeCell ref="C4:D4"/>
    <mergeCell ref="A4:A5"/>
  </mergeCells>
  <phoneticPr fontId="0" type="noConversion"/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Источники</vt:lpstr>
      <vt:lpstr>Верх.пред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2017-11-16T02:27:15Z</dcterms:modified>
</cp:coreProperties>
</file>