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meatadata/core-properties" Target="docProps/core0.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РАБОЧИЙ СТОЛ\БЮДЖЕТ 2025\Проект бюджета на 2025-2027 во 2 чтении\"/>
    </mc:Choice>
  </mc:AlternateContent>
  <bookViews>
    <workbookView xWindow="0" yWindow="0" windowWidth="28800" windowHeight="12150"/>
  </bookViews>
  <sheets>
    <sheet name="SKIF_7_30_TESTРРО_МО_по_полномо" sheetId="1" r:id="rId1"/>
  </sheets>
  <calcPr calcId="162913"/>
</workbook>
</file>

<file path=xl/calcChain.xml><?xml version="1.0" encoding="utf-8"?>
<calcChain xmlns="http://schemas.openxmlformats.org/spreadsheetml/2006/main">
  <c r="F39" i="1" l="1"/>
  <c r="G39" i="1"/>
  <c r="H39" i="1"/>
  <c r="I39" i="1"/>
  <c r="J39" i="1"/>
  <c r="K39" i="1"/>
  <c r="L39" i="1"/>
  <c r="M39" i="1"/>
  <c r="N39" i="1"/>
  <c r="O39" i="1"/>
  <c r="P39" i="1"/>
  <c r="E39" i="1"/>
  <c r="G25" i="1"/>
  <c r="E25" i="1"/>
  <c r="E10" i="1" s="1"/>
  <c r="E27" i="1"/>
  <c r="E26" i="1"/>
  <c r="F11" i="1"/>
  <c r="G11" i="1"/>
  <c r="H11" i="1"/>
  <c r="I11" i="1"/>
  <c r="J11" i="1"/>
  <c r="K11" i="1"/>
  <c r="L11" i="1"/>
  <c r="M11" i="1"/>
  <c r="N11" i="1"/>
  <c r="O11" i="1"/>
  <c r="P11" i="1"/>
  <c r="E11" i="1"/>
  <c r="I12" i="1"/>
  <c r="E12" i="1"/>
  <c r="P27" i="1"/>
  <c r="M20" i="1"/>
  <c r="P17" i="1"/>
  <c r="L17" i="1"/>
  <c r="P15" i="1"/>
  <c r="L15" i="1"/>
  <c r="H15" i="1"/>
  <c r="P12" i="1"/>
  <c r="L12" i="1"/>
  <c r="H12" i="1"/>
  <c r="F32" i="1" l="1"/>
  <c r="G32" i="1"/>
  <c r="H32" i="1"/>
  <c r="I32" i="1"/>
  <c r="J32" i="1"/>
  <c r="K32" i="1"/>
  <c r="L32" i="1"/>
  <c r="M32" i="1"/>
  <c r="N32" i="1"/>
  <c r="O32" i="1"/>
  <c r="P32" i="1"/>
  <c r="E32" i="1"/>
  <c r="M35" i="1"/>
  <c r="I35" i="1"/>
  <c r="E35" i="1"/>
  <c r="G35" i="1"/>
  <c r="F33" i="1"/>
  <c r="G33" i="1"/>
  <c r="H33" i="1"/>
  <c r="I33" i="1"/>
  <c r="J33" i="1"/>
  <c r="K33" i="1"/>
  <c r="L33" i="1"/>
  <c r="M33" i="1"/>
  <c r="N33" i="1"/>
  <c r="O33" i="1"/>
  <c r="P33" i="1"/>
  <c r="E33" i="1"/>
  <c r="M34" i="1"/>
  <c r="I34" i="1"/>
  <c r="E34" i="1"/>
  <c r="P30" i="1"/>
  <c r="L30" i="1"/>
  <c r="H30" i="1"/>
  <c r="L27" i="1"/>
  <c r="H27" i="1"/>
  <c r="P26" i="1"/>
  <c r="H26" i="1"/>
  <c r="P20" i="1"/>
  <c r="L20" i="1"/>
  <c r="P19" i="1"/>
  <c r="L19" i="1"/>
  <c r="H16" i="1"/>
  <c r="H17" i="1"/>
  <c r="L16" i="1"/>
  <c r="F10" i="1" l="1"/>
  <c r="G10" i="1"/>
  <c r="J10" i="1"/>
  <c r="K10" i="1"/>
  <c r="N10" i="1"/>
  <c r="O10" i="1"/>
  <c r="H34" i="1"/>
  <c r="L34" i="1"/>
  <c r="P34" i="1"/>
  <c r="H35" i="1"/>
  <c r="J35" i="1"/>
  <c r="K35" i="1"/>
  <c r="L35" i="1"/>
  <c r="N35" i="1"/>
  <c r="O35" i="1"/>
  <c r="P35" i="1"/>
  <c r="M38" i="1"/>
  <c r="I38" i="1"/>
  <c r="E38" i="1"/>
  <c r="M37" i="1"/>
  <c r="I37" i="1"/>
  <c r="E37" i="1"/>
  <c r="M36" i="1"/>
  <c r="I36" i="1"/>
  <c r="E36" i="1"/>
  <c r="F25" i="1"/>
  <c r="J25" i="1"/>
  <c r="K25" i="1"/>
  <c r="N25" i="1"/>
  <c r="O25" i="1"/>
  <c r="M31" i="1"/>
  <c r="I31" i="1"/>
  <c r="E31" i="1"/>
  <c r="M30" i="1"/>
  <c r="I30" i="1"/>
  <c r="E30" i="1"/>
  <c r="M29" i="1"/>
  <c r="I29" i="1"/>
  <c r="E29" i="1"/>
  <c r="M28" i="1"/>
  <c r="I28" i="1"/>
  <c r="E28" i="1"/>
  <c r="M27" i="1"/>
  <c r="I27" i="1"/>
  <c r="L26" i="1" l="1"/>
  <c r="H20" i="1"/>
  <c r="H19" i="1"/>
  <c r="M17" i="1"/>
  <c r="M13" i="1"/>
  <c r="M14" i="1"/>
  <c r="M15" i="1"/>
  <c r="M16" i="1"/>
  <c r="M18" i="1"/>
  <c r="M19" i="1"/>
  <c r="M21" i="1"/>
  <c r="M22" i="1"/>
  <c r="M23" i="1"/>
  <c r="M24" i="1"/>
  <c r="I13" i="1"/>
  <c r="I14" i="1"/>
  <c r="I15" i="1"/>
  <c r="I16" i="1"/>
  <c r="I17" i="1"/>
  <c r="I18" i="1"/>
  <c r="I19" i="1"/>
  <c r="I20" i="1"/>
  <c r="I21" i="1"/>
  <c r="I22" i="1"/>
  <c r="I23" i="1"/>
  <c r="I24" i="1"/>
  <c r="M12" i="1"/>
  <c r="E14" i="1"/>
  <c r="E15" i="1"/>
  <c r="E16" i="1"/>
  <c r="E17" i="1"/>
  <c r="E18" i="1"/>
  <c r="E19" i="1"/>
  <c r="E20" i="1"/>
  <c r="E21" i="1"/>
  <c r="E22" i="1"/>
  <c r="E23" i="1"/>
  <c r="E24" i="1"/>
  <c r="E13" i="1"/>
  <c r="H25" i="1" l="1"/>
  <c r="H10" i="1" s="1"/>
  <c r="I26" i="1"/>
  <c r="I25" i="1" s="1"/>
  <c r="L25" i="1"/>
  <c r="L10" i="1" s="1"/>
  <c r="M26" i="1"/>
  <c r="M25" i="1" s="1"/>
  <c r="P25" i="1"/>
  <c r="P10" i="1" s="1"/>
  <c r="I10" i="1" l="1"/>
  <c r="M10" i="1"/>
</calcChain>
</file>

<file path=xl/sharedStrings.xml><?xml version="1.0" encoding="utf-8"?>
<sst xmlns="http://schemas.openxmlformats.org/spreadsheetml/2006/main" count="207" uniqueCount="124">
  <si>
    <t/>
  </si>
  <si>
    <t>Финансовый орган субъекта Российской Федерации</t>
  </si>
  <si>
    <t>Администрация Новоавачинскоого сельского поселения Елизовского муниципального района</t>
  </si>
  <si>
    <t>Единица измерения: тыс руб (с точностью до первого десятичного знака)</t>
  </si>
  <si>
    <t>Наименование полномочия, расходного обязательства</t>
  </si>
  <si>
    <t>очередной 2025 г</t>
  </si>
  <si>
    <t>Всего</t>
  </si>
  <si>
    <t>в т.ч. за счет целевых средств регионального бюджета</t>
  </si>
  <si>
    <t>в т.ч. за счет средств местных бюджетов</t>
  </si>
  <si>
    <t>в т.ч. за счет целевых средств федерального бюджета</t>
  </si>
  <si>
    <t>Код строки</t>
  </si>
  <si>
    <t>Методика расчета оценки</t>
  </si>
  <si>
    <t>1</t>
  </si>
  <si>
    <t>2</t>
  </si>
  <si>
    <t>7</t>
  </si>
  <si>
    <t>8</t>
  </si>
  <si>
    <t>9</t>
  </si>
  <si>
    <t>10</t>
  </si>
  <si>
    <t>11</t>
  </si>
  <si>
    <t>12</t>
  </si>
  <si>
    <t>13</t>
  </si>
  <si>
    <t>14</t>
  </si>
  <si>
    <t>15</t>
  </si>
  <si>
    <t>16</t>
  </si>
  <si>
    <t>17</t>
  </si>
  <si>
    <t>18</t>
  </si>
  <si>
    <t>19</t>
  </si>
  <si>
    <t>20</t>
  </si>
  <si>
    <t>21</t>
  </si>
  <si>
    <t>1. Расходные обязательства, возникшие в результате принятия нормативных правовых актов муниципальных образований, заключения договоров (соглашений), всего
из них:</t>
  </si>
  <si>
    <t>1000</t>
  </si>
  <si>
    <t>X</t>
  </si>
  <si>
    <t>1.1. Расходные обязательства, возникшие в результате принятия нормативных правовых актов муниципальных образований, заключения договоров (соглашений) в рамках реализации вопросов местного значения муниципальных образований, всего</t>
  </si>
  <si>
    <t>1001</t>
  </si>
  <si>
    <t>1.1.3. владение, пользование и распоряжение имуществом, находящимся в муниципальной собственности муниципальных образований</t>
  </si>
  <si>
    <t>1004</t>
  </si>
  <si>
    <t>01</t>
  </si>
  <si>
    <t>0113,0412</t>
  </si>
  <si>
    <t>Плановый метод</t>
  </si>
  <si>
    <t>1.1.7. обеспечение проживающих в муниципальном образовании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</si>
  <si>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1008</t>
  </si>
  <si>
    <t>0501</t>
  </si>
  <si>
    <t>1.1.14. участие в профилактике терроризма и экстремизма, а также в минимизации и (или) ликвидации последствий проявлений терроризма и экстремизма в границах муниципальных образований</t>
  </si>
  <si>
    <t>1015</t>
  </si>
  <si>
    <t>0310</t>
  </si>
  <si>
    <t>1.1.16. участие в предупреждении и ликвидации последствий чрезвычайных ситуаций в границах муниципальных образований</t>
  </si>
  <si>
    <t>1017</t>
  </si>
  <si>
    <t>1.1.19. обеспечение первичных мер пожарной безопасности в границах муниципальных образований</t>
  </si>
  <si>
    <t>1020</t>
  </si>
  <si>
    <t>1.1.30. создание условий для организации досуга и обеспечения жителей муниципальных образований услугами организаций культуры</t>
  </si>
  <si>
    <t>1031</t>
  </si>
  <si>
    <t>07</t>
  </si>
  <si>
    <t>0113,0801</t>
  </si>
  <si>
    <t>1.1.33. обеспечение условий для развития на территории муниципальных образований физической культуры, школьного спорта и массового спорта</t>
  </si>
  <si>
    <t>1034</t>
  </si>
  <si>
    <t>1105</t>
  </si>
  <si>
    <t>1.1.37. организация ритуальных услуг и содержание мест захороненияаво</t>
  </si>
  <si>
    <t>1038</t>
  </si>
  <si>
    <t>1.1.40. организация благоустройства территории муниципальных образований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</si>
  <si>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1041</t>
  </si>
  <si>
    <t>0503</t>
  </si>
  <si>
    <t>1.1.41. организация благоустройства территории муниципальных образований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</si>
  <si>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1042</t>
  </si>
  <si>
    <t>0409,0503</t>
  </si>
  <si>
    <t>1.1.43. утверждение генеральных планов муниципальных образований, правил землепользования и застройки, утверждение подготовленной на основе генеральных планов муниципальных образований документации по планировке территории, выдача градостроительного плана земельного участка, расположенного в границах муниципального образования,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муниципальных образований, утверждение местных нормативов градостроительного проектирования муниципальных образований, ведение информационной системы обеспечения градостроительной деятельности, осуществляемой на территории муниципальных образований, резервирование земель и изъятие земельных участков в границах муниципальных образований для муниципальных нужд, осуществление муниципального земельного контроля в границах муниципальных образований,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муниципальных образований, принятие в соответствии с гражданским законодательством Российской Федерации решения о сносе самовольной постройки, решения о сносе самовольной постройки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</si>
  <si>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1044</t>
  </si>
  <si>
    <t>1.1.55. содействие развитию и создание условий для развития малого и среднего предпринимательства</t>
  </si>
  <si>
    <t>1056</t>
  </si>
  <si>
    <t>02</t>
  </si>
  <si>
    <t>0113</t>
  </si>
  <si>
    <t>1.1.63. организация в соответствии с федеральным законом выполнения комплексных кадастровых работ и утверждение карты-плана территории</t>
  </si>
  <si>
    <t>1064</t>
  </si>
  <si>
    <t>0412</t>
  </si>
  <si>
    <t>1.2. Расходные обязательства, возникшие в результате принятия нормативных правовых актов муниципальных образований, заключения договоров (соглашений) в рамках реализации полномочий органов местного самоуправления муниципальных образований по решению вопросов местного значения муниципальных образований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</si>
  <si>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1100</t>
  </si>
  <si>
    <t>1.2.1.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</si>
  <si>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1101</t>
  </si>
  <si>
    <t>0102,0103,0104,0113</t>
  </si>
  <si>
    <t>1.2.2.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</si>
  <si>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1102</t>
  </si>
  <si>
    <t>0102,0103,0104</t>
  </si>
  <si>
    <t>1.2.19.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</si>
  <si>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1119</t>
  </si>
  <si>
    <t>0705</t>
  </si>
  <si>
    <t>1.2.20.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муниципальных образований, организация и проведение иных мероприятий, предусмотренных законодательством об энергосбережении и о повышении энергетической эффективности</t>
  </si>
  <si>
    <t>1120</t>
  </si>
  <si>
    <t>0502,0505</t>
  </si>
  <si>
    <t>1.2.21. установление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t>
  </si>
  <si>
    <t>1121</t>
  </si>
  <si>
    <t>0102,0103,0104,0113,0201,0801</t>
  </si>
  <si>
    <t>1.2.23. предоставление доплаты за выслугу лет к трудовой пенсии муниципальным служащим за счет средств местного бюджета</t>
  </si>
  <si>
    <t>1123</t>
  </si>
  <si>
    <t>1.4. Расходные обязательства, возникшие в результате принятия нормативных правовых актов муниципальных образований, заключения договоров (соглашений) в рамках реализации органами местного самоуправления муниципальных образований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</si>
  <si>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1600</t>
  </si>
  <si>
    <t>1.4.1. за счет субвенций, предоставленных из федерального бюджета, всего</t>
  </si>
  <si>
    <t>1601</t>
  </si>
  <si>
    <t>1.4.1.3. на осуществление воинского учета органами местного самоуправления на территориях, на которых отсутствуют структурные подразделения военных комиссариатов</t>
  </si>
  <si>
    <t>1604</t>
  </si>
  <si>
    <t>00</t>
  </si>
  <si>
    <t>0203</t>
  </si>
  <si>
    <t>1.4.2. за счет субвенций, предоставленных из бюджета субъекта Российской Федерации, всего</t>
  </si>
  <si>
    <t>1700</t>
  </si>
  <si>
    <t>1.4.2.36.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учреждениях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</si>
  <si>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1736</t>
  </si>
  <si>
    <t>1003</t>
  </si>
  <si>
    <t>1.4.2.39.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а в случаях, установленных федеральными законами, об административных правонарушениях, предусмотренных Кодексом Российской Федерации об административных правонарушениях, создание и организация деятельности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 создания и организации деятельности комиссий по делам несовершеннолетних и защите их прав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</si>
  <si>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1739</t>
  </si>
  <si>
    <t>0104</t>
  </si>
  <si>
    <t>1.7. Условно утвержденные расходы на первый и второй годы планового периода в соответствии с решением о местном бюджете</t>
  </si>
  <si>
    <t>2400</t>
  </si>
  <si>
    <t xml:space="preserve"> Итого расходных обязательств муниципальных образований без учета внутренних оборотов</t>
  </si>
  <si>
    <t>2500</t>
  </si>
  <si>
    <t>2026 г.</t>
  </si>
  <si>
    <t>2027 г.</t>
  </si>
  <si>
    <t>Реестр расходных обязательств, подлежащих исполнению за счет средств бюджета поселения, в том числе за счет субвенций передаваемых из краевого бюджета на исполнение государственных полномочий</t>
  </si>
  <si>
    <t>3</t>
  </si>
  <si>
    <t>4</t>
  </si>
  <si>
    <t>5</t>
  </si>
  <si>
    <t>6</t>
  </si>
  <si>
    <t>0502,0503</t>
  </si>
  <si>
    <t>0314</t>
  </si>
  <si>
    <t>0111,0314</t>
  </si>
  <si>
    <t>Группа полномочий</t>
  </si>
  <si>
    <t>Раздел/подраздел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</si>
</sst>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10419]###\ ###\ ###\ ###\ ##0.0"/>
    <numFmt numFmtId="165" formatCode="0.0"/>
  </numFmts>
  <fonts count="9" x14ac:knownFonts="1">
    <font>
      <sz val="11"/>
      <color rgb="FF000000"/>
      <name val="Calibri"/>
      <family val="2"/>
      <scheme val="minor"/>
    </font>
    <font>
      <sz val="11"/>
      <name val="Calibri"/>
    </font>
    <font>
      <sz val="10"/>
      <color rgb="FF000000"/>
      <name val="Arial"/>
    </font>
    <font>
      <sz val="9"/>
      <color rgb="FF000000"/>
      <name val="Arial"/>
    </font>
    <font>
      <b/>
      <sz val="9"/>
      <color rgb="FF000000"/>
      <name val="Arial"/>
    </font>
    <font>
      <sz val="11"/>
      <color rgb="FF000000"/>
      <name val="Calibri"/>
      <family val="2"/>
      <scheme val="minor"/>
    </font>
    <font>
      <sz val="12"/>
      <color rgb="FF000000"/>
      <name val="Times New Roman"/>
      <family val="1"/>
      <charset val="204"/>
    </font>
    <font>
      <sz val="12"/>
      <name val="Times New Roman"/>
      <family val="1"/>
      <charset val="204"/>
    </font>
    <font>
      <b/>
      <sz val="14"/>
      <color rgb="FF000000"/>
      <name val="Times New Roman"/>
      <family val="1"/>
      <charset val="204"/>
    </font>
  </fonts>
  <fills count="2">
    <fill>
      <patternFill patternType="none"/>
    </fill>
    <fill>
      <patternFill patternType="gray125"/>
    </fill>
  </fills>
  <borders count="16">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rgb="FF000000"/>
      </right>
      <top/>
      <bottom style="thin">
        <color rgb="FF000000"/>
      </bottom>
      <diagonal/>
    </border>
    <border>
      <left style="thin">
        <color rgb="FF000000"/>
      </left>
      <right style="medium">
        <color indexed="64"/>
      </right>
      <top/>
      <bottom style="thin">
        <color rgb="FF000000"/>
      </bottom>
      <diagonal/>
    </border>
    <border>
      <left style="medium">
        <color indexed="64"/>
      </left>
      <right style="thin">
        <color rgb="FF000000"/>
      </right>
      <top style="thin">
        <color rgb="FF000000"/>
      </top>
      <bottom/>
      <diagonal/>
    </border>
    <border>
      <left style="thin">
        <color rgb="FF000000"/>
      </left>
      <right style="medium">
        <color indexed="64"/>
      </right>
      <top style="thin">
        <color rgb="FF000000"/>
      </top>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s>
  <cellStyleXfs count="2">
    <xf numFmtId="0" fontId="0" fillId="0" borderId="0"/>
    <xf numFmtId="0" fontId="5" fillId="0" borderId="0"/>
  </cellStyleXfs>
  <cellXfs count="40">
    <xf numFmtId="0" fontId="1" fillId="0" borderId="0" xfId="0" applyFont="1" applyFill="1" applyBorder="1"/>
    <xf numFmtId="0" fontId="2" fillId="0" borderId="0" xfId="1" applyNumberFormat="1" applyFont="1" applyFill="1" applyBorder="1" applyAlignment="1">
      <alignment vertical="top" wrapText="1" readingOrder="1"/>
    </xf>
    <xf numFmtId="0" fontId="2" fillId="0" borderId="0" xfId="1" applyNumberFormat="1" applyFont="1" applyFill="1" applyBorder="1" applyAlignment="1">
      <alignment horizontal="center" vertical="top" wrapText="1" readingOrder="1"/>
    </xf>
    <xf numFmtId="0" fontId="1" fillId="0" borderId="0" xfId="0" applyFont="1" applyFill="1" applyBorder="1"/>
    <xf numFmtId="0" fontId="2" fillId="0" borderId="0" xfId="1" applyNumberFormat="1" applyFont="1" applyFill="1" applyBorder="1" applyAlignment="1">
      <alignment horizontal="center" vertical="top" wrapText="1" readingOrder="1"/>
    </xf>
    <xf numFmtId="0" fontId="3" fillId="0" borderId="0" xfId="1" applyNumberFormat="1" applyFont="1" applyFill="1" applyBorder="1" applyAlignment="1">
      <alignment horizontal="left" vertical="top" wrapText="1" readingOrder="1"/>
    </xf>
    <xf numFmtId="0" fontId="6" fillId="0" borderId="2" xfId="1" applyNumberFormat="1" applyFont="1" applyFill="1" applyBorder="1" applyAlignment="1">
      <alignment horizontal="center" vertical="top" wrapText="1" readingOrder="1"/>
    </xf>
    <xf numFmtId="0" fontId="6" fillId="0" borderId="1" xfId="1" applyNumberFormat="1" applyFont="1" applyFill="1" applyBorder="1" applyAlignment="1">
      <alignment vertical="top" wrapText="1" readingOrder="1"/>
    </xf>
    <xf numFmtId="0" fontId="6" fillId="0" borderId="1" xfId="1" applyNumberFormat="1" applyFont="1" applyFill="1" applyBorder="1" applyAlignment="1">
      <alignment horizontal="right" vertical="top" wrapText="1" readingOrder="1"/>
    </xf>
    <xf numFmtId="164" fontId="6" fillId="0" borderId="1" xfId="1" applyNumberFormat="1" applyFont="1" applyFill="1" applyBorder="1" applyAlignment="1">
      <alignment horizontal="right" vertical="top" wrapText="1" readingOrder="1"/>
    </xf>
    <xf numFmtId="0" fontId="6" fillId="0" borderId="1" xfId="1" applyNumberFormat="1" applyFont="1" applyFill="1" applyBorder="1" applyAlignment="1">
      <alignment horizontal="center" vertical="top" wrapText="1" readingOrder="1"/>
    </xf>
    <xf numFmtId="49" fontId="6" fillId="0" borderId="1" xfId="1" applyNumberFormat="1" applyFont="1" applyFill="1" applyBorder="1" applyAlignment="1">
      <alignment horizontal="center" vertical="top" wrapText="1" readingOrder="1"/>
    </xf>
    <xf numFmtId="165" fontId="6" fillId="0" borderId="1" xfId="1" applyNumberFormat="1" applyFont="1" applyFill="1" applyBorder="1" applyAlignment="1">
      <alignment horizontal="right" vertical="top" wrapText="1" readingOrder="1"/>
    </xf>
    <xf numFmtId="164" fontId="6" fillId="0" borderId="1" xfId="1" applyNumberFormat="1" applyFont="1" applyFill="1" applyBorder="1" applyAlignment="1">
      <alignment vertical="top" wrapText="1" readingOrder="1"/>
    </xf>
    <xf numFmtId="165" fontId="6" fillId="0" borderId="1" xfId="1" applyNumberFormat="1" applyFont="1" applyFill="1" applyBorder="1" applyAlignment="1">
      <alignment vertical="top" wrapText="1" readingOrder="1"/>
    </xf>
    <xf numFmtId="0" fontId="6" fillId="0" borderId="3" xfId="1" applyNumberFormat="1" applyFont="1" applyFill="1" applyBorder="1" applyAlignment="1">
      <alignment horizontal="center" vertical="center" wrapText="1" readingOrder="1"/>
    </xf>
    <xf numFmtId="0" fontId="6" fillId="0" borderId="9" xfId="1" applyNumberFormat="1" applyFont="1" applyFill="1" applyBorder="1" applyAlignment="1">
      <alignment horizontal="center" vertical="top" wrapText="1" readingOrder="1"/>
    </xf>
    <xf numFmtId="0" fontId="6" fillId="0" borderId="10" xfId="1" applyNumberFormat="1" applyFont="1" applyFill="1" applyBorder="1" applyAlignment="1">
      <alignment horizontal="center" vertical="top" wrapText="1" readingOrder="1"/>
    </xf>
    <xf numFmtId="0" fontId="6" fillId="0" borderId="11" xfId="1" applyNumberFormat="1" applyFont="1" applyFill="1" applyBorder="1" applyAlignment="1">
      <alignment vertical="top" wrapText="1" readingOrder="1"/>
    </xf>
    <xf numFmtId="0" fontId="6" fillId="0" borderId="12" xfId="1" applyNumberFormat="1" applyFont="1" applyFill="1" applyBorder="1" applyAlignment="1">
      <alignment horizontal="left" vertical="top" wrapText="1" readingOrder="1"/>
    </xf>
    <xf numFmtId="0" fontId="6" fillId="0" borderId="13" xfId="1" applyNumberFormat="1" applyFont="1" applyFill="1" applyBorder="1" applyAlignment="1">
      <alignment vertical="top" wrapText="1" readingOrder="1"/>
    </xf>
    <xf numFmtId="0" fontId="6" fillId="0" borderId="14" xfId="1" applyNumberFormat="1" applyFont="1" applyFill="1" applyBorder="1" applyAlignment="1">
      <alignment vertical="top" wrapText="1" readingOrder="1"/>
    </xf>
    <xf numFmtId="0" fontId="6" fillId="0" borderId="14" xfId="1" applyNumberFormat="1" applyFont="1" applyFill="1" applyBorder="1" applyAlignment="1">
      <alignment horizontal="center" vertical="top" wrapText="1" readingOrder="1"/>
    </xf>
    <xf numFmtId="164" fontId="6" fillId="0" borderId="14" xfId="1" applyNumberFormat="1" applyFont="1" applyFill="1" applyBorder="1" applyAlignment="1">
      <alignment vertical="top" wrapText="1" readingOrder="1"/>
    </xf>
    <xf numFmtId="0" fontId="6" fillId="0" borderId="15" xfId="1" applyNumberFormat="1" applyFont="1" applyFill="1" applyBorder="1" applyAlignment="1">
      <alignment horizontal="left" vertical="top" wrapText="1" readingOrder="1"/>
    </xf>
    <xf numFmtId="0" fontId="6" fillId="0" borderId="6" xfId="1" applyNumberFormat="1" applyFont="1" applyFill="1" applyBorder="1" applyAlignment="1">
      <alignment horizontal="center" vertical="center" wrapText="1" readingOrder="1"/>
    </xf>
    <xf numFmtId="0" fontId="6" fillId="0" borderId="8" xfId="1" applyNumberFormat="1" applyFont="1" applyFill="1" applyBorder="1" applyAlignment="1">
      <alignment horizontal="center" vertical="center" wrapText="1" readingOrder="1"/>
    </xf>
    <xf numFmtId="0" fontId="6" fillId="0" borderId="5" xfId="1" applyNumberFormat="1" applyFont="1" applyFill="1" applyBorder="1" applyAlignment="1">
      <alignment horizontal="center" vertical="center" wrapText="1" readingOrder="1"/>
    </xf>
    <xf numFmtId="0" fontId="6" fillId="0" borderId="3" xfId="1" applyNumberFormat="1" applyFont="1" applyFill="1" applyBorder="1" applyAlignment="1">
      <alignment horizontal="center" vertical="center" wrapText="1" readingOrder="1"/>
    </xf>
    <xf numFmtId="0" fontId="1" fillId="0" borderId="0" xfId="0" applyFont="1" applyFill="1" applyBorder="1"/>
    <xf numFmtId="0" fontId="8" fillId="0" borderId="0" xfId="1" applyNumberFormat="1" applyFont="1" applyFill="1" applyBorder="1" applyAlignment="1">
      <alignment horizontal="center" vertical="center" wrapText="1" readingOrder="1"/>
    </xf>
    <xf numFmtId="0" fontId="4" fillId="0" borderId="0" xfId="1" applyNumberFormat="1" applyFont="1" applyFill="1" applyBorder="1" applyAlignment="1">
      <alignment horizontal="left" vertical="top" wrapText="1" readingOrder="1"/>
    </xf>
    <xf numFmtId="0" fontId="3" fillId="0" borderId="0" xfId="1" applyNumberFormat="1" applyFont="1" applyFill="1" applyBorder="1" applyAlignment="1">
      <alignment horizontal="left" vertical="top" wrapText="1" readingOrder="1"/>
    </xf>
    <xf numFmtId="0" fontId="2" fillId="0" borderId="0" xfId="1" applyNumberFormat="1" applyFont="1" applyFill="1" applyBorder="1" applyAlignment="1">
      <alignment horizontal="center" vertical="top" wrapText="1" readingOrder="1"/>
    </xf>
    <xf numFmtId="0" fontId="6" fillId="0" borderId="4" xfId="1" applyNumberFormat="1" applyFont="1" applyFill="1" applyBorder="1" applyAlignment="1">
      <alignment horizontal="center" vertical="center" wrapText="1" readingOrder="1"/>
    </xf>
    <xf numFmtId="0" fontId="6" fillId="0" borderId="7" xfId="1" applyNumberFormat="1" applyFont="1" applyFill="1" applyBorder="1" applyAlignment="1">
      <alignment horizontal="center" vertical="center" wrapText="1" readingOrder="1"/>
    </xf>
    <xf numFmtId="0" fontId="6" fillId="0" borderId="5" xfId="1" applyNumberFormat="1" applyFont="1" applyFill="1" applyBorder="1" applyAlignment="1">
      <alignment horizontal="center" vertical="top" wrapText="1" readingOrder="1"/>
    </xf>
    <xf numFmtId="0" fontId="6" fillId="0" borderId="3" xfId="1" applyNumberFormat="1" applyFont="1" applyFill="1" applyBorder="1" applyAlignment="1">
      <alignment horizontal="center" vertical="top" wrapText="1" readingOrder="1"/>
    </xf>
    <xf numFmtId="0" fontId="7" fillId="0" borderId="5" xfId="1" applyNumberFormat="1" applyFont="1" applyFill="1" applyBorder="1" applyAlignment="1">
      <alignment horizontal="center" vertical="top" wrapText="1" readingOrder="1"/>
    </xf>
    <xf numFmtId="0" fontId="7" fillId="0" borderId="3" xfId="1" applyNumberFormat="1" applyFont="1" applyFill="1" applyBorder="1" applyAlignment="1">
      <alignment horizontal="center" vertical="top" wrapText="1" readingOrder="1"/>
    </xf>
  </cellXfs>
  <cellStyles count="2">
    <cellStyle name="Normal"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0"/>
  <sheetViews>
    <sheetView showGridLines="0" tabSelected="1" topLeftCell="A37" zoomScale="70" zoomScaleNormal="70" zoomScalePageLayoutView="40" workbookViewId="0">
      <selection sqref="A1:Q39"/>
    </sheetView>
  </sheetViews>
  <sheetFormatPr defaultRowHeight="15" x14ac:dyDescent="0.25"/>
  <cols>
    <col min="1" max="1" width="32.5703125" customWidth="1"/>
    <col min="2" max="2" width="8.85546875" customWidth="1"/>
    <col min="3" max="3" width="9.5703125" customWidth="1"/>
    <col min="4" max="4" width="12.42578125" customWidth="1"/>
    <col min="5" max="5" width="13.7109375" style="3" customWidth="1"/>
    <col min="6" max="6" width="15.7109375" style="3" customWidth="1"/>
    <col min="7" max="7" width="17" style="3" customWidth="1"/>
    <col min="8" max="8" width="17.85546875" style="3" customWidth="1"/>
    <col min="9" max="9" width="13.7109375" style="3" customWidth="1"/>
    <col min="10" max="11" width="16.42578125" style="3" customWidth="1"/>
    <col min="12" max="13" width="13.7109375" style="3" customWidth="1"/>
    <col min="14" max="14" width="15.140625" style="3" customWidth="1"/>
    <col min="15" max="15" width="16" style="3" customWidth="1"/>
    <col min="16" max="16" width="15" style="3" customWidth="1"/>
    <col min="17" max="17" width="26.85546875" customWidth="1"/>
  </cols>
  <sheetData>
    <row r="1" spans="1:17" ht="30.6" customHeight="1" x14ac:dyDescent="0.25">
      <c r="A1" s="30" t="s">
        <v>114</v>
      </c>
      <c r="B1" s="30"/>
      <c r="C1" s="30"/>
      <c r="D1" s="30"/>
      <c r="E1" s="30"/>
      <c r="F1" s="30"/>
      <c r="G1" s="30"/>
      <c r="H1" s="30"/>
      <c r="I1" s="30"/>
      <c r="J1" s="30"/>
      <c r="K1" s="30"/>
      <c r="L1" s="30"/>
      <c r="M1" s="30"/>
      <c r="N1" s="30"/>
      <c r="O1" s="30"/>
      <c r="P1" s="30"/>
      <c r="Q1" s="30"/>
    </row>
    <row r="2" spans="1:17" ht="15.4" customHeight="1" x14ac:dyDescent="0.25">
      <c r="A2" s="33"/>
      <c r="B2" s="29"/>
      <c r="C2" s="29"/>
      <c r="D2" s="29"/>
      <c r="E2" s="4" t="s">
        <v>0</v>
      </c>
      <c r="F2" s="4" t="s">
        <v>0</v>
      </c>
      <c r="G2" s="4" t="s">
        <v>0</v>
      </c>
      <c r="H2" s="4" t="s">
        <v>0</v>
      </c>
      <c r="I2" s="4" t="s">
        <v>0</v>
      </c>
      <c r="J2" s="4" t="s">
        <v>0</v>
      </c>
      <c r="K2" s="4" t="s">
        <v>0</v>
      </c>
      <c r="L2" s="4" t="s">
        <v>0</v>
      </c>
      <c r="M2" s="4" t="s">
        <v>0</v>
      </c>
      <c r="N2" s="4" t="s">
        <v>0</v>
      </c>
      <c r="O2" s="4" t="s">
        <v>0</v>
      </c>
      <c r="P2" s="4" t="s">
        <v>0</v>
      </c>
      <c r="Q2" s="2" t="s">
        <v>0</v>
      </c>
    </row>
    <row r="3" spans="1:17" ht="27.6" customHeight="1" x14ac:dyDescent="0.25">
      <c r="A3" s="32" t="s">
        <v>1</v>
      </c>
      <c r="B3" s="32"/>
      <c r="C3" s="32"/>
      <c r="D3" s="32"/>
      <c r="E3" s="31" t="s">
        <v>2</v>
      </c>
      <c r="F3" s="31"/>
      <c r="G3" s="31"/>
      <c r="H3" s="31"/>
      <c r="I3" s="31"/>
      <c r="J3" s="31"/>
      <c r="K3" s="31"/>
      <c r="L3" s="31"/>
      <c r="M3" s="31"/>
      <c r="N3" s="31"/>
      <c r="O3" s="31"/>
      <c r="P3" s="31"/>
      <c r="Q3" s="31"/>
    </row>
    <row r="4" spans="1:17" ht="15" customHeight="1" x14ac:dyDescent="0.25">
      <c r="A4" s="32" t="s">
        <v>3</v>
      </c>
      <c r="B4" s="32"/>
      <c r="C4" s="32"/>
      <c r="D4" s="32"/>
      <c r="E4" s="32"/>
      <c r="F4" s="32"/>
      <c r="G4" s="32"/>
      <c r="H4" s="1" t="s">
        <v>0</v>
      </c>
      <c r="I4" s="1" t="s">
        <v>0</v>
      </c>
      <c r="J4" s="1" t="s">
        <v>0</v>
      </c>
      <c r="K4" s="1" t="s">
        <v>0</v>
      </c>
      <c r="L4" s="1" t="s">
        <v>0</v>
      </c>
      <c r="M4" s="1" t="s">
        <v>0</v>
      </c>
      <c r="N4" s="1" t="s">
        <v>0</v>
      </c>
      <c r="O4" s="1" t="s">
        <v>0</v>
      </c>
      <c r="P4" s="1" t="s">
        <v>0</v>
      </c>
      <c r="Q4" s="1" t="s">
        <v>0</v>
      </c>
    </row>
    <row r="5" spans="1:17" ht="15" customHeight="1" thickBot="1" x14ac:dyDescent="0.3">
      <c r="A5" s="5"/>
      <c r="B5" s="5"/>
      <c r="C5" s="5"/>
      <c r="D5" s="5"/>
      <c r="E5" s="5"/>
      <c r="F5" s="5"/>
      <c r="G5" s="5"/>
      <c r="H5" s="1"/>
      <c r="I5" s="1"/>
      <c r="J5" s="1"/>
      <c r="K5" s="1"/>
      <c r="L5" s="1"/>
      <c r="M5" s="1"/>
      <c r="N5" s="1"/>
      <c r="O5" s="1"/>
      <c r="P5" s="1"/>
      <c r="Q5" s="1"/>
    </row>
    <row r="6" spans="1:17" ht="27" customHeight="1" x14ac:dyDescent="0.25">
      <c r="A6" s="34" t="s">
        <v>4</v>
      </c>
      <c r="B6" s="27" t="s">
        <v>10</v>
      </c>
      <c r="C6" s="27" t="s">
        <v>122</v>
      </c>
      <c r="D6" s="27" t="s">
        <v>123</v>
      </c>
      <c r="E6" s="36" t="s">
        <v>5</v>
      </c>
      <c r="F6" s="36"/>
      <c r="G6" s="36"/>
      <c r="H6" s="36"/>
      <c r="I6" s="36" t="s">
        <v>112</v>
      </c>
      <c r="J6" s="36"/>
      <c r="K6" s="36"/>
      <c r="L6" s="36"/>
      <c r="M6" s="38" t="s">
        <v>113</v>
      </c>
      <c r="N6" s="38"/>
      <c r="O6" s="38"/>
      <c r="P6" s="38"/>
      <c r="Q6" s="25" t="s">
        <v>11</v>
      </c>
    </row>
    <row r="7" spans="1:17" ht="15" customHeight="1" x14ac:dyDescent="0.25">
      <c r="A7" s="35"/>
      <c r="B7" s="28"/>
      <c r="C7" s="28"/>
      <c r="D7" s="28"/>
      <c r="E7" s="37"/>
      <c r="F7" s="37"/>
      <c r="G7" s="37"/>
      <c r="H7" s="37"/>
      <c r="I7" s="37"/>
      <c r="J7" s="37"/>
      <c r="K7" s="37"/>
      <c r="L7" s="37"/>
      <c r="M7" s="39"/>
      <c r="N7" s="39"/>
      <c r="O7" s="39"/>
      <c r="P7" s="39"/>
      <c r="Q7" s="26"/>
    </row>
    <row r="8" spans="1:17" ht="95.25" customHeight="1" x14ac:dyDescent="0.25">
      <c r="A8" s="35"/>
      <c r="B8" s="28"/>
      <c r="C8" s="28"/>
      <c r="D8" s="28"/>
      <c r="E8" s="15" t="s">
        <v>6</v>
      </c>
      <c r="F8" s="15" t="s">
        <v>9</v>
      </c>
      <c r="G8" s="15" t="s">
        <v>7</v>
      </c>
      <c r="H8" s="15" t="s">
        <v>8</v>
      </c>
      <c r="I8" s="15" t="s">
        <v>6</v>
      </c>
      <c r="J8" s="15" t="s">
        <v>9</v>
      </c>
      <c r="K8" s="15" t="s">
        <v>7</v>
      </c>
      <c r="L8" s="15" t="s">
        <v>8</v>
      </c>
      <c r="M8" s="15" t="s">
        <v>6</v>
      </c>
      <c r="N8" s="15" t="s">
        <v>9</v>
      </c>
      <c r="O8" s="15" t="s">
        <v>7</v>
      </c>
      <c r="P8" s="15" t="s">
        <v>8</v>
      </c>
      <c r="Q8" s="26"/>
    </row>
    <row r="9" spans="1:17" ht="15.75" x14ac:dyDescent="0.25">
      <c r="A9" s="16" t="s">
        <v>12</v>
      </c>
      <c r="B9" s="6" t="s">
        <v>13</v>
      </c>
      <c r="C9" s="6" t="s">
        <v>115</v>
      </c>
      <c r="D9" s="6" t="s">
        <v>116</v>
      </c>
      <c r="E9" s="6" t="s">
        <v>117</v>
      </c>
      <c r="F9" s="6" t="s">
        <v>118</v>
      </c>
      <c r="G9" s="6" t="s">
        <v>14</v>
      </c>
      <c r="H9" s="6" t="s">
        <v>15</v>
      </c>
      <c r="I9" s="6" t="s">
        <v>16</v>
      </c>
      <c r="J9" s="6" t="s">
        <v>17</v>
      </c>
      <c r="K9" s="6" t="s">
        <v>18</v>
      </c>
      <c r="L9" s="6" t="s">
        <v>19</v>
      </c>
      <c r="M9" s="6" t="s">
        <v>20</v>
      </c>
      <c r="N9" s="6" t="s">
        <v>21</v>
      </c>
      <c r="O9" s="6" t="s">
        <v>22</v>
      </c>
      <c r="P9" s="6" t="s">
        <v>23</v>
      </c>
      <c r="Q9" s="17" t="s">
        <v>24</v>
      </c>
    </row>
    <row r="10" spans="1:17" ht="113.25" customHeight="1" x14ac:dyDescent="0.25">
      <c r="A10" s="18" t="s">
        <v>29</v>
      </c>
      <c r="B10" s="7" t="s">
        <v>30</v>
      </c>
      <c r="C10" s="10" t="s">
        <v>31</v>
      </c>
      <c r="D10" s="10" t="s">
        <v>31</v>
      </c>
      <c r="E10" s="13">
        <f>E11+E25+E32+E38</f>
        <v>73832.361159999986</v>
      </c>
      <c r="F10" s="13">
        <f t="shared" ref="F10:P10" si="0">F11+F25+F32+F38</f>
        <v>958.8</v>
      </c>
      <c r="G10" s="13">
        <f t="shared" si="0"/>
        <v>2573.1145200000001</v>
      </c>
      <c r="H10" s="13">
        <f t="shared" si="0"/>
        <v>70300.446640000009</v>
      </c>
      <c r="I10" s="13">
        <f t="shared" si="0"/>
        <v>67945.457269999999</v>
      </c>
      <c r="J10" s="13">
        <f t="shared" si="0"/>
        <v>1060.5</v>
      </c>
      <c r="K10" s="13">
        <f t="shared" si="0"/>
        <v>1942.8018400000001</v>
      </c>
      <c r="L10" s="13">
        <f t="shared" si="0"/>
        <v>64942.155429999999</v>
      </c>
      <c r="M10" s="13">
        <f t="shared" si="0"/>
        <v>69709.366600000008</v>
      </c>
      <c r="N10" s="13">
        <f t="shared" si="0"/>
        <v>1102.5999999999999</v>
      </c>
      <c r="O10" s="13">
        <f t="shared" si="0"/>
        <v>1963.1854199999998</v>
      </c>
      <c r="P10" s="13">
        <f t="shared" si="0"/>
        <v>66643.581179999994</v>
      </c>
      <c r="Q10" s="19"/>
    </row>
    <row r="11" spans="1:17" ht="159" customHeight="1" x14ac:dyDescent="0.25">
      <c r="A11" s="18" t="s">
        <v>32</v>
      </c>
      <c r="B11" s="7" t="s">
        <v>33</v>
      </c>
      <c r="C11" s="10" t="s">
        <v>31</v>
      </c>
      <c r="D11" s="10" t="s">
        <v>31</v>
      </c>
      <c r="E11" s="13">
        <f>SUM(E12:E24)</f>
        <v>34381.162669999998</v>
      </c>
      <c r="F11" s="13">
        <f t="shared" ref="F11:P11" si="1">SUM(F12:F24)</f>
        <v>0</v>
      </c>
      <c r="G11" s="13">
        <f t="shared" si="1"/>
        <v>18.925450000000001</v>
      </c>
      <c r="H11" s="13">
        <f t="shared" si="1"/>
        <v>34362.237220000003</v>
      </c>
      <c r="I11" s="13">
        <f t="shared" si="1"/>
        <v>30973.829749999997</v>
      </c>
      <c r="J11" s="13">
        <f t="shared" si="1"/>
        <v>0</v>
      </c>
      <c r="K11" s="13">
        <f t="shared" si="1"/>
        <v>18.925450000000001</v>
      </c>
      <c r="L11" s="13">
        <f t="shared" si="1"/>
        <v>30954.904299999998</v>
      </c>
      <c r="M11" s="13">
        <f t="shared" si="1"/>
        <v>33146.817309999999</v>
      </c>
      <c r="N11" s="13">
        <f t="shared" si="1"/>
        <v>0</v>
      </c>
      <c r="O11" s="13">
        <f t="shared" si="1"/>
        <v>18.925450000000001</v>
      </c>
      <c r="P11" s="13">
        <f t="shared" si="1"/>
        <v>33127.891860000003</v>
      </c>
      <c r="Q11" s="19"/>
    </row>
    <row r="12" spans="1:17" ht="80.25" customHeight="1" x14ac:dyDescent="0.25">
      <c r="A12" s="18" t="s">
        <v>34</v>
      </c>
      <c r="B12" s="7" t="s">
        <v>35</v>
      </c>
      <c r="C12" s="10" t="s">
        <v>36</v>
      </c>
      <c r="D12" s="10" t="s">
        <v>37</v>
      </c>
      <c r="E12" s="13">
        <f>SUM(F12:H12)</f>
        <v>5216.1882599999999</v>
      </c>
      <c r="F12" s="7"/>
      <c r="G12" s="7"/>
      <c r="H12" s="13">
        <f>5066.18826+150</f>
        <v>5216.1882599999999</v>
      </c>
      <c r="I12" s="13">
        <f>SUM(J12:L12)</f>
        <v>2610.3481499999998</v>
      </c>
      <c r="J12" s="8"/>
      <c r="K12" s="8"/>
      <c r="L12" s="9">
        <f>2410.34815+200</f>
        <v>2610.3481499999998</v>
      </c>
      <c r="M12" s="9">
        <f>SUM(N12:P12)</f>
        <v>2984.1051299999999</v>
      </c>
      <c r="N12" s="8"/>
      <c r="O12" s="8"/>
      <c r="P12" s="9">
        <f>2784.10513+200</f>
        <v>2984.1051299999999</v>
      </c>
      <c r="Q12" s="19" t="s">
        <v>38</v>
      </c>
    </row>
    <row r="13" spans="1:17" ht="237.75" customHeight="1" x14ac:dyDescent="0.25">
      <c r="A13" s="18" t="s">
        <v>39</v>
      </c>
      <c r="B13" s="7" t="s">
        <v>40</v>
      </c>
      <c r="C13" s="10" t="s">
        <v>25</v>
      </c>
      <c r="D13" s="10" t="s">
        <v>41</v>
      </c>
      <c r="E13" s="13">
        <f>SUM(F13:H13)</f>
        <v>503.65260000000001</v>
      </c>
      <c r="F13" s="7"/>
      <c r="G13" s="7"/>
      <c r="H13" s="13">
        <v>503.65260000000001</v>
      </c>
      <c r="I13" s="13">
        <f t="shared" ref="I13:I24" si="2">SUM(J13:L13)</f>
        <v>526.31700000000001</v>
      </c>
      <c r="J13" s="8"/>
      <c r="K13" s="8"/>
      <c r="L13" s="9">
        <v>526.31700000000001</v>
      </c>
      <c r="M13" s="9">
        <f t="shared" ref="M13:M24" si="3">SUM(N13:P13)</f>
        <v>547.37</v>
      </c>
      <c r="N13" s="8"/>
      <c r="O13" s="8"/>
      <c r="P13" s="9">
        <v>547.37</v>
      </c>
      <c r="Q13" s="19" t="s">
        <v>38</v>
      </c>
    </row>
    <row r="14" spans="1:17" ht="121.5" customHeight="1" x14ac:dyDescent="0.25">
      <c r="A14" s="18" t="s">
        <v>42</v>
      </c>
      <c r="B14" s="7" t="s">
        <v>43</v>
      </c>
      <c r="C14" s="10" t="s">
        <v>19</v>
      </c>
      <c r="D14" s="11" t="s">
        <v>120</v>
      </c>
      <c r="E14" s="13">
        <f t="shared" ref="E14:E24" si="4">SUM(F14:H14)</f>
        <v>10</v>
      </c>
      <c r="F14" s="7"/>
      <c r="G14" s="7"/>
      <c r="H14" s="13">
        <v>10</v>
      </c>
      <c r="I14" s="13">
        <f t="shared" si="2"/>
        <v>10</v>
      </c>
      <c r="J14" s="8"/>
      <c r="K14" s="8"/>
      <c r="L14" s="9">
        <v>10</v>
      </c>
      <c r="M14" s="9">
        <f t="shared" si="3"/>
        <v>10</v>
      </c>
      <c r="N14" s="8"/>
      <c r="O14" s="8"/>
      <c r="P14" s="8">
        <v>10</v>
      </c>
      <c r="Q14" s="19" t="s">
        <v>38</v>
      </c>
    </row>
    <row r="15" spans="1:17" ht="77.25" customHeight="1" x14ac:dyDescent="0.25">
      <c r="A15" s="18" t="s">
        <v>45</v>
      </c>
      <c r="B15" s="7" t="s">
        <v>46</v>
      </c>
      <c r="C15" s="10" t="s">
        <v>19</v>
      </c>
      <c r="D15" s="11" t="s">
        <v>121</v>
      </c>
      <c r="E15" s="13">
        <f t="shared" si="4"/>
        <v>155</v>
      </c>
      <c r="F15" s="7"/>
      <c r="G15" s="7"/>
      <c r="H15" s="13">
        <f>150+5</f>
        <v>155</v>
      </c>
      <c r="I15" s="13">
        <f t="shared" si="2"/>
        <v>155</v>
      </c>
      <c r="J15" s="8"/>
      <c r="K15" s="8"/>
      <c r="L15" s="9">
        <f>150+5</f>
        <v>155</v>
      </c>
      <c r="M15" s="9">
        <f t="shared" si="3"/>
        <v>155</v>
      </c>
      <c r="N15" s="8"/>
      <c r="O15" s="8"/>
      <c r="P15" s="9">
        <f>150+5</f>
        <v>155</v>
      </c>
      <c r="Q15" s="19" t="s">
        <v>38</v>
      </c>
    </row>
    <row r="16" spans="1:17" ht="74.25" customHeight="1" x14ac:dyDescent="0.25">
      <c r="A16" s="18" t="s">
        <v>47</v>
      </c>
      <c r="B16" s="7" t="s">
        <v>48</v>
      </c>
      <c r="C16" s="10" t="s">
        <v>19</v>
      </c>
      <c r="D16" s="10" t="s">
        <v>44</v>
      </c>
      <c r="E16" s="13">
        <f t="shared" si="4"/>
        <v>70</v>
      </c>
      <c r="F16" s="7"/>
      <c r="G16" s="7"/>
      <c r="H16" s="13">
        <f>10+50+10</f>
        <v>70</v>
      </c>
      <c r="I16" s="13">
        <f t="shared" si="2"/>
        <v>10</v>
      </c>
      <c r="J16" s="8"/>
      <c r="K16" s="8"/>
      <c r="L16" s="9">
        <f>10</f>
        <v>10</v>
      </c>
      <c r="M16" s="9">
        <f t="shared" si="3"/>
        <v>5</v>
      </c>
      <c r="N16" s="8"/>
      <c r="O16" s="8"/>
      <c r="P16" s="9">
        <v>5</v>
      </c>
      <c r="Q16" s="19" t="s">
        <v>38</v>
      </c>
    </row>
    <row r="17" spans="1:17" ht="95.25" customHeight="1" x14ac:dyDescent="0.25">
      <c r="A17" s="18" t="s">
        <v>49</v>
      </c>
      <c r="B17" s="7" t="s">
        <v>50</v>
      </c>
      <c r="C17" s="10" t="s">
        <v>51</v>
      </c>
      <c r="D17" s="10" t="s">
        <v>52</v>
      </c>
      <c r="E17" s="13">
        <f t="shared" si="4"/>
        <v>18150.623390000001</v>
      </c>
      <c r="F17" s="7"/>
      <c r="G17" s="7"/>
      <c r="H17" s="13">
        <f>18160.62339-100+100-10</f>
        <v>18150.623390000001</v>
      </c>
      <c r="I17" s="13">
        <f t="shared" si="2"/>
        <v>17818.00964</v>
      </c>
      <c r="J17" s="8"/>
      <c r="K17" s="8"/>
      <c r="L17" s="9">
        <f>17838.00964-100+80</f>
        <v>17818.00964</v>
      </c>
      <c r="M17" s="9">
        <f t="shared" si="3"/>
        <v>18330.40466</v>
      </c>
      <c r="N17" s="8"/>
      <c r="O17" s="8"/>
      <c r="P17" s="9">
        <f>18350.40466-100+80</f>
        <v>18330.40466</v>
      </c>
      <c r="Q17" s="19" t="s">
        <v>38</v>
      </c>
    </row>
    <row r="18" spans="1:17" ht="99" customHeight="1" x14ac:dyDescent="0.25">
      <c r="A18" s="18" t="s">
        <v>53</v>
      </c>
      <c r="B18" s="7" t="s">
        <v>54</v>
      </c>
      <c r="C18" s="10" t="s">
        <v>18</v>
      </c>
      <c r="D18" s="10" t="s">
        <v>55</v>
      </c>
      <c r="E18" s="13">
        <f t="shared" si="4"/>
        <v>200</v>
      </c>
      <c r="F18" s="7"/>
      <c r="G18" s="7"/>
      <c r="H18" s="13">
        <v>200</v>
      </c>
      <c r="I18" s="13">
        <f t="shared" si="2"/>
        <v>150</v>
      </c>
      <c r="J18" s="8"/>
      <c r="K18" s="8"/>
      <c r="L18" s="9">
        <v>150</v>
      </c>
      <c r="M18" s="9">
        <f t="shared" si="3"/>
        <v>70</v>
      </c>
      <c r="N18" s="8"/>
      <c r="O18" s="8"/>
      <c r="P18" s="9">
        <v>70</v>
      </c>
      <c r="Q18" s="19" t="s">
        <v>38</v>
      </c>
    </row>
    <row r="19" spans="1:17" ht="54.75" customHeight="1" x14ac:dyDescent="0.25">
      <c r="A19" s="18" t="s">
        <v>56</v>
      </c>
      <c r="B19" s="7" t="s">
        <v>57</v>
      </c>
      <c r="C19" s="10" t="s">
        <v>28</v>
      </c>
      <c r="D19" s="11" t="s">
        <v>119</v>
      </c>
      <c r="E19" s="13">
        <f t="shared" si="4"/>
        <v>110</v>
      </c>
      <c r="F19" s="7"/>
      <c r="G19" s="7"/>
      <c r="H19" s="13">
        <f>80+30</f>
        <v>110</v>
      </c>
      <c r="I19" s="13">
        <f t="shared" si="2"/>
        <v>55</v>
      </c>
      <c r="J19" s="8"/>
      <c r="K19" s="8"/>
      <c r="L19" s="9">
        <f>50+5</f>
        <v>55</v>
      </c>
      <c r="M19" s="9">
        <f t="shared" si="3"/>
        <v>55</v>
      </c>
      <c r="N19" s="8"/>
      <c r="O19" s="8"/>
      <c r="P19" s="9">
        <f>50+5</f>
        <v>55</v>
      </c>
      <c r="Q19" s="19" t="s">
        <v>38</v>
      </c>
    </row>
    <row r="20" spans="1:17" ht="204.75" x14ac:dyDescent="0.25">
      <c r="A20" s="18" t="s">
        <v>58</v>
      </c>
      <c r="B20" s="7" t="s">
        <v>59</v>
      </c>
      <c r="C20" s="10" t="s">
        <v>28</v>
      </c>
      <c r="D20" s="10" t="s">
        <v>60</v>
      </c>
      <c r="E20" s="13">
        <f t="shared" si="4"/>
        <v>4452.0984199999994</v>
      </c>
      <c r="F20" s="7"/>
      <c r="G20" s="13">
        <v>18.925450000000001</v>
      </c>
      <c r="H20" s="13">
        <f>1.89255+300+2834.9+1296.38042</f>
        <v>4433.1729699999996</v>
      </c>
      <c r="I20" s="13">
        <f t="shared" si="2"/>
        <v>4195.0549599999995</v>
      </c>
      <c r="J20" s="8"/>
      <c r="K20" s="9">
        <v>18.925450000000001</v>
      </c>
      <c r="L20" s="9">
        <f>1.89255+3379.7+794.53696</f>
        <v>4176.1295099999998</v>
      </c>
      <c r="M20" s="9">
        <f>SUM(N20:P20)</f>
        <v>4802.1375199999993</v>
      </c>
      <c r="N20" s="8"/>
      <c r="O20" s="12">
        <v>18.925450000000001</v>
      </c>
      <c r="P20" s="9">
        <f>1.89255+4177.3+604.01952</f>
        <v>4783.2120699999996</v>
      </c>
      <c r="Q20" s="19" t="s">
        <v>38</v>
      </c>
    </row>
    <row r="21" spans="1:17" ht="230.25" customHeight="1" x14ac:dyDescent="0.25">
      <c r="A21" s="18" t="s">
        <v>61</v>
      </c>
      <c r="B21" s="7" t="s">
        <v>62</v>
      </c>
      <c r="C21" s="10" t="s">
        <v>28</v>
      </c>
      <c r="D21" s="10" t="s">
        <v>63</v>
      </c>
      <c r="E21" s="13">
        <f t="shared" si="4"/>
        <v>1786</v>
      </c>
      <c r="F21" s="7"/>
      <c r="G21" s="7"/>
      <c r="H21" s="13">
        <v>1786</v>
      </c>
      <c r="I21" s="13">
        <f t="shared" si="2"/>
        <v>2001.5</v>
      </c>
      <c r="J21" s="8"/>
      <c r="K21" s="8"/>
      <c r="L21" s="9">
        <v>2001.5</v>
      </c>
      <c r="M21" s="9">
        <f t="shared" si="3"/>
        <v>2745.2</v>
      </c>
      <c r="N21" s="8"/>
      <c r="O21" s="8"/>
      <c r="P21" s="9">
        <v>2745.2</v>
      </c>
      <c r="Q21" s="19" t="s">
        <v>38</v>
      </c>
    </row>
    <row r="22" spans="1:17" ht="409.5" customHeight="1" x14ac:dyDescent="0.25">
      <c r="A22" s="18" t="s">
        <v>64</v>
      </c>
      <c r="B22" s="7" t="s">
        <v>65</v>
      </c>
      <c r="C22" s="10" t="s">
        <v>27</v>
      </c>
      <c r="D22" s="11" t="s">
        <v>107</v>
      </c>
      <c r="E22" s="13">
        <f t="shared" si="4"/>
        <v>3337.6</v>
      </c>
      <c r="F22" s="7"/>
      <c r="G22" s="7"/>
      <c r="H22" s="13">
        <v>3337.6</v>
      </c>
      <c r="I22" s="13">
        <f t="shared" si="2"/>
        <v>3337.6</v>
      </c>
      <c r="J22" s="8"/>
      <c r="K22" s="8"/>
      <c r="L22" s="9">
        <v>3337.6</v>
      </c>
      <c r="M22" s="9">
        <f t="shared" si="3"/>
        <v>3337.6</v>
      </c>
      <c r="N22" s="8"/>
      <c r="O22" s="8"/>
      <c r="P22" s="9">
        <v>3337.6</v>
      </c>
      <c r="Q22" s="19" t="s">
        <v>38</v>
      </c>
    </row>
    <row r="23" spans="1:17" ht="71.25" customHeight="1" x14ac:dyDescent="0.25">
      <c r="A23" s="18" t="s">
        <v>66</v>
      </c>
      <c r="B23" s="7" t="s">
        <v>67</v>
      </c>
      <c r="C23" s="10" t="s">
        <v>68</v>
      </c>
      <c r="D23" s="10" t="s">
        <v>69</v>
      </c>
      <c r="E23" s="13">
        <f t="shared" si="4"/>
        <v>10</v>
      </c>
      <c r="F23" s="7"/>
      <c r="G23" s="7"/>
      <c r="H23" s="13">
        <v>10</v>
      </c>
      <c r="I23" s="13">
        <f t="shared" si="2"/>
        <v>5</v>
      </c>
      <c r="J23" s="8"/>
      <c r="K23" s="8"/>
      <c r="L23" s="9">
        <v>5</v>
      </c>
      <c r="M23" s="9">
        <f t="shared" si="3"/>
        <v>5</v>
      </c>
      <c r="N23" s="8"/>
      <c r="O23" s="8"/>
      <c r="P23" s="9">
        <v>5</v>
      </c>
      <c r="Q23" s="19" t="s">
        <v>38</v>
      </c>
    </row>
    <row r="24" spans="1:17" ht="107.25" customHeight="1" x14ac:dyDescent="0.25">
      <c r="A24" s="18" t="s">
        <v>70</v>
      </c>
      <c r="B24" s="7" t="s">
        <v>71</v>
      </c>
      <c r="C24" s="10" t="s">
        <v>27</v>
      </c>
      <c r="D24" s="10" t="s">
        <v>72</v>
      </c>
      <c r="E24" s="13">
        <f t="shared" si="4"/>
        <v>380</v>
      </c>
      <c r="F24" s="7"/>
      <c r="G24" s="7"/>
      <c r="H24" s="13">
        <v>380</v>
      </c>
      <c r="I24" s="13">
        <f t="shared" si="2"/>
        <v>100</v>
      </c>
      <c r="J24" s="8"/>
      <c r="K24" s="8"/>
      <c r="L24" s="9">
        <v>100</v>
      </c>
      <c r="M24" s="9">
        <f t="shared" si="3"/>
        <v>100</v>
      </c>
      <c r="N24" s="8"/>
      <c r="O24" s="8"/>
      <c r="P24" s="9">
        <v>100</v>
      </c>
      <c r="Q24" s="19" t="s">
        <v>38</v>
      </c>
    </row>
    <row r="25" spans="1:17" ht="303" customHeight="1" x14ac:dyDescent="0.25">
      <c r="A25" s="18" t="s">
        <v>73</v>
      </c>
      <c r="B25" s="7" t="s">
        <v>74</v>
      </c>
      <c r="C25" s="10" t="s">
        <v>31</v>
      </c>
      <c r="D25" s="10" t="s">
        <v>31</v>
      </c>
      <c r="E25" s="13">
        <f>SUM(E26:E31)</f>
        <v>37506.898489999992</v>
      </c>
      <c r="F25" s="13">
        <f t="shared" ref="F25:P25" si="5">SUM(F26:F31)</f>
        <v>0</v>
      </c>
      <c r="G25" s="13">
        <f>SUM(G26:G31)</f>
        <v>1568.6890699999999</v>
      </c>
      <c r="H25" s="13">
        <f t="shared" si="5"/>
        <v>35938.209419999999</v>
      </c>
      <c r="I25" s="13">
        <f t="shared" si="5"/>
        <v>34131.296900000001</v>
      </c>
      <c r="J25" s="13">
        <f t="shared" si="5"/>
        <v>0</v>
      </c>
      <c r="K25" s="13">
        <f t="shared" si="5"/>
        <v>918.77638999999999</v>
      </c>
      <c r="L25" s="13">
        <f t="shared" si="5"/>
        <v>33212.520510000002</v>
      </c>
      <c r="M25" s="13">
        <f t="shared" si="5"/>
        <v>32840.859709999997</v>
      </c>
      <c r="N25" s="13">
        <f t="shared" si="5"/>
        <v>0</v>
      </c>
      <c r="O25" s="13">
        <f t="shared" si="5"/>
        <v>918.75996999999995</v>
      </c>
      <c r="P25" s="13">
        <f t="shared" si="5"/>
        <v>31922.099739999994</v>
      </c>
      <c r="Q25" s="19"/>
    </row>
    <row r="26" spans="1:17" ht="118.5" customHeight="1" x14ac:dyDescent="0.25">
      <c r="A26" s="18" t="s">
        <v>75</v>
      </c>
      <c r="B26" s="7" t="s">
        <v>76</v>
      </c>
      <c r="C26" s="10" t="s">
        <v>36</v>
      </c>
      <c r="D26" s="10" t="s">
        <v>77</v>
      </c>
      <c r="E26" s="13">
        <f>SUM(F26:H26)</f>
        <v>4163.2892000000002</v>
      </c>
      <c r="F26" s="7"/>
      <c r="G26" s="7"/>
      <c r="H26" s="13">
        <f>179.23818+1+3960.80102+22.25</f>
        <v>4163.2892000000002</v>
      </c>
      <c r="I26" s="13">
        <f>SUM(J26:L26)</f>
        <v>2246.2012100000002</v>
      </c>
      <c r="J26" s="8"/>
      <c r="K26" s="8"/>
      <c r="L26" s="9">
        <f>186.50888+1+2033.19233+25.5</f>
        <v>2246.2012100000002</v>
      </c>
      <c r="M26" s="9">
        <f>SUM(N26:P26)</f>
        <v>2325.0397800000001</v>
      </c>
      <c r="N26" s="8"/>
      <c r="O26" s="8"/>
      <c r="P26" s="9">
        <f>205.58539+1+2092.95439+25.5</f>
        <v>2325.0397800000001</v>
      </c>
      <c r="Q26" s="19" t="s">
        <v>38</v>
      </c>
    </row>
    <row r="27" spans="1:17" ht="112.5" customHeight="1" x14ac:dyDescent="0.25">
      <c r="A27" s="18" t="s">
        <v>78</v>
      </c>
      <c r="B27" s="7" t="s">
        <v>79</v>
      </c>
      <c r="C27" s="10" t="s">
        <v>36</v>
      </c>
      <c r="D27" s="10" t="s">
        <v>80</v>
      </c>
      <c r="E27" s="13">
        <f>SUM(F27:H27)</f>
        <v>30051.257399999995</v>
      </c>
      <c r="F27" s="7"/>
      <c r="G27" s="7"/>
      <c r="H27" s="13">
        <f>3783.7722+999.861+3783.7722+999.862+12126.807+3497.248+6297.178+1900.357-3337.6</f>
        <v>30051.257399999995</v>
      </c>
      <c r="I27" s="13">
        <f t="shared" ref="I27:I29" si="6">SUM(J27:L27)</f>
        <v>29355.919999999998</v>
      </c>
      <c r="J27" s="8"/>
      <c r="K27" s="8"/>
      <c r="L27" s="9">
        <f>3783.772+999.862+3783.772+999.862+11431.469+3497.248+6297.178+1900.357-3337.6</f>
        <v>29355.919999999998</v>
      </c>
      <c r="M27" s="9">
        <f t="shared" ref="M27:M29" si="7">SUM(N27:P27)</f>
        <v>28001.660999999996</v>
      </c>
      <c r="N27" s="8"/>
      <c r="O27" s="8"/>
      <c r="P27" s="9">
        <f>3783.772+999.862+3783.772+999.862+10477.21+3097.248+6297.178+1900.357-3337.6</f>
        <v>28001.660999999996</v>
      </c>
      <c r="Q27" s="19" t="s">
        <v>38</v>
      </c>
    </row>
    <row r="28" spans="1:17" ht="324.75" customHeight="1" x14ac:dyDescent="0.25">
      <c r="A28" s="18" t="s">
        <v>81</v>
      </c>
      <c r="B28" s="7" t="s">
        <v>82</v>
      </c>
      <c r="C28" s="10" t="s">
        <v>36</v>
      </c>
      <c r="D28" s="10" t="s">
        <v>83</v>
      </c>
      <c r="E28" s="13">
        <f t="shared" ref="E28:E29" si="8">SUM(F28:H28)</f>
        <v>50</v>
      </c>
      <c r="F28" s="7"/>
      <c r="G28" s="7"/>
      <c r="H28" s="13">
        <v>50</v>
      </c>
      <c r="I28" s="13">
        <f t="shared" si="6"/>
        <v>50</v>
      </c>
      <c r="J28" s="8"/>
      <c r="K28" s="8"/>
      <c r="L28" s="9">
        <v>50</v>
      </c>
      <c r="M28" s="9">
        <f t="shared" si="7"/>
        <v>35</v>
      </c>
      <c r="N28" s="8"/>
      <c r="O28" s="8"/>
      <c r="P28" s="9">
        <v>35</v>
      </c>
      <c r="Q28" s="19" t="s">
        <v>38</v>
      </c>
    </row>
    <row r="29" spans="1:17" ht="319.5" customHeight="1" x14ac:dyDescent="0.25">
      <c r="A29" s="18" t="s">
        <v>84</v>
      </c>
      <c r="B29" s="7" t="s">
        <v>85</v>
      </c>
      <c r="C29" s="10" t="s">
        <v>26</v>
      </c>
      <c r="D29" s="10" t="s">
        <v>86</v>
      </c>
      <c r="E29" s="13">
        <f t="shared" si="8"/>
        <v>1600.7031299999999</v>
      </c>
      <c r="F29" s="7"/>
      <c r="G29" s="13">
        <v>1568.6890699999999</v>
      </c>
      <c r="H29" s="13">
        <v>32.014060000000001</v>
      </c>
      <c r="I29" s="13">
        <f t="shared" si="6"/>
        <v>937.52692999999999</v>
      </c>
      <c r="J29" s="8"/>
      <c r="K29" s="9">
        <v>918.77638999999999</v>
      </c>
      <c r="L29" s="9">
        <v>18.750540000000001</v>
      </c>
      <c r="M29" s="9">
        <f t="shared" si="7"/>
        <v>937.5101699999999</v>
      </c>
      <c r="N29" s="8"/>
      <c r="O29" s="12">
        <v>918.75996999999995</v>
      </c>
      <c r="P29" s="12">
        <v>18.7502</v>
      </c>
      <c r="Q29" s="19" t="s">
        <v>38</v>
      </c>
    </row>
    <row r="30" spans="1:17" ht="204.75" customHeight="1" x14ac:dyDescent="0.25">
      <c r="A30" s="18" t="s">
        <v>87</v>
      </c>
      <c r="B30" s="7" t="s">
        <v>88</v>
      </c>
      <c r="C30" s="10" t="s">
        <v>22</v>
      </c>
      <c r="D30" s="10" t="s">
        <v>89</v>
      </c>
      <c r="E30" s="13">
        <f>SUM(F30:H30)</f>
        <v>400</v>
      </c>
      <c r="F30" s="7"/>
      <c r="G30" s="7"/>
      <c r="H30" s="13">
        <f>50+150+100+100</f>
        <v>400</v>
      </c>
      <c r="I30" s="13">
        <f>SUM(J30:L30)</f>
        <v>300</v>
      </c>
      <c r="J30" s="8"/>
      <c r="K30" s="8"/>
      <c r="L30" s="9">
        <f>50+50+100+100</f>
        <v>300</v>
      </c>
      <c r="M30" s="9">
        <f>SUM(N30:P30)</f>
        <v>300</v>
      </c>
      <c r="N30" s="8"/>
      <c r="O30" s="8"/>
      <c r="P30" s="9">
        <f>50+50+100+100</f>
        <v>300</v>
      </c>
      <c r="Q30" s="19" t="s">
        <v>38</v>
      </c>
    </row>
    <row r="31" spans="1:17" ht="82.5" customHeight="1" x14ac:dyDescent="0.25">
      <c r="A31" s="18" t="s">
        <v>90</v>
      </c>
      <c r="B31" s="7" t="s">
        <v>91</v>
      </c>
      <c r="C31" s="10" t="s">
        <v>17</v>
      </c>
      <c r="D31" s="10" t="s">
        <v>33</v>
      </c>
      <c r="E31" s="13">
        <f>SUM(F31:H31)</f>
        <v>1241.64876</v>
      </c>
      <c r="F31" s="7"/>
      <c r="G31" s="7"/>
      <c r="H31" s="13">
        <v>1241.64876</v>
      </c>
      <c r="I31" s="13">
        <f>SUM(J31:L31)</f>
        <v>1241.64876</v>
      </c>
      <c r="J31" s="8"/>
      <c r="K31" s="8"/>
      <c r="L31" s="9">
        <v>1241.64876</v>
      </c>
      <c r="M31" s="9">
        <f>SUM(N31:P31)</f>
        <v>1241.64876</v>
      </c>
      <c r="N31" s="8"/>
      <c r="O31" s="8"/>
      <c r="P31" s="9">
        <v>1241.64876</v>
      </c>
      <c r="Q31" s="19" t="s">
        <v>38</v>
      </c>
    </row>
    <row r="32" spans="1:17" ht="248.25" customHeight="1" x14ac:dyDescent="0.25">
      <c r="A32" s="18" t="s">
        <v>92</v>
      </c>
      <c r="B32" s="7" t="s">
        <v>93</v>
      </c>
      <c r="C32" s="10" t="s">
        <v>31</v>
      </c>
      <c r="D32" s="10" t="s">
        <v>31</v>
      </c>
      <c r="E32" s="13">
        <f>E33+E35</f>
        <v>1944.3</v>
      </c>
      <c r="F32" s="13">
        <f t="shared" ref="F32:P32" si="9">F33+F35</f>
        <v>958.8</v>
      </c>
      <c r="G32" s="13">
        <f t="shared" si="9"/>
        <v>985.5</v>
      </c>
      <c r="H32" s="13">
        <f t="shared" si="9"/>
        <v>0</v>
      </c>
      <c r="I32" s="13">
        <f t="shared" si="9"/>
        <v>2065.6</v>
      </c>
      <c r="J32" s="13">
        <f t="shared" si="9"/>
        <v>1060.5</v>
      </c>
      <c r="K32" s="13">
        <f t="shared" si="9"/>
        <v>1005.1</v>
      </c>
      <c r="L32" s="13">
        <f t="shared" si="9"/>
        <v>0</v>
      </c>
      <c r="M32" s="13">
        <f t="shared" si="9"/>
        <v>2128.1</v>
      </c>
      <c r="N32" s="13">
        <f t="shared" si="9"/>
        <v>1102.5999999999999</v>
      </c>
      <c r="O32" s="13">
        <f t="shared" si="9"/>
        <v>1025.5</v>
      </c>
      <c r="P32" s="13">
        <f t="shared" si="9"/>
        <v>0</v>
      </c>
      <c r="Q32" s="19"/>
    </row>
    <row r="33" spans="1:17" ht="51" customHeight="1" x14ac:dyDescent="0.25">
      <c r="A33" s="18" t="s">
        <v>94</v>
      </c>
      <c r="B33" s="7" t="s">
        <v>95</v>
      </c>
      <c r="C33" s="10" t="s">
        <v>31</v>
      </c>
      <c r="D33" s="10" t="s">
        <v>31</v>
      </c>
      <c r="E33" s="14">
        <f>E34</f>
        <v>958.8</v>
      </c>
      <c r="F33" s="14">
        <f t="shared" ref="F33:P33" si="10">F34</f>
        <v>958.8</v>
      </c>
      <c r="G33" s="14">
        <f t="shared" si="10"/>
        <v>0</v>
      </c>
      <c r="H33" s="14">
        <f t="shared" si="10"/>
        <v>0</v>
      </c>
      <c r="I33" s="14">
        <f t="shared" si="10"/>
        <v>1060.5</v>
      </c>
      <c r="J33" s="14">
        <f t="shared" si="10"/>
        <v>1060.5</v>
      </c>
      <c r="K33" s="14">
        <f t="shared" si="10"/>
        <v>0</v>
      </c>
      <c r="L33" s="14">
        <f t="shared" si="10"/>
        <v>0</v>
      </c>
      <c r="M33" s="14">
        <f t="shared" si="10"/>
        <v>1102.5999999999999</v>
      </c>
      <c r="N33" s="14">
        <f t="shared" si="10"/>
        <v>1102.5999999999999</v>
      </c>
      <c r="O33" s="14">
        <f t="shared" si="10"/>
        <v>0</v>
      </c>
      <c r="P33" s="14">
        <f t="shared" si="10"/>
        <v>0</v>
      </c>
      <c r="Q33" s="19"/>
    </row>
    <row r="34" spans="1:17" ht="110.25" x14ac:dyDescent="0.25">
      <c r="A34" s="18" t="s">
        <v>96</v>
      </c>
      <c r="B34" s="7" t="s">
        <v>97</v>
      </c>
      <c r="C34" s="10" t="s">
        <v>98</v>
      </c>
      <c r="D34" s="10" t="s">
        <v>99</v>
      </c>
      <c r="E34" s="13">
        <f>SUM(F34:H34)</f>
        <v>958.8</v>
      </c>
      <c r="F34" s="13">
        <v>958.8</v>
      </c>
      <c r="G34" s="13">
        <v>0</v>
      </c>
      <c r="H34" s="13">
        <f t="shared" ref="H34:P34" si="11">H35</f>
        <v>0</v>
      </c>
      <c r="I34" s="13">
        <f>SUM(J34:L34)</f>
        <v>1060.5</v>
      </c>
      <c r="J34" s="13">
        <v>1060.5</v>
      </c>
      <c r="K34" s="13">
        <v>0</v>
      </c>
      <c r="L34" s="13">
        <f t="shared" si="11"/>
        <v>0</v>
      </c>
      <c r="M34" s="13">
        <f>SUM(N34:P34)</f>
        <v>1102.5999999999999</v>
      </c>
      <c r="N34" s="13">
        <v>1102.5999999999999</v>
      </c>
      <c r="O34" s="13">
        <v>0</v>
      </c>
      <c r="P34" s="13">
        <f t="shared" si="11"/>
        <v>0</v>
      </c>
      <c r="Q34" s="19" t="s">
        <v>38</v>
      </c>
    </row>
    <row r="35" spans="1:17" ht="63" x14ac:dyDescent="0.25">
      <c r="A35" s="18" t="s">
        <v>100</v>
      </c>
      <c r="B35" s="7" t="s">
        <v>101</v>
      </c>
      <c r="C35" s="10" t="s">
        <v>31</v>
      </c>
      <c r="D35" s="10" t="s">
        <v>31</v>
      </c>
      <c r="E35" s="13">
        <f>SUM(F35:H35)</f>
        <v>985.5</v>
      </c>
      <c r="F35" s="7"/>
      <c r="G35" s="13">
        <f>G36+G37</f>
        <v>985.5</v>
      </c>
      <c r="H35" s="13">
        <f t="shared" ref="H35:P35" si="12">H36+H37</f>
        <v>0</v>
      </c>
      <c r="I35" s="13">
        <f>I36+I37</f>
        <v>1005.1</v>
      </c>
      <c r="J35" s="13">
        <f t="shared" si="12"/>
        <v>0</v>
      </c>
      <c r="K35" s="13">
        <f t="shared" si="12"/>
        <v>1005.1</v>
      </c>
      <c r="L35" s="13">
        <f t="shared" si="12"/>
        <v>0</v>
      </c>
      <c r="M35" s="13">
        <f>M36+M37</f>
        <v>1025.5</v>
      </c>
      <c r="N35" s="13">
        <f t="shared" si="12"/>
        <v>0</v>
      </c>
      <c r="O35" s="13">
        <f t="shared" si="12"/>
        <v>1025.5</v>
      </c>
      <c r="P35" s="13">
        <f t="shared" si="12"/>
        <v>0</v>
      </c>
      <c r="Q35" s="19"/>
    </row>
    <row r="36" spans="1:17" ht="409.5" x14ac:dyDescent="0.25">
      <c r="A36" s="18" t="s">
        <v>102</v>
      </c>
      <c r="B36" s="7" t="s">
        <v>103</v>
      </c>
      <c r="C36" s="10" t="s">
        <v>17</v>
      </c>
      <c r="D36" s="10" t="s">
        <v>104</v>
      </c>
      <c r="E36" s="13">
        <f>SUM(F36:H36)</f>
        <v>962.3</v>
      </c>
      <c r="F36" s="7"/>
      <c r="G36" s="13">
        <v>962.3</v>
      </c>
      <c r="H36" s="7"/>
      <c r="I36" s="13">
        <f>SUM(J36:L36)</f>
        <v>981.9</v>
      </c>
      <c r="J36" s="8"/>
      <c r="K36" s="9">
        <v>981.9</v>
      </c>
      <c r="L36" s="8"/>
      <c r="M36" s="9">
        <f>SUM(N36:P36)</f>
        <v>1002.3</v>
      </c>
      <c r="N36" s="8"/>
      <c r="O36" s="9">
        <v>1002.3</v>
      </c>
      <c r="P36" s="8"/>
      <c r="Q36" s="19" t="s">
        <v>38</v>
      </c>
    </row>
    <row r="37" spans="1:17" ht="409.5" x14ac:dyDescent="0.25">
      <c r="A37" s="18" t="s">
        <v>105</v>
      </c>
      <c r="B37" s="7" t="s">
        <v>106</v>
      </c>
      <c r="C37" s="10" t="s">
        <v>21</v>
      </c>
      <c r="D37" s="10" t="s">
        <v>107</v>
      </c>
      <c r="E37" s="13">
        <f>SUM(F37:H37)</f>
        <v>23.2</v>
      </c>
      <c r="F37" s="7"/>
      <c r="G37" s="13">
        <v>23.2</v>
      </c>
      <c r="H37" s="7"/>
      <c r="I37" s="13">
        <f>SUM(J37:L37)</f>
        <v>23.2</v>
      </c>
      <c r="J37" s="8"/>
      <c r="K37" s="9">
        <v>23.2</v>
      </c>
      <c r="L37" s="8"/>
      <c r="M37" s="9">
        <f>SUM(N37:P37)</f>
        <v>23.2</v>
      </c>
      <c r="N37" s="8"/>
      <c r="O37" s="9">
        <v>23.2</v>
      </c>
      <c r="P37" s="8"/>
      <c r="Q37" s="19" t="s">
        <v>38</v>
      </c>
    </row>
    <row r="38" spans="1:17" ht="78.75" x14ac:dyDescent="0.25">
      <c r="A38" s="18" t="s">
        <v>108</v>
      </c>
      <c r="B38" s="7" t="s">
        <v>109</v>
      </c>
      <c r="C38" s="10" t="s">
        <v>31</v>
      </c>
      <c r="D38" s="10" t="s">
        <v>31</v>
      </c>
      <c r="E38" s="13">
        <f>SUM(F38:H38)</f>
        <v>0</v>
      </c>
      <c r="F38" s="7"/>
      <c r="G38" s="7"/>
      <c r="H38" s="13">
        <v>0</v>
      </c>
      <c r="I38" s="13">
        <f>SUM(J38:L38)</f>
        <v>774.73062000000004</v>
      </c>
      <c r="J38" s="8"/>
      <c r="K38" s="8"/>
      <c r="L38" s="9">
        <v>774.73062000000004</v>
      </c>
      <c r="M38" s="9">
        <f>SUM(N38:P38)</f>
        <v>1593.5895800000001</v>
      </c>
      <c r="N38" s="8"/>
      <c r="O38" s="8"/>
      <c r="P38" s="9">
        <v>1593.5895800000001</v>
      </c>
      <c r="Q38" s="19" t="s">
        <v>38</v>
      </c>
    </row>
    <row r="39" spans="1:17" ht="48" thickBot="1" x14ac:dyDescent="0.3">
      <c r="A39" s="20" t="s">
        <v>110</v>
      </c>
      <c r="B39" s="21" t="s">
        <v>111</v>
      </c>
      <c r="C39" s="22" t="s">
        <v>31</v>
      </c>
      <c r="D39" s="22" t="s">
        <v>31</v>
      </c>
      <c r="E39" s="23">
        <f>E10</f>
        <v>73832.361159999986</v>
      </c>
      <c r="F39" s="23">
        <f t="shared" ref="F39:P39" si="13">F10</f>
        <v>958.8</v>
      </c>
      <c r="G39" s="23">
        <f t="shared" si="13"/>
        <v>2573.1145200000001</v>
      </c>
      <c r="H39" s="23">
        <f t="shared" si="13"/>
        <v>70300.446640000009</v>
      </c>
      <c r="I39" s="23">
        <f t="shared" si="13"/>
        <v>67945.457269999999</v>
      </c>
      <c r="J39" s="23">
        <f t="shared" si="13"/>
        <v>1060.5</v>
      </c>
      <c r="K39" s="23">
        <f t="shared" si="13"/>
        <v>1942.8018400000001</v>
      </c>
      <c r="L39" s="23">
        <f t="shared" si="13"/>
        <v>64942.155429999999</v>
      </c>
      <c r="M39" s="23">
        <f t="shared" si="13"/>
        <v>69709.366600000008</v>
      </c>
      <c r="N39" s="23">
        <f t="shared" si="13"/>
        <v>1102.5999999999999</v>
      </c>
      <c r="O39" s="23">
        <f t="shared" si="13"/>
        <v>1963.1854199999998</v>
      </c>
      <c r="P39" s="23">
        <f t="shared" si="13"/>
        <v>66643.581179999994</v>
      </c>
      <c r="Q39" s="24"/>
    </row>
    <row r="40" spans="1:17" ht="0" hidden="1" customHeight="1" x14ac:dyDescent="0.25">
      <c r="A40" s="29"/>
      <c r="B40" s="29"/>
      <c r="C40" s="29"/>
      <c r="D40" s="29"/>
    </row>
  </sheetData>
  <mergeCells count="14">
    <mergeCell ref="Q6:Q8"/>
    <mergeCell ref="C6:C8"/>
    <mergeCell ref="A40:D40"/>
    <mergeCell ref="A1:Q1"/>
    <mergeCell ref="E3:Q3"/>
    <mergeCell ref="A3:D3"/>
    <mergeCell ref="A4:G4"/>
    <mergeCell ref="A2:D2"/>
    <mergeCell ref="A6:A8"/>
    <mergeCell ref="E6:H7"/>
    <mergeCell ref="I6:L7"/>
    <mergeCell ref="M6:P7"/>
    <mergeCell ref="B6:B8"/>
    <mergeCell ref="D6:D8"/>
  </mergeCells>
  <pageMargins left="0.78740157480314965" right="0.78740157480314965" top="1.1811023622047245" bottom="0.59055118110236227" header="0.39370078740157483" footer="0.39370078740157483"/>
  <pageSetup paperSize="9" scale="46" firstPageNumber="90" fitToHeight="0" orientation="landscape" useFirstPageNumber="1" horizontalDpi="300" verticalDpi="300" r:id="rId1"/>
  <headerFooter alignWithMargins="0">
    <oddFooter>&amp;L&amp;"Times New Roman,обычный"&amp;14&amp;P</oddFooter>
  </headerFooter>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2" baseType="variant">
      <vt:variant>
        <vt:lpstr>Листы</vt:lpstr>
      </vt:variant>
      <vt:variant>
        <vt:i4>1</vt:i4>
      </vt:variant>
    </vt:vector>
  </HeadingPairs>
  <TitlesOfParts>
    <vt:vector size="1" baseType="lpstr">
      <vt:lpstr>SKIF_7_30_TESTРРО_МО_по_полномо</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2024-11-13T03:10:23Z</cp:lastPrinted>
  <dcterms:modified xsi:type="dcterms:W3CDTF">2024-11-13T03:10:25Z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