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075" windowHeight="10890" activeTab="0"/>
  </bookViews>
  <sheets>
    <sheet name="Приложение 1" sheetId="1" r:id="rId1"/>
  </sheets>
  <definedNames>
    <definedName name="_xlnm.Print_Titles" localSheetId="0">'Приложение 1'!$4:$7</definedName>
    <definedName name="_xlnm.Print_Area" localSheetId="0">'Приложение 1'!$A$1:$AI$82</definedName>
  </definedNames>
  <calcPr fullCalcOnLoad="1"/>
</workbook>
</file>

<file path=xl/comments1.xml><?xml version="1.0" encoding="utf-8"?>
<comments xmlns="http://schemas.openxmlformats.org/spreadsheetml/2006/main">
  <authors>
    <author>Дементьева Наталья Владимировна</author>
  </authors>
  <commentList>
    <comment ref="A56" authorId="0">
      <text>
        <r>
          <rPr>
            <b/>
            <sz val="9"/>
            <rFont val="Tahoma"/>
            <family val="2"/>
          </rPr>
          <t>Мин.ЖКХ+Мин.строй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>ЖКХ</t>
        </r>
        <r>
          <rPr>
            <sz val="9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rFont val="Tahoma"/>
            <family val="2"/>
          </rPr>
          <t>Мин.соц</t>
        </r>
        <r>
          <rPr>
            <sz val="9"/>
            <rFont val="Tahoma"/>
            <family val="2"/>
          </rPr>
          <t xml:space="preserve">
</t>
        </r>
      </text>
    </comment>
    <comment ref="U56" authorId="0">
      <text>
        <r>
          <rPr>
            <b/>
            <sz val="9"/>
            <rFont val="Tahoma"/>
            <family val="2"/>
          </rPr>
          <t>Мин.соц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sz val="9"/>
            <rFont val="Tahoma"/>
            <family val="2"/>
          </rPr>
          <t xml:space="preserve">Мин.ЖКХ+Мин.соц
</t>
        </r>
      </text>
    </comment>
    <comment ref="J62" authorId="0">
      <text>
        <r>
          <rPr>
            <b/>
            <sz val="9"/>
            <rFont val="Tahoma"/>
            <family val="2"/>
          </rPr>
          <t>Мин.ЖКХ</t>
        </r>
        <r>
          <rPr>
            <sz val="9"/>
            <rFont val="Tahoma"/>
            <family val="2"/>
          </rPr>
          <t xml:space="preserve">
</t>
        </r>
      </text>
    </comment>
    <comment ref="K62" authorId="0">
      <text>
        <r>
          <rPr>
            <b/>
            <sz val="9"/>
            <rFont val="Tahoma"/>
            <family val="2"/>
          </rPr>
          <t xml:space="preserve">Мин.соц
</t>
        </r>
        <r>
          <rPr>
            <sz val="9"/>
            <rFont val="Tahoma"/>
            <family val="2"/>
          </rPr>
          <t xml:space="preserve">
</t>
        </r>
      </text>
    </comment>
    <comment ref="K63" authorId="0">
      <text>
        <r>
          <rPr>
            <b/>
            <sz val="9"/>
            <rFont val="Tahoma"/>
            <family val="2"/>
          </rPr>
          <t>Мин.соц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<sst xmlns="http://schemas.openxmlformats.org/spreadsheetml/2006/main" count="122" uniqueCount="93">
  <si>
    <t>значение индикатора</t>
  </si>
  <si>
    <t>ИТОГО ПО ВСЕМ УКАЗАМ</t>
  </si>
  <si>
    <t>2013 год</t>
  </si>
  <si>
    <t xml:space="preserve">Предусмотрено в консолидированном бюджете субъекта РФ  </t>
  </si>
  <si>
    <t>2014 год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</si>
  <si>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</si>
  <si>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</si>
  <si>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</si>
  <si>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</si>
  <si>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Объем недостающих средств (не предусмотренных в в консолидированном бюджете субъекта РФ)</t>
  </si>
  <si>
    <t>2015 год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</si>
  <si>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</si>
  <si>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</si>
  <si>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</si>
  <si>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</si>
  <si>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</si>
  <si>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</si>
  <si>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</si>
  <si>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</si>
  <si>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</si>
  <si>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</si>
  <si>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</si>
  <si>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</si>
  <si>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</si>
  <si>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</si>
  <si>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</si>
  <si>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</si>
  <si>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</si>
  <si>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</si>
  <si>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</si>
  <si>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</si>
  <si>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</si>
  <si>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</si>
  <si>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</si>
  <si>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</si>
  <si>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</si>
  <si>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</si>
  <si>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</si>
  <si>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</si>
  <si>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</si>
  <si>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</si>
  <si>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</si>
  <si>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</si>
  <si>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</si>
  <si>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</si>
  <si>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</si>
  <si>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</si>
  <si>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</si>
  <si>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</si>
  <si>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</si>
  <si>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</si>
  <si>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</si>
  <si>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</si>
  <si>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</si>
  <si>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</si>
  <si>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</si>
  <si>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</si>
  <si>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Указ Президента РФ от 01.06.2012 № 761 "О национальной стратегии в интересах детей на 2012 - 2017 годы"</t>
  </si>
  <si>
    <t>Указ Президента РФ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</si>
  <si>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</si>
  <si>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</si>
  <si>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</si>
  <si>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</si>
  <si>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</si>
  <si>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</si>
  <si>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</si>
  <si>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</si>
  <si>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</si>
  <si>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</si>
  <si>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</si>
  <si>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</si>
  <si>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</si>
  <si>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</si>
  <si>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</si>
  <si>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</si>
  <si>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</si>
  <si>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</si>
  <si>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</si>
  <si>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</si>
  <si>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доведение оплаты труда педагогов учреждений дополнительного образования детей, в том числе педагогов в системе учреждений культуры, до уровня не ниже среднего для учителей в регионе</t>
  </si>
  <si>
    <t>доведении к 2018 году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до 100 процентов от средней заработной платы в регионе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</si>
  <si>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</si>
  <si>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</si>
  <si>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</si>
  <si>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</si>
  <si>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(наименование субъекта РФ ДФО)</t>
  </si>
  <si>
    <t>ИТОГО потребность средств на 2013-2015 годы</t>
  </si>
  <si>
    <t>-</t>
  </si>
  <si>
    <t>мероприятия, направленные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</si>
  <si>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</si>
  <si>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 xml:space="preserve"> - формирование специальных условий  ипотечного кредитования для различных категорий граждан(разработка механизма льготного ипотечного кредитования отдельных категорий граждан</t>
  </si>
  <si>
    <t>Оценка потребности средств, необходимых для реализации указов Президента Российской Федерации от 7 мая 2012 года №596-602, 606, от 7 июня 2012 года №761, от 28 декабря 2012 года №1688 субъекта Российской Федерации                                                                                         Камчатский край , млн. рублей</t>
  </si>
  <si>
    <r>
      <t xml:space="preserve">в т.ч. средства Госкорпорации </t>
    </r>
    <r>
      <rPr>
        <b/>
        <sz val="14"/>
        <rFont val="Times New Roman"/>
        <family val="1"/>
      </rPr>
      <t>(по фонду содействия реформирования)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</si>
</sst>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1" xfId="0" applyFont="1" applyBorder="1" applyAlignment="1">
      <alignment vertical="top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15" xfId="0" applyFont="1" applyBorder="1" applyAlignment="1">
      <alignment vertical="top"/>
    </xf>
    <xf numFmtId="0" fontId="22" fillId="0" borderId="1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vertical="top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center" wrapText="1"/>
    </xf>
    <xf numFmtId="168" fontId="23" fillId="0" borderId="17" xfId="0" applyNumberFormat="1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168" fontId="23" fillId="0" borderId="17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68" fontId="22" fillId="0" borderId="17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49" fontId="24" fillId="0" borderId="12" xfId="0" applyNumberFormat="1" applyFont="1" applyBorder="1" applyAlignment="1">
      <alignment horizontal="left" vertical="center" wrapText="1"/>
    </xf>
    <xf numFmtId="2" fontId="24" fillId="0" borderId="17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left" vertical="center" wrapText="1"/>
    </xf>
    <xf numFmtId="168" fontId="22" fillId="0" borderId="17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168" fontId="22" fillId="0" borderId="15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2" fillId="0" borderId="12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AA82"/>
  <sheetViews>
    <sheetView tabSelected="1" view="pageBreakPreview" zoomScale="50" zoomScaleNormal="115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B12" sqref="AB12"/>
    </sheetView>
  </sheetViews>
  <sheetFormatPr defaultColWidth="9.125" defaultRowHeight="12.75"/>
  <cols>
    <col min="1" max="1" width="50.25390625" style="1" customWidth="1"/>
    <col min="2" max="2" width="11.875" style="1" customWidth="1"/>
    <col min="3" max="3" width="11.00390625" style="1" hidden="1" customWidth="1"/>
    <col min="4" max="4" width="12.75390625" style="1" customWidth="1"/>
    <col min="5" max="5" width="10.625" style="1" customWidth="1"/>
    <col min="6" max="6" width="10.25390625" style="1" customWidth="1"/>
    <col min="7" max="7" width="16.375" style="1" bestFit="1" customWidth="1"/>
    <col min="8" max="8" width="10.25390625" style="1" customWidth="1"/>
    <col min="9" max="9" width="12.625" style="1" customWidth="1"/>
    <col min="10" max="10" width="9.75390625" style="1" customWidth="1"/>
    <col min="11" max="11" width="11.125" style="1" customWidth="1"/>
    <col min="12" max="12" width="12.125" style="1" customWidth="1"/>
    <col min="13" max="14" width="10.625" style="2" customWidth="1"/>
    <col min="15" max="15" width="16.375" style="2" bestFit="1" customWidth="1"/>
    <col min="16" max="16" width="10.25390625" style="2" customWidth="1"/>
    <col min="17" max="17" width="12.625" style="2" customWidth="1"/>
    <col min="18" max="18" width="9.375" style="2" customWidth="1"/>
    <col min="19" max="20" width="11.125" style="2" customWidth="1"/>
    <col min="21" max="22" width="10.625" style="2" customWidth="1"/>
    <col min="23" max="23" width="16.375" style="2" bestFit="1" customWidth="1"/>
    <col min="24" max="24" width="10.25390625" style="2" customWidth="1"/>
    <col min="25" max="25" width="12.875" style="2" customWidth="1"/>
    <col min="26" max="26" width="9.00390625" style="2" customWidth="1"/>
    <col min="27" max="27" width="12.125" style="2" customWidth="1"/>
    <col min="28" max="16384" width="9.125" style="1" customWidth="1"/>
  </cols>
  <sheetData>
    <row r="1" ht="22.5" customHeight="1"/>
    <row r="2" spans="1:27" ht="42" customHeight="1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8.75">
      <c r="B3" s="4"/>
      <c r="C3" s="4"/>
      <c r="D3" s="4"/>
      <c r="E3" s="4"/>
      <c r="F3" s="4"/>
      <c r="G3" s="4"/>
      <c r="H3" s="4"/>
      <c r="I3" s="4"/>
      <c r="J3" s="5" t="s">
        <v>85</v>
      </c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12" customFormat="1" ht="15.75" customHeight="1">
      <c r="A4" s="7"/>
      <c r="B4" s="8" t="s">
        <v>86</v>
      </c>
      <c r="C4" s="9" t="s">
        <v>2</v>
      </c>
      <c r="D4" s="10"/>
      <c r="E4" s="10"/>
      <c r="F4" s="10"/>
      <c r="G4" s="10"/>
      <c r="H4" s="10"/>
      <c r="I4" s="10"/>
      <c r="J4" s="10"/>
      <c r="K4" s="11"/>
      <c r="L4" s="9" t="s">
        <v>4</v>
      </c>
      <c r="M4" s="10"/>
      <c r="N4" s="10"/>
      <c r="O4" s="10"/>
      <c r="P4" s="10"/>
      <c r="Q4" s="10"/>
      <c r="R4" s="10"/>
      <c r="S4" s="11"/>
      <c r="T4" s="9" t="s">
        <v>10</v>
      </c>
      <c r="U4" s="10"/>
      <c r="V4" s="10"/>
      <c r="W4" s="10"/>
      <c r="X4" s="10"/>
      <c r="Y4" s="10"/>
      <c r="Z4" s="10"/>
      <c r="AA4" s="11"/>
    </row>
    <row r="5" spans="1:27" s="12" customFormat="1" ht="15.75" customHeight="1">
      <c r="A5" s="13"/>
      <c r="B5" s="14"/>
      <c r="C5" s="8" t="s">
        <v>0</v>
      </c>
      <c r="D5" s="8" t="s">
        <v>84</v>
      </c>
      <c r="E5" s="15" t="s">
        <v>5</v>
      </c>
      <c r="F5" s="16"/>
      <c r="G5" s="16"/>
      <c r="H5" s="16"/>
      <c r="I5" s="16"/>
      <c r="J5" s="17"/>
      <c r="K5" s="8" t="s">
        <v>9</v>
      </c>
      <c r="L5" s="8" t="s">
        <v>84</v>
      </c>
      <c r="M5" s="9" t="s">
        <v>5</v>
      </c>
      <c r="N5" s="10"/>
      <c r="O5" s="10"/>
      <c r="P5" s="10"/>
      <c r="Q5" s="10"/>
      <c r="R5" s="11"/>
      <c r="S5" s="18" t="s">
        <v>9</v>
      </c>
      <c r="T5" s="18" t="s">
        <v>84</v>
      </c>
      <c r="U5" s="9" t="s">
        <v>5</v>
      </c>
      <c r="V5" s="10"/>
      <c r="W5" s="10"/>
      <c r="X5" s="10"/>
      <c r="Y5" s="10"/>
      <c r="Z5" s="11"/>
      <c r="AA5" s="18" t="s">
        <v>9</v>
      </c>
    </row>
    <row r="6" spans="1:27" s="12" customFormat="1" ht="18" customHeight="1">
      <c r="A6" s="13"/>
      <c r="B6" s="14"/>
      <c r="C6" s="14"/>
      <c r="D6" s="14"/>
      <c r="E6" s="8" t="s">
        <v>3</v>
      </c>
      <c r="F6" s="15" t="s">
        <v>6</v>
      </c>
      <c r="G6" s="16"/>
      <c r="H6" s="16"/>
      <c r="I6" s="17"/>
      <c r="J6" s="8" t="s">
        <v>82</v>
      </c>
      <c r="K6" s="14"/>
      <c r="L6" s="14"/>
      <c r="M6" s="18" t="s">
        <v>3</v>
      </c>
      <c r="N6" s="9" t="s">
        <v>6</v>
      </c>
      <c r="O6" s="10"/>
      <c r="P6" s="10"/>
      <c r="Q6" s="11"/>
      <c r="R6" s="18" t="s">
        <v>82</v>
      </c>
      <c r="S6" s="19"/>
      <c r="T6" s="19"/>
      <c r="U6" s="18" t="s">
        <v>3</v>
      </c>
      <c r="V6" s="9" t="s">
        <v>6</v>
      </c>
      <c r="W6" s="10"/>
      <c r="X6" s="10"/>
      <c r="Y6" s="11"/>
      <c r="Z6" s="18" t="s">
        <v>82</v>
      </c>
      <c r="AA6" s="19"/>
    </row>
    <row r="7" spans="1:27" s="12" customFormat="1" ht="150" customHeight="1">
      <c r="A7" s="20"/>
      <c r="B7" s="21"/>
      <c r="C7" s="21"/>
      <c r="D7" s="21"/>
      <c r="E7" s="21"/>
      <c r="F7" s="22" t="s">
        <v>81</v>
      </c>
      <c r="G7" s="23" t="s">
        <v>7</v>
      </c>
      <c r="H7" s="23" t="s">
        <v>83</v>
      </c>
      <c r="I7" s="22" t="s">
        <v>8</v>
      </c>
      <c r="J7" s="21"/>
      <c r="K7" s="21"/>
      <c r="L7" s="21"/>
      <c r="M7" s="24"/>
      <c r="N7" s="25" t="s">
        <v>81</v>
      </c>
      <c r="O7" s="26" t="s">
        <v>7</v>
      </c>
      <c r="P7" s="26" t="s">
        <v>83</v>
      </c>
      <c r="Q7" s="25" t="s">
        <v>8</v>
      </c>
      <c r="R7" s="24"/>
      <c r="S7" s="24"/>
      <c r="T7" s="24"/>
      <c r="U7" s="24"/>
      <c r="V7" s="25" t="s">
        <v>81</v>
      </c>
      <c r="W7" s="26" t="s">
        <v>7</v>
      </c>
      <c r="X7" s="26" t="s">
        <v>83</v>
      </c>
      <c r="Y7" s="25" t="s">
        <v>8</v>
      </c>
      <c r="Z7" s="24"/>
      <c r="AA7" s="24"/>
    </row>
    <row r="8" spans="1:27" ht="18.75">
      <c r="A8" s="27" t="s">
        <v>1</v>
      </c>
      <c r="B8" s="28">
        <f>B9+B20+B34+B45+B52+B65+B71+B73+B79+B81</f>
        <v>247314.92951611176</v>
      </c>
      <c r="C8" s="28">
        <f aca="true" t="shared" si="0" ref="C8:AA8">C9+C20+C34+C45+C52+C65+C71+C73+C79+C81</f>
        <v>0</v>
      </c>
      <c r="D8" s="28">
        <f t="shared" si="0"/>
        <v>85569.5950091461</v>
      </c>
      <c r="E8" s="28">
        <f t="shared" si="0"/>
        <v>74719.79585135002</v>
      </c>
      <c r="F8" s="28">
        <f t="shared" si="0"/>
        <v>5469.03580947</v>
      </c>
      <c r="G8" s="28">
        <f t="shared" si="0"/>
        <v>66234.38704188002</v>
      </c>
      <c r="H8" s="28">
        <f t="shared" si="0"/>
        <v>3016.5829999999996</v>
      </c>
      <c r="I8" s="28">
        <f t="shared" si="0"/>
        <v>394.36</v>
      </c>
      <c r="J8" s="28">
        <f t="shared" si="0"/>
        <v>7371.966157796084</v>
      </c>
      <c r="K8" s="28">
        <f t="shared" si="0"/>
        <v>3425.8869999999997</v>
      </c>
      <c r="L8" s="28">
        <f t="shared" si="0"/>
        <v>89099.90189054</v>
      </c>
      <c r="M8" s="28">
        <f t="shared" si="0"/>
        <v>65309.0979156945</v>
      </c>
      <c r="N8" s="28">
        <f t="shared" si="0"/>
        <v>728.888</v>
      </c>
      <c r="O8" s="28">
        <f t="shared" si="0"/>
        <v>58852.8332156945</v>
      </c>
      <c r="P8" s="28">
        <f t="shared" si="0"/>
        <v>5727.4310000000005</v>
      </c>
      <c r="Q8" s="28">
        <f t="shared" si="0"/>
        <v>0</v>
      </c>
      <c r="R8" s="28">
        <f t="shared" si="0"/>
        <v>7262.074339190009</v>
      </c>
      <c r="S8" s="28">
        <f t="shared" si="0"/>
        <v>16291.538835655498</v>
      </c>
      <c r="T8" s="28">
        <f t="shared" si="0"/>
        <v>72645.43261642572</v>
      </c>
      <c r="U8" s="28">
        <f t="shared" si="0"/>
        <v>46557.336118690364</v>
      </c>
      <c r="V8" s="28">
        <f t="shared" si="0"/>
        <v>1454.6799</v>
      </c>
      <c r="W8" s="28">
        <f t="shared" si="0"/>
        <v>37701.08321869034</v>
      </c>
      <c r="X8" s="28">
        <f t="shared" si="0"/>
        <v>7401.573</v>
      </c>
      <c r="Y8" s="28">
        <f t="shared" si="0"/>
        <v>0</v>
      </c>
      <c r="Z8" s="28">
        <f t="shared" si="0"/>
        <v>8744.52702773535</v>
      </c>
      <c r="AA8" s="28">
        <f t="shared" si="0"/>
        <v>17190.56947</v>
      </c>
    </row>
    <row r="9" spans="1:27" ht="56.25">
      <c r="A9" s="29" t="s">
        <v>19</v>
      </c>
      <c r="B9" s="30">
        <f>B10+B11+B12+B13+B16+B17</f>
        <v>10869.266</v>
      </c>
      <c r="C9" s="30">
        <f aca="true" t="shared" si="1" ref="C9:AA9">C10+C11+C12+C13+C16+C17</f>
        <v>0</v>
      </c>
      <c r="D9" s="30">
        <f t="shared" si="1"/>
        <v>4087.7900000000004</v>
      </c>
      <c r="E9" s="30">
        <f t="shared" si="1"/>
        <v>3071.206</v>
      </c>
      <c r="F9" s="30">
        <f t="shared" si="1"/>
        <v>831.8330000000001</v>
      </c>
      <c r="G9" s="30">
        <f t="shared" si="1"/>
        <v>2233.373</v>
      </c>
      <c r="H9" s="30">
        <f t="shared" si="1"/>
        <v>6</v>
      </c>
      <c r="I9" s="30">
        <f t="shared" si="1"/>
        <v>394.36</v>
      </c>
      <c r="J9" s="30">
        <f t="shared" si="1"/>
        <v>350.357</v>
      </c>
      <c r="K9" s="30">
        <f t="shared" si="1"/>
        <v>666.227</v>
      </c>
      <c r="L9" s="30">
        <f t="shared" si="1"/>
        <v>3029.464</v>
      </c>
      <c r="M9" s="30">
        <f t="shared" si="1"/>
        <v>68.18</v>
      </c>
      <c r="N9" s="30">
        <f t="shared" si="1"/>
        <v>0</v>
      </c>
      <c r="O9" s="30">
        <f t="shared" si="1"/>
        <v>68.18</v>
      </c>
      <c r="P9" s="30">
        <f t="shared" si="1"/>
        <v>0</v>
      </c>
      <c r="Q9" s="30">
        <f t="shared" si="1"/>
        <v>0</v>
      </c>
      <c r="R9" s="30">
        <f t="shared" si="1"/>
        <v>543.929</v>
      </c>
      <c r="S9" s="30">
        <f t="shared" si="1"/>
        <v>2417.355</v>
      </c>
      <c r="T9" s="30">
        <f t="shared" si="1"/>
        <v>3752.0119999999997</v>
      </c>
      <c r="U9" s="30">
        <f t="shared" si="1"/>
        <v>503.738</v>
      </c>
      <c r="V9" s="30">
        <f t="shared" si="1"/>
        <v>324.74</v>
      </c>
      <c r="W9" s="30">
        <f t="shared" si="1"/>
        <v>178.998</v>
      </c>
      <c r="X9" s="30">
        <f t="shared" si="1"/>
        <v>0</v>
      </c>
      <c r="Y9" s="30">
        <f t="shared" si="1"/>
        <v>0</v>
      </c>
      <c r="Z9" s="30">
        <f t="shared" si="1"/>
        <v>444.529</v>
      </c>
      <c r="AA9" s="30">
        <f t="shared" si="1"/>
        <v>2803.745</v>
      </c>
    </row>
    <row r="10" spans="1:27" ht="112.5">
      <c r="A10" s="31" t="s">
        <v>11</v>
      </c>
      <c r="B10" s="32">
        <f>D10+L10+T10</f>
        <v>0</v>
      </c>
      <c r="C10" s="32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</row>
    <row r="11" spans="1:27" ht="75">
      <c r="A11" s="31" t="s">
        <v>15</v>
      </c>
      <c r="B11" s="32">
        <f>D11+L11+T11</f>
        <v>91.86</v>
      </c>
      <c r="C11" s="32"/>
      <c r="D11" s="32">
        <v>91.86</v>
      </c>
      <c r="E11" s="32">
        <v>91.86</v>
      </c>
      <c r="F11" s="32">
        <v>0</v>
      </c>
      <c r="G11" s="32">
        <v>91.86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</row>
    <row r="12" spans="1:27" ht="56.25">
      <c r="A12" s="31" t="s">
        <v>16</v>
      </c>
      <c r="B12" s="32">
        <f aca="true" t="shared" si="2" ref="B12:B19">D12+L12+T12</f>
        <v>0</v>
      </c>
      <c r="C12" s="32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</row>
    <row r="13" spans="1:27" ht="56.25">
      <c r="A13" s="31" t="s">
        <v>17</v>
      </c>
      <c r="B13" s="32">
        <f>B14+B15</f>
        <v>7641.4259999999995</v>
      </c>
      <c r="C13" s="32">
        <f aca="true" t="shared" si="3" ref="C13:AA13">C14+C15</f>
        <v>0</v>
      </c>
      <c r="D13" s="32">
        <f t="shared" si="3"/>
        <v>2526.05</v>
      </c>
      <c r="E13" s="32">
        <f t="shared" si="3"/>
        <v>1903.826</v>
      </c>
      <c r="F13" s="32">
        <f t="shared" si="3"/>
        <v>57.123</v>
      </c>
      <c r="G13" s="32">
        <f t="shared" si="3"/>
        <v>1840.703</v>
      </c>
      <c r="H13" s="32">
        <f t="shared" si="3"/>
        <v>6</v>
      </c>
      <c r="I13" s="32">
        <f t="shared" si="3"/>
        <v>0</v>
      </c>
      <c r="J13" s="32">
        <f t="shared" si="3"/>
        <v>350.357</v>
      </c>
      <c r="K13" s="32">
        <f t="shared" si="3"/>
        <v>271.86699999999996</v>
      </c>
      <c r="L13" s="32">
        <f t="shared" si="3"/>
        <v>2196.4139999999998</v>
      </c>
      <c r="M13" s="32">
        <f t="shared" si="3"/>
        <v>68.18</v>
      </c>
      <c r="N13" s="32">
        <f t="shared" si="3"/>
        <v>0</v>
      </c>
      <c r="O13" s="32">
        <f t="shared" si="3"/>
        <v>68.18</v>
      </c>
      <c r="P13" s="32">
        <f t="shared" si="3"/>
        <v>0</v>
      </c>
      <c r="Q13" s="32">
        <f t="shared" si="3"/>
        <v>0</v>
      </c>
      <c r="R13" s="32">
        <f t="shared" si="3"/>
        <v>371.529</v>
      </c>
      <c r="S13" s="32">
        <f t="shared" si="3"/>
        <v>1756.705</v>
      </c>
      <c r="T13" s="32">
        <f t="shared" si="3"/>
        <v>2918.9619999999995</v>
      </c>
      <c r="U13" s="32">
        <f t="shared" si="3"/>
        <v>71.528</v>
      </c>
      <c r="V13" s="32">
        <f t="shared" si="3"/>
        <v>0</v>
      </c>
      <c r="W13" s="32">
        <f t="shared" si="3"/>
        <v>71.528</v>
      </c>
      <c r="X13" s="32">
        <f t="shared" si="3"/>
        <v>0</v>
      </c>
      <c r="Y13" s="32">
        <f t="shared" si="3"/>
        <v>0</v>
      </c>
      <c r="Z13" s="32">
        <f t="shared" si="3"/>
        <v>444.529</v>
      </c>
      <c r="AA13" s="32">
        <f t="shared" si="3"/>
        <v>2402.9049999999997</v>
      </c>
    </row>
    <row r="14" spans="1:27" ht="64.5" customHeight="1">
      <c r="A14" s="33" t="s">
        <v>59</v>
      </c>
      <c r="B14" s="32">
        <f t="shared" si="2"/>
        <v>5867.48</v>
      </c>
      <c r="C14" s="32"/>
      <c r="D14" s="32">
        <v>1963.28</v>
      </c>
      <c r="E14" s="32">
        <v>1779.33</v>
      </c>
      <c r="F14" s="32">
        <v>0</v>
      </c>
      <c r="G14" s="32">
        <v>1779.33</v>
      </c>
      <c r="H14" s="32">
        <v>0</v>
      </c>
      <c r="I14" s="32">
        <v>0</v>
      </c>
      <c r="J14" s="32">
        <v>0</v>
      </c>
      <c r="K14" s="32">
        <v>183.95</v>
      </c>
      <c r="L14" s="32">
        <v>1600.5</v>
      </c>
      <c r="M14" s="32">
        <v>5</v>
      </c>
      <c r="N14" s="32">
        <v>0</v>
      </c>
      <c r="O14" s="32">
        <v>5</v>
      </c>
      <c r="P14" s="32">
        <v>0</v>
      </c>
      <c r="Q14" s="32">
        <v>0</v>
      </c>
      <c r="R14" s="32">
        <v>30</v>
      </c>
      <c r="S14" s="32">
        <v>1565.5</v>
      </c>
      <c r="T14" s="32">
        <v>2303.7</v>
      </c>
      <c r="U14" s="32">
        <v>5</v>
      </c>
      <c r="V14" s="32">
        <v>0</v>
      </c>
      <c r="W14" s="32">
        <v>5</v>
      </c>
      <c r="X14" s="32">
        <v>0</v>
      </c>
      <c r="Y14" s="32">
        <v>0</v>
      </c>
      <c r="Z14" s="32">
        <v>85</v>
      </c>
      <c r="AA14" s="32">
        <v>2213.7</v>
      </c>
    </row>
    <row r="15" spans="1:27" s="34" customFormat="1" ht="93.75">
      <c r="A15" s="33" t="s">
        <v>12</v>
      </c>
      <c r="B15" s="32">
        <f t="shared" si="2"/>
        <v>1773.946</v>
      </c>
      <c r="C15" s="32"/>
      <c r="D15" s="32">
        <v>562.77</v>
      </c>
      <c r="E15" s="32">
        <v>124.496</v>
      </c>
      <c r="F15" s="32">
        <v>57.123</v>
      </c>
      <c r="G15" s="32">
        <v>61.373</v>
      </c>
      <c r="H15" s="32">
        <v>6</v>
      </c>
      <c r="I15" s="32">
        <v>0</v>
      </c>
      <c r="J15" s="32">
        <v>350.357</v>
      </c>
      <c r="K15" s="32">
        <v>87.917</v>
      </c>
      <c r="L15" s="32">
        <v>595.914</v>
      </c>
      <c r="M15" s="32">
        <v>63.18</v>
      </c>
      <c r="N15" s="32">
        <v>0</v>
      </c>
      <c r="O15" s="32">
        <v>63.18</v>
      </c>
      <c r="P15" s="32">
        <v>0</v>
      </c>
      <c r="Q15" s="32">
        <v>0</v>
      </c>
      <c r="R15" s="32">
        <v>341.529</v>
      </c>
      <c r="S15" s="32">
        <v>191.205</v>
      </c>
      <c r="T15" s="32">
        <v>615.262</v>
      </c>
      <c r="U15" s="32">
        <v>66.528</v>
      </c>
      <c r="V15" s="32">
        <v>0</v>
      </c>
      <c r="W15" s="32">
        <v>66.528</v>
      </c>
      <c r="X15" s="32">
        <v>0</v>
      </c>
      <c r="Y15" s="32">
        <v>0</v>
      </c>
      <c r="Z15" s="32">
        <v>359.529</v>
      </c>
      <c r="AA15" s="32">
        <v>189.205</v>
      </c>
    </row>
    <row r="16" spans="1:27" ht="75">
      <c r="A16" s="31" t="s">
        <v>60</v>
      </c>
      <c r="B16" s="32">
        <f t="shared" si="2"/>
        <v>0</v>
      </c>
      <c r="C16" s="32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</row>
    <row r="17" spans="1:27" ht="56.25">
      <c r="A17" s="31" t="s">
        <v>18</v>
      </c>
      <c r="B17" s="32">
        <f>B18+B19</f>
        <v>3135.98</v>
      </c>
      <c r="C17" s="32">
        <f aca="true" t="shared" si="4" ref="C17:AA17">C18+C19</f>
        <v>0</v>
      </c>
      <c r="D17" s="32">
        <f t="shared" si="4"/>
        <v>1469.88</v>
      </c>
      <c r="E17" s="32">
        <f t="shared" si="4"/>
        <v>1075.52</v>
      </c>
      <c r="F17" s="32">
        <f t="shared" si="4"/>
        <v>774.71</v>
      </c>
      <c r="G17" s="32">
        <f t="shared" si="4"/>
        <v>300.81</v>
      </c>
      <c r="H17" s="32">
        <f t="shared" si="4"/>
        <v>0</v>
      </c>
      <c r="I17" s="32">
        <f t="shared" si="4"/>
        <v>394.36</v>
      </c>
      <c r="J17" s="32">
        <f t="shared" si="4"/>
        <v>0</v>
      </c>
      <c r="K17" s="32">
        <f t="shared" si="4"/>
        <v>394.36</v>
      </c>
      <c r="L17" s="32">
        <f t="shared" si="4"/>
        <v>833.05</v>
      </c>
      <c r="M17" s="32">
        <f t="shared" si="4"/>
        <v>0</v>
      </c>
      <c r="N17" s="32">
        <f t="shared" si="4"/>
        <v>0</v>
      </c>
      <c r="O17" s="32">
        <f t="shared" si="4"/>
        <v>0</v>
      </c>
      <c r="P17" s="32">
        <f t="shared" si="4"/>
        <v>0</v>
      </c>
      <c r="Q17" s="32">
        <f t="shared" si="4"/>
        <v>0</v>
      </c>
      <c r="R17" s="32">
        <f t="shared" si="4"/>
        <v>172.4</v>
      </c>
      <c r="S17" s="32">
        <f t="shared" si="4"/>
        <v>660.65</v>
      </c>
      <c r="T17" s="32">
        <f t="shared" si="4"/>
        <v>833.05</v>
      </c>
      <c r="U17" s="32">
        <f t="shared" si="4"/>
        <v>432.21</v>
      </c>
      <c r="V17" s="32">
        <f t="shared" si="4"/>
        <v>324.74</v>
      </c>
      <c r="W17" s="32">
        <f t="shared" si="4"/>
        <v>107.47</v>
      </c>
      <c r="X17" s="32">
        <f t="shared" si="4"/>
        <v>0</v>
      </c>
      <c r="Y17" s="32">
        <f t="shared" si="4"/>
        <v>0</v>
      </c>
      <c r="Z17" s="32">
        <f t="shared" si="4"/>
        <v>0</v>
      </c>
      <c r="AA17" s="32">
        <f t="shared" si="4"/>
        <v>400.84</v>
      </c>
    </row>
    <row r="18" spans="1:27" ht="37.5">
      <c r="A18" s="33" t="s">
        <v>13</v>
      </c>
      <c r="B18" s="32">
        <f t="shared" si="2"/>
        <v>1469.88</v>
      </c>
      <c r="C18" s="32"/>
      <c r="D18" s="32">
        <v>1469.88</v>
      </c>
      <c r="E18" s="32">
        <v>1075.52</v>
      </c>
      <c r="F18" s="32">
        <v>774.71</v>
      </c>
      <c r="G18" s="32">
        <v>300.81</v>
      </c>
      <c r="H18" s="32">
        <v>0</v>
      </c>
      <c r="I18" s="32">
        <v>394.36</v>
      </c>
      <c r="J18" s="32">
        <v>0</v>
      </c>
      <c r="K18" s="32">
        <v>394.36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</row>
    <row r="19" spans="1:27" ht="37.5">
      <c r="A19" s="33" t="s">
        <v>14</v>
      </c>
      <c r="B19" s="32">
        <f t="shared" si="2"/>
        <v>1666.1</v>
      </c>
      <c r="C19" s="32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833.05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172.4</v>
      </c>
      <c r="S19" s="32">
        <v>660.65</v>
      </c>
      <c r="T19" s="32">
        <v>833.05</v>
      </c>
      <c r="U19" s="32">
        <v>432.21</v>
      </c>
      <c r="V19" s="32">
        <v>324.74</v>
      </c>
      <c r="W19" s="32">
        <v>107.47</v>
      </c>
      <c r="X19" s="32">
        <v>0</v>
      </c>
      <c r="Y19" s="32">
        <v>0</v>
      </c>
      <c r="Z19" s="32">
        <v>0</v>
      </c>
      <c r="AA19" s="32">
        <v>400.84</v>
      </c>
    </row>
    <row r="20" spans="1:27" ht="56.25">
      <c r="A20" s="29" t="s">
        <v>20</v>
      </c>
      <c r="B20" s="30">
        <f>SUM(B22:B33)</f>
        <v>3379.3999999999996</v>
      </c>
      <c r="C20" s="30">
        <f aca="true" t="shared" si="5" ref="C20:AA20">SUM(C22:C33)</f>
        <v>0</v>
      </c>
      <c r="D20" s="30">
        <f t="shared" si="5"/>
        <v>620.9</v>
      </c>
      <c r="E20" s="30">
        <f t="shared" si="5"/>
        <v>620.9</v>
      </c>
      <c r="F20" s="30">
        <f t="shared" si="5"/>
        <v>493.3</v>
      </c>
      <c r="G20" s="30">
        <f t="shared" si="5"/>
        <v>127.6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965</v>
      </c>
      <c r="M20" s="30">
        <f t="shared" si="5"/>
        <v>520</v>
      </c>
      <c r="N20" s="30">
        <f t="shared" si="5"/>
        <v>0</v>
      </c>
      <c r="O20" s="30">
        <f t="shared" si="5"/>
        <v>520</v>
      </c>
      <c r="P20" s="30">
        <f t="shared" si="5"/>
        <v>0</v>
      </c>
      <c r="Q20" s="30">
        <f t="shared" si="5"/>
        <v>0</v>
      </c>
      <c r="R20" s="30">
        <f t="shared" si="5"/>
        <v>0</v>
      </c>
      <c r="S20" s="30">
        <f t="shared" si="5"/>
        <v>445</v>
      </c>
      <c r="T20" s="30">
        <f t="shared" si="5"/>
        <v>1793.5000000000002</v>
      </c>
      <c r="U20" s="30">
        <f t="shared" si="5"/>
        <v>600</v>
      </c>
      <c r="V20" s="30">
        <f t="shared" si="5"/>
        <v>0</v>
      </c>
      <c r="W20" s="30">
        <f t="shared" si="5"/>
        <v>600</v>
      </c>
      <c r="X20" s="30">
        <f t="shared" si="5"/>
        <v>0</v>
      </c>
      <c r="Y20" s="30">
        <f t="shared" si="5"/>
        <v>0</v>
      </c>
      <c r="Z20" s="30">
        <f t="shared" si="5"/>
        <v>0</v>
      </c>
      <c r="AA20" s="30">
        <f t="shared" si="5"/>
        <v>1193.4999999999998</v>
      </c>
    </row>
    <row r="21" spans="1:27" ht="37.5">
      <c r="A21" s="31" t="s">
        <v>68</v>
      </c>
      <c r="B21" s="32">
        <f>SUM(B22:B31)</f>
        <v>3379.3999999999996</v>
      </c>
      <c r="C21" s="32">
        <f aca="true" t="shared" si="6" ref="C21:AA21">SUM(C22:C31)</f>
        <v>0</v>
      </c>
      <c r="D21" s="32">
        <f t="shared" si="6"/>
        <v>620.9</v>
      </c>
      <c r="E21" s="32">
        <f t="shared" si="6"/>
        <v>620.9</v>
      </c>
      <c r="F21" s="32">
        <f t="shared" si="6"/>
        <v>493.3</v>
      </c>
      <c r="G21" s="32">
        <f t="shared" si="6"/>
        <v>127.6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965</v>
      </c>
      <c r="M21" s="32">
        <f t="shared" si="6"/>
        <v>520</v>
      </c>
      <c r="N21" s="32">
        <f t="shared" si="6"/>
        <v>0</v>
      </c>
      <c r="O21" s="32">
        <f t="shared" si="6"/>
        <v>520</v>
      </c>
      <c r="P21" s="32">
        <f t="shared" si="6"/>
        <v>0</v>
      </c>
      <c r="Q21" s="32">
        <f t="shared" si="6"/>
        <v>0</v>
      </c>
      <c r="R21" s="32">
        <f t="shared" si="6"/>
        <v>0</v>
      </c>
      <c r="S21" s="32">
        <f t="shared" si="6"/>
        <v>445</v>
      </c>
      <c r="T21" s="32">
        <f t="shared" si="6"/>
        <v>1793.5000000000002</v>
      </c>
      <c r="U21" s="32">
        <f t="shared" si="6"/>
        <v>600</v>
      </c>
      <c r="V21" s="32">
        <f t="shared" si="6"/>
        <v>0</v>
      </c>
      <c r="W21" s="32">
        <f t="shared" si="6"/>
        <v>600</v>
      </c>
      <c r="X21" s="32">
        <f t="shared" si="6"/>
        <v>0</v>
      </c>
      <c r="Y21" s="32">
        <f t="shared" si="6"/>
        <v>0</v>
      </c>
      <c r="Z21" s="32">
        <f t="shared" si="6"/>
        <v>0</v>
      </c>
      <c r="AA21" s="32">
        <f t="shared" si="6"/>
        <v>1193.4999999999998</v>
      </c>
    </row>
    <row r="22" spans="1:27" ht="93.75">
      <c r="A22" s="35" t="s">
        <v>69</v>
      </c>
      <c r="B22" s="32">
        <f>D22+L22+T22</f>
        <v>1150.9</v>
      </c>
      <c r="C22" s="32"/>
      <c r="D22" s="32">
        <v>240</v>
      </c>
      <c r="E22" s="32">
        <v>240</v>
      </c>
      <c r="F22" s="32">
        <v>240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370.4</v>
      </c>
      <c r="M22" s="32">
        <v>370.4</v>
      </c>
      <c r="N22" s="32">
        <v>0</v>
      </c>
      <c r="O22" s="32">
        <v>370.4</v>
      </c>
      <c r="P22" s="32">
        <v>0</v>
      </c>
      <c r="Q22" s="32">
        <v>0</v>
      </c>
      <c r="R22" s="32">
        <v>0</v>
      </c>
      <c r="S22" s="32">
        <v>0</v>
      </c>
      <c r="T22" s="32">
        <v>540.5</v>
      </c>
      <c r="U22" s="32">
        <v>540.5</v>
      </c>
      <c r="V22" s="32">
        <v>0</v>
      </c>
      <c r="W22" s="32">
        <v>540.5</v>
      </c>
      <c r="X22" s="32">
        <v>0</v>
      </c>
      <c r="Y22" s="32">
        <v>0</v>
      </c>
      <c r="Z22" s="32">
        <v>0</v>
      </c>
      <c r="AA22" s="32">
        <v>0</v>
      </c>
    </row>
    <row r="23" spans="1:27" ht="93.75">
      <c r="A23" s="35" t="s">
        <v>70</v>
      </c>
      <c r="B23" s="32">
        <f>D23+L23+T23</f>
        <v>1017.3</v>
      </c>
      <c r="C23" s="32"/>
      <c r="D23" s="32">
        <v>246.1</v>
      </c>
      <c r="E23" s="32">
        <v>246.1</v>
      </c>
      <c r="F23" s="32">
        <v>246.1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302</v>
      </c>
      <c r="M23" s="32">
        <v>149.6</v>
      </c>
      <c r="N23" s="32">
        <v>0</v>
      </c>
      <c r="O23" s="32">
        <v>149.6</v>
      </c>
      <c r="P23" s="32">
        <v>0</v>
      </c>
      <c r="Q23" s="32">
        <v>0</v>
      </c>
      <c r="R23" s="32">
        <v>0</v>
      </c>
      <c r="S23" s="32">
        <v>152.4</v>
      </c>
      <c r="T23" s="32">
        <v>469.2</v>
      </c>
      <c r="U23" s="32">
        <v>59.5</v>
      </c>
      <c r="V23" s="32">
        <v>0</v>
      </c>
      <c r="W23" s="32">
        <v>59.5</v>
      </c>
      <c r="X23" s="32">
        <v>0</v>
      </c>
      <c r="Y23" s="32">
        <v>0</v>
      </c>
      <c r="Z23" s="32">
        <v>0</v>
      </c>
      <c r="AA23" s="32">
        <v>409.7</v>
      </c>
    </row>
    <row r="24" spans="1:27" ht="131.25">
      <c r="A24" s="35" t="s">
        <v>71</v>
      </c>
      <c r="B24" s="32">
        <f>D24+L24+T24</f>
        <v>26.9</v>
      </c>
      <c r="C24" s="32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4.5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4.5</v>
      </c>
      <c r="T24" s="32">
        <v>22.4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22.4</v>
      </c>
    </row>
    <row r="25" spans="1:27" ht="112.5">
      <c r="A25" s="35" t="s">
        <v>72</v>
      </c>
      <c r="B25" s="32">
        <v>0</v>
      </c>
      <c r="C25" s="32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</row>
    <row r="26" spans="1:27" ht="75">
      <c r="A26" s="35" t="s">
        <v>73</v>
      </c>
      <c r="B26" s="32">
        <v>0</v>
      </c>
      <c r="C26" s="32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</row>
    <row r="27" spans="1:27" ht="187.5">
      <c r="A27" s="36" t="s">
        <v>74</v>
      </c>
      <c r="B27" s="32">
        <f>D27+L27+T27</f>
        <v>288.1</v>
      </c>
      <c r="C27" s="32"/>
      <c r="D27" s="32">
        <v>28.9</v>
      </c>
      <c r="E27" s="32">
        <v>28.9</v>
      </c>
      <c r="F27" s="32">
        <v>7.2</v>
      </c>
      <c r="G27" s="32">
        <v>21.7</v>
      </c>
      <c r="H27" s="32">
        <v>0</v>
      </c>
      <c r="I27" s="32">
        <v>0</v>
      </c>
      <c r="J27" s="32">
        <v>0</v>
      </c>
      <c r="K27" s="32">
        <v>0</v>
      </c>
      <c r="L27" s="32">
        <v>67.6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67.6</v>
      </c>
      <c r="T27" s="32">
        <v>191.6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191.6</v>
      </c>
    </row>
    <row r="28" spans="1:27" ht="131.25">
      <c r="A28" s="37" t="s">
        <v>76</v>
      </c>
      <c r="B28" s="32">
        <f>D28+L28+T28</f>
        <v>360.2</v>
      </c>
      <c r="C28" s="32"/>
      <c r="D28" s="32">
        <v>46.6</v>
      </c>
      <c r="E28" s="32">
        <v>46.6</v>
      </c>
      <c r="F28" s="32">
        <v>0</v>
      </c>
      <c r="G28" s="32">
        <v>46.6</v>
      </c>
      <c r="H28" s="32">
        <v>0</v>
      </c>
      <c r="I28" s="32">
        <v>0</v>
      </c>
      <c r="J28" s="32">
        <v>0</v>
      </c>
      <c r="K28" s="32">
        <v>0</v>
      </c>
      <c r="L28" s="32">
        <v>91.4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91.4</v>
      </c>
      <c r="T28" s="32">
        <v>222.2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222.2</v>
      </c>
    </row>
    <row r="29" spans="1:27" ht="131.25">
      <c r="A29" s="37" t="s">
        <v>77</v>
      </c>
      <c r="B29" s="32">
        <f>D29+L29+T29</f>
        <v>238</v>
      </c>
      <c r="C29" s="32"/>
      <c r="D29" s="32">
        <v>19.9</v>
      </c>
      <c r="E29" s="32">
        <v>19.9</v>
      </c>
      <c r="F29" s="32">
        <v>0</v>
      </c>
      <c r="G29" s="32">
        <v>19.9</v>
      </c>
      <c r="H29" s="32">
        <v>0</v>
      </c>
      <c r="I29" s="32">
        <v>0</v>
      </c>
      <c r="J29" s="32">
        <v>0</v>
      </c>
      <c r="K29" s="32">
        <v>0</v>
      </c>
      <c r="L29" s="32">
        <v>51.7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51.7</v>
      </c>
      <c r="T29" s="32">
        <v>166.4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166.4</v>
      </c>
    </row>
    <row r="30" spans="1:27" ht="66.75" customHeight="1">
      <c r="A30" s="37" t="s">
        <v>78</v>
      </c>
      <c r="B30" s="32">
        <f>D30+L30+T30</f>
        <v>47.8</v>
      </c>
      <c r="C30" s="32"/>
      <c r="D30" s="32">
        <v>5.5</v>
      </c>
      <c r="E30" s="32">
        <v>5.5</v>
      </c>
      <c r="F30" s="32">
        <v>0</v>
      </c>
      <c r="G30" s="32">
        <v>5.5</v>
      </c>
      <c r="H30" s="32">
        <v>0</v>
      </c>
      <c r="I30" s="32">
        <v>0</v>
      </c>
      <c r="J30" s="32">
        <v>0</v>
      </c>
      <c r="K30" s="32">
        <v>0</v>
      </c>
      <c r="L30" s="32">
        <v>11.8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11.8</v>
      </c>
      <c r="T30" s="32">
        <v>30.5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30.5</v>
      </c>
    </row>
    <row r="31" spans="1:27" s="2" customFormat="1" ht="75">
      <c r="A31" s="38" t="s">
        <v>75</v>
      </c>
      <c r="B31" s="32">
        <f>D31+L31+T31</f>
        <v>250.2</v>
      </c>
      <c r="C31" s="39"/>
      <c r="D31" s="32">
        <v>33.9</v>
      </c>
      <c r="E31" s="32">
        <v>33.9</v>
      </c>
      <c r="F31" s="32">
        <v>0</v>
      </c>
      <c r="G31" s="32">
        <v>33.9</v>
      </c>
      <c r="H31" s="32">
        <v>0</v>
      </c>
      <c r="I31" s="32">
        <v>0</v>
      </c>
      <c r="J31" s="32">
        <v>0</v>
      </c>
      <c r="K31" s="32">
        <v>0</v>
      </c>
      <c r="L31" s="32">
        <v>65.6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65.6</v>
      </c>
      <c r="T31" s="32">
        <v>150.7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150.7</v>
      </c>
    </row>
    <row r="32" spans="1:27" s="2" customFormat="1" ht="56.25">
      <c r="A32" s="40" t="s">
        <v>33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</row>
    <row r="33" spans="1:27" ht="75">
      <c r="A33" s="31" t="s">
        <v>34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</row>
    <row r="34" spans="1:27" ht="56.25">
      <c r="A34" s="29" t="s">
        <v>21</v>
      </c>
      <c r="B34" s="30">
        <f>B35</f>
        <v>11345.1519561118</v>
      </c>
      <c r="C34" s="30">
        <f>C35</f>
        <v>0</v>
      </c>
      <c r="D34" s="30">
        <f>D35</f>
        <v>2652.345399146084</v>
      </c>
      <c r="E34" s="30">
        <f aca="true" t="shared" si="7" ref="E34:AA34">E35</f>
        <v>1703.0212413499999</v>
      </c>
      <c r="F34" s="30">
        <f t="shared" si="7"/>
        <v>381.62780947</v>
      </c>
      <c r="G34" s="30">
        <f t="shared" si="7"/>
        <v>1321.39343188</v>
      </c>
      <c r="H34" s="30">
        <f t="shared" si="7"/>
        <v>0</v>
      </c>
      <c r="I34" s="30">
        <f t="shared" si="7"/>
        <v>0</v>
      </c>
      <c r="J34" s="30">
        <f t="shared" si="7"/>
        <v>712.2781577960844</v>
      </c>
      <c r="K34" s="30">
        <f t="shared" si="7"/>
        <v>237.1</v>
      </c>
      <c r="L34" s="30">
        <f t="shared" si="7"/>
        <v>4084.583230540007</v>
      </c>
      <c r="M34" s="30">
        <f t="shared" si="7"/>
        <v>1133.784255694503</v>
      </c>
      <c r="N34" s="30">
        <f t="shared" si="7"/>
        <v>0</v>
      </c>
      <c r="O34" s="30">
        <f t="shared" si="7"/>
        <v>1133.784255694503</v>
      </c>
      <c r="P34" s="30">
        <f t="shared" si="7"/>
        <v>0</v>
      </c>
      <c r="Q34" s="30">
        <f t="shared" si="7"/>
        <v>0</v>
      </c>
      <c r="R34" s="30">
        <f t="shared" si="7"/>
        <v>825.7933391900078</v>
      </c>
      <c r="S34" s="30">
        <f t="shared" si="7"/>
        <v>2257.8038356554966</v>
      </c>
      <c r="T34" s="30">
        <f t="shared" si="7"/>
        <v>4608.2233264257075</v>
      </c>
      <c r="U34" s="30">
        <f t="shared" si="7"/>
        <v>1107.8668286903576</v>
      </c>
      <c r="V34" s="30">
        <f t="shared" si="7"/>
        <v>0</v>
      </c>
      <c r="W34" s="30">
        <f t="shared" si="7"/>
        <v>1107.8668286903576</v>
      </c>
      <c r="X34" s="30">
        <f t="shared" si="7"/>
        <v>0</v>
      </c>
      <c r="Y34" s="30">
        <f t="shared" si="7"/>
        <v>0</v>
      </c>
      <c r="Z34" s="30">
        <f t="shared" si="7"/>
        <v>881.7620277353509</v>
      </c>
      <c r="AA34" s="30">
        <f t="shared" si="7"/>
        <v>2618.5944700000005</v>
      </c>
    </row>
    <row r="35" spans="1:27" ht="56.25">
      <c r="A35" s="31" t="s">
        <v>22</v>
      </c>
      <c r="B35" s="32">
        <f>D35+L35+T35</f>
        <v>11345.1519561118</v>
      </c>
      <c r="C35" s="32"/>
      <c r="D35" s="32">
        <f>D36+D42+D43+D44</f>
        <v>2652.345399146084</v>
      </c>
      <c r="E35" s="32">
        <f aca="true" t="shared" si="8" ref="E35:AA35">E36+E42+E43+E44</f>
        <v>1703.0212413499999</v>
      </c>
      <c r="F35" s="32">
        <f t="shared" si="8"/>
        <v>381.62780947</v>
      </c>
      <c r="G35" s="32">
        <f t="shared" si="8"/>
        <v>1321.39343188</v>
      </c>
      <c r="H35" s="32">
        <f t="shared" si="8"/>
        <v>0</v>
      </c>
      <c r="I35" s="32">
        <f t="shared" si="8"/>
        <v>0</v>
      </c>
      <c r="J35" s="32">
        <f t="shared" si="8"/>
        <v>712.2781577960844</v>
      </c>
      <c r="K35" s="32">
        <v>237.1</v>
      </c>
      <c r="L35" s="32">
        <f t="shared" si="8"/>
        <v>4084.583230540007</v>
      </c>
      <c r="M35" s="32">
        <f t="shared" si="8"/>
        <v>1133.784255694503</v>
      </c>
      <c r="N35" s="32">
        <f t="shared" si="8"/>
        <v>0</v>
      </c>
      <c r="O35" s="32">
        <f t="shared" si="8"/>
        <v>1133.784255694503</v>
      </c>
      <c r="P35" s="32">
        <f t="shared" si="8"/>
        <v>0</v>
      </c>
      <c r="Q35" s="32">
        <f>Q36+Q42+R43+Q44</f>
        <v>0</v>
      </c>
      <c r="R35" s="32">
        <f>R36+R42+S43+R44</f>
        <v>825.7933391900078</v>
      </c>
      <c r="S35" s="32">
        <f t="shared" si="8"/>
        <v>2257.8038356554966</v>
      </c>
      <c r="T35" s="32">
        <f t="shared" si="8"/>
        <v>4608.2233264257075</v>
      </c>
      <c r="U35" s="32">
        <f t="shared" si="8"/>
        <v>1107.8668286903576</v>
      </c>
      <c r="V35" s="32">
        <f>V36+V42+V43+V44</f>
        <v>0</v>
      </c>
      <c r="W35" s="32">
        <f t="shared" si="8"/>
        <v>1107.8668286903576</v>
      </c>
      <c r="X35" s="32">
        <f t="shared" si="8"/>
        <v>0</v>
      </c>
      <c r="Y35" s="32">
        <f t="shared" si="8"/>
        <v>0</v>
      </c>
      <c r="Z35" s="32">
        <f t="shared" si="8"/>
        <v>881.7620277353509</v>
      </c>
      <c r="AA35" s="32">
        <f t="shared" si="8"/>
        <v>2618.5944700000005</v>
      </c>
    </row>
    <row r="36" spans="1:27" ht="37.5">
      <c r="A36" s="31" t="s">
        <v>23</v>
      </c>
      <c r="B36" s="32">
        <f aca="true" t="shared" si="9" ref="B36:B44">D36+L36+T36</f>
        <v>8563.88882806343</v>
      </c>
      <c r="C36" s="32"/>
      <c r="D36" s="32">
        <f>D37+D38+D39+D40+D41</f>
        <v>1749.2348991460844</v>
      </c>
      <c r="E36" s="32">
        <f aca="true" t="shared" si="10" ref="E36:K36">E37+E38+E39+E40+E41</f>
        <v>802.47754135</v>
      </c>
      <c r="F36" s="32">
        <f t="shared" si="10"/>
        <v>229.03170947</v>
      </c>
      <c r="G36" s="32">
        <f t="shared" si="10"/>
        <v>573.44583188</v>
      </c>
      <c r="H36" s="32">
        <f t="shared" si="10"/>
        <v>0</v>
      </c>
      <c r="I36" s="32">
        <f t="shared" si="10"/>
        <v>0</v>
      </c>
      <c r="J36" s="32">
        <f t="shared" si="10"/>
        <v>709.7113577960845</v>
      </c>
      <c r="K36" s="32">
        <f t="shared" si="10"/>
        <v>237.046</v>
      </c>
      <c r="L36" s="32">
        <f aca="true" t="shared" si="11" ref="L36:AA36">L37+L38+L39+L40+L41</f>
        <v>3133.061369757971</v>
      </c>
      <c r="M36" s="32">
        <f t="shared" si="11"/>
        <v>553.5276756945028</v>
      </c>
      <c r="N36" s="32">
        <f t="shared" si="11"/>
        <v>0</v>
      </c>
      <c r="O36" s="32">
        <f t="shared" si="11"/>
        <v>553.5276756945028</v>
      </c>
      <c r="P36" s="32">
        <f t="shared" si="11"/>
        <v>0</v>
      </c>
      <c r="Q36" s="32">
        <f t="shared" si="11"/>
        <v>0</v>
      </c>
      <c r="R36" s="32">
        <f t="shared" si="11"/>
        <v>690.4978284079717</v>
      </c>
      <c r="S36" s="32">
        <f t="shared" si="11"/>
        <v>1889.0358656554968</v>
      </c>
      <c r="T36" s="32">
        <f t="shared" si="11"/>
        <v>3681.5925591593727</v>
      </c>
      <c r="U36" s="32">
        <f t="shared" si="11"/>
        <v>553.1815916903575</v>
      </c>
      <c r="V36" s="32">
        <f t="shared" si="11"/>
        <v>0</v>
      </c>
      <c r="W36" s="32">
        <f t="shared" si="11"/>
        <v>553.1815916903575</v>
      </c>
      <c r="X36" s="32">
        <f t="shared" si="11"/>
        <v>0</v>
      </c>
      <c r="Y36" s="32">
        <f t="shared" si="11"/>
        <v>0</v>
      </c>
      <c r="Z36" s="32">
        <f t="shared" si="11"/>
        <v>878.584467469016</v>
      </c>
      <c r="AA36" s="32">
        <f t="shared" si="11"/>
        <v>2249.8265</v>
      </c>
    </row>
    <row r="37" spans="1:27" ht="37.5">
      <c r="A37" s="33" t="s">
        <v>61</v>
      </c>
      <c r="B37" s="32">
        <f t="shared" si="9"/>
        <v>4149.862336971113</v>
      </c>
      <c r="C37" s="32"/>
      <c r="D37" s="32">
        <f>E37+J37+K37</f>
        <v>287.5844113372275</v>
      </c>
      <c r="E37" s="32">
        <f aca="true" t="shared" si="12" ref="E37:E44">SUM(F37:I37)</f>
        <v>84.41539932</v>
      </c>
      <c r="F37" s="32">
        <v>7.00572932</v>
      </c>
      <c r="G37" s="32">
        <v>77.40967</v>
      </c>
      <c r="H37" s="32">
        <v>0</v>
      </c>
      <c r="I37" s="32">
        <v>0</v>
      </c>
      <c r="J37" s="32">
        <v>157.2890120172275</v>
      </c>
      <c r="K37" s="32">
        <v>45.879999999999995</v>
      </c>
      <c r="L37" s="32">
        <f>M37+R37+S37</f>
        <v>1717.5262336687667</v>
      </c>
      <c r="M37" s="32">
        <f aca="true" t="shared" si="13" ref="M37:M44">SUM(N37:Q37)</f>
        <v>74.8622215491448</v>
      </c>
      <c r="N37" s="32">
        <v>0</v>
      </c>
      <c r="O37" s="32">
        <v>74.8622215491448</v>
      </c>
      <c r="P37" s="32">
        <v>0</v>
      </c>
      <c r="Q37" s="32">
        <v>0</v>
      </c>
      <c r="R37" s="32">
        <v>153.03083434876677</v>
      </c>
      <c r="S37" s="32">
        <v>1489.6331777708551</v>
      </c>
      <c r="T37" s="32">
        <f>U37+Z37+AA37</f>
        <v>2144.7516919651184</v>
      </c>
      <c r="U37" s="32">
        <f>SUM(V37:Y37)</f>
        <v>75.46635967704641</v>
      </c>
      <c r="V37" s="32">
        <v>0</v>
      </c>
      <c r="W37" s="32">
        <v>75.46635967704641</v>
      </c>
      <c r="X37" s="32">
        <v>0</v>
      </c>
      <c r="Y37" s="32">
        <v>0</v>
      </c>
      <c r="Z37" s="32">
        <v>194.71533228807215</v>
      </c>
      <c r="AA37" s="32">
        <v>1874.57</v>
      </c>
    </row>
    <row r="38" spans="1:27" ht="18.75">
      <c r="A38" s="33" t="s">
        <v>24</v>
      </c>
      <c r="B38" s="32">
        <f t="shared" si="9"/>
        <v>1319.6434701429328</v>
      </c>
      <c r="C38" s="32"/>
      <c r="D38" s="32">
        <f aca="true" t="shared" si="14" ref="D38:D44">E38+J38+K38</f>
        <v>436.10879437862695</v>
      </c>
      <c r="E38" s="32">
        <f t="shared" si="12"/>
        <v>58.733467919999995</v>
      </c>
      <c r="F38" s="32">
        <v>29.02323692</v>
      </c>
      <c r="G38" s="32">
        <v>29.710231</v>
      </c>
      <c r="H38" s="32">
        <v>0</v>
      </c>
      <c r="I38" s="32">
        <v>0</v>
      </c>
      <c r="J38" s="32">
        <v>290.155326458627</v>
      </c>
      <c r="K38" s="32">
        <v>87.22</v>
      </c>
      <c r="L38" s="32">
        <f aca="true" t="shared" si="15" ref="L38:L44">M38+R38+S38</f>
        <v>416.3656180019343</v>
      </c>
      <c r="M38" s="32">
        <f t="shared" si="13"/>
        <v>28.73250713248448</v>
      </c>
      <c r="N38" s="32">
        <v>0</v>
      </c>
      <c r="O38" s="32">
        <v>28.73250713248448</v>
      </c>
      <c r="P38" s="32">
        <v>0</v>
      </c>
      <c r="Q38" s="32">
        <v>0</v>
      </c>
      <c r="R38" s="32">
        <v>282.3001500819343</v>
      </c>
      <c r="S38" s="32">
        <v>105.33296078751552</v>
      </c>
      <c r="T38" s="32">
        <f aca="true" t="shared" si="16" ref="T38:T44">U38+Z38+AA38</f>
        <v>467.16905776237144</v>
      </c>
      <c r="U38" s="32">
        <f aca="true" t="shared" si="17" ref="U38:U44">SUM(V38:Y38)</f>
        <v>28.96437846504363</v>
      </c>
      <c r="V38" s="32">
        <v>0</v>
      </c>
      <c r="W38" s="32">
        <v>28.96437846504363</v>
      </c>
      <c r="X38" s="32">
        <v>0</v>
      </c>
      <c r="Y38" s="32">
        <v>0</v>
      </c>
      <c r="Z38" s="32">
        <v>359.1966792973278</v>
      </c>
      <c r="AA38" s="32">
        <v>79.008</v>
      </c>
    </row>
    <row r="39" spans="1:27" ht="18.75">
      <c r="A39" s="33" t="s">
        <v>25</v>
      </c>
      <c r="B39" s="32">
        <f t="shared" si="9"/>
        <v>1272.840410343549</v>
      </c>
      <c r="C39" s="32"/>
      <c r="D39" s="32">
        <f t="shared" si="14"/>
        <v>422.91255087999997</v>
      </c>
      <c r="E39" s="32">
        <f t="shared" si="12"/>
        <v>411.13555088</v>
      </c>
      <c r="F39" s="32">
        <v>0</v>
      </c>
      <c r="G39" s="32">
        <v>411.13555088</v>
      </c>
      <c r="H39" s="32">
        <v>0</v>
      </c>
      <c r="I39" s="32">
        <v>0</v>
      </c>
      <c r="J39" s="32">
        <v>0</v>
      </c>
      <c r="K39" s="32">
        <v>11.777</v>
      </c>
      <c r="L39" s="32">
        <f t="shared" si="15"/>
        <v>423.44355088</v>
      </c>
      <c r="M39" s="32">
        <f t="shared" si="13"/>
        <v>397.6056311402471</v>
      </c>
      <c r="N39" s="32">
        <v>0</v>
      </c>
      <c r="O39" s="32">
        <v>397.6056311402471</v>
      </c>
      <c r="P39" s="32">
        <v>0</v>
      </c>
      <c r="Q39" s="32">
        <v>0</v>
      </c>
      <c r="R39" s="32">
        <v>0</v>
      </c>
      <c r="S39" s="32">
        <v>25.83791973975287</v>
      </c>
      <c r="T39" s="32">
        <f t="shared" si="16"/>
        <v>426.4843085835489</v>
      </c>
      <c r="U39" s="32">
        <f t="shared" si="17"/>
        <v>400.8143085835489</v>
      </c>
      <c r="V39" s="32">
        <v>0</v>
      </c>
      <c r="W39" s="32">
        <v>400.8143085835489</v>
      </c>
      <c r="X39" s="32">
        <v>0</v>
      </c>
      <c r="Y39" s="32">
        <v>0</v>
      </c>
      <c r="Z39" s="32"/>
      <c r="AA39" s="32">
        <v>25.67</v>
      </c>
    </row>
    <row r="40" spans="1:27" ht="18.75">
      <c r="A40" s="33" t="s">
        <v>26</v>
      </c>
      <c r="B40" s="32">
        <f t="shared" si="9"/>
        <v>1227.2811106058352</v>
      </c>
      <c r="C40" s="32"/>
      <c r="D40" s="32">
        <f t="shared" si="14"/>
        <v>403.01354255023</v>
      </c>
      <c r="E40" s="32">
        <f t="shared" si="12"/>
        <v>48.57752323</v>
      </c>
      <c r="F40" s="32">
        <v>23.65204323</v>
      </c>
      <c r="G40" s="32">
        <v>24.92548</v>
      </c>
      <c r="H40" s="32">
        <v>0</v>
      </c>
      <c r="I40" s="32">
        <v>0</v>
      </c>
      <c r="J40" s="32">
        <v>262.26701932023</v>
      </c>
      <c r="K40" s="32">
        <v>92.169</v>
      </c>
      <c r="L40" s="32">
        <f t="shared" si="15"/>
        <v>376.11036720727066</v>
      </c>
      <c r="M40" s="32">
        <f t="shared" si="13"/>
        <v>24.105215872626477</v>
      </c>
      <c r="N40" s="32">
        <v>0</v>
      </c>
      <c r="O40" s="32">
        <v>24.105215872626477</v>
      </c>
      <c r="P40" s="32">
        <v>0</v>
      </c>
      <c r="Q40" s="32">
        <v>0</v>
      </c>
      <c r="R40" s="32">
        <v>255.16684397727064</v>
      </c>
      <c r="S40" s="32">
        <v>96.83830735737352</v>
      </c>
      <c r="T40" s="32">
        <f t="shared" si="16"/>
        <v>448.1572008483345</v>
      </c>
      <c r="U40" s="32">
        <f t="shared" si="17"/>
        <v>24.299744964718574</v>
      </c>
      <c r="V40" s="32">
        <v>0</v>
      </c>
      <c r="W40" s="32">
        <v>24.299744964718574</v>
      </c>
      <c r="X40" s="32">
        <v>0</v>
      </c>
      <c r="Y40" s="32">
        <v>0</v>
      </c>
      <c r="Z40" s="32">
        <v>324.67245588361595</v>
      </c>
      <c r="AA40" s="32">
        <v>99.185</v>
      </c>
    </row>
    <row r="41" spans="1:27" ht="18.75">
      <c r="A41" s="33" t="s">
        <v>62</v>
      </c>
      <c r="B41" s="32">
        <f t="shared" si="9"/>
        <v>594.2615</v>
      </c>
      <c r="C41" s="32"/>
      <c r="D41" s="32">
        <f t="shared" si="14"/>
        <v>199.6156</v>
      </c>
      <c r="E41" s="32">
        <f t="shared" si="12"/>
        <v>199.6156</v>
      </c>
      <c r="F41" s="32">
        <v>169.3507</v>
      </c>
      <c r="G41" s="32">
        <v>30.2649</v>
      </c>
      <c r="H41" s="32">
        <v>0</v>
      </c>
      <c r="I41" s="32">
        <v>0</v>
      </c>
      <c r="J41" s="32">
        <v>0</v>
      </c>
      <c r="K41" s="32">
        <v>0</v>
      </c>
      <c r="L41" s="32">
        <f t="shared" si="15"/>
        <v>199.6156</v>
      </c>
      <c r="M41" s="32">
        <f t="shared" si="13"/>
        <v>28.2221</v>
      </c>
      <c r="N41" s="32">
        <v>0</v>
      </c>
      <c r="O41" s="32">
        <v>28.2221</v>
      </c>
      <c r="P41" s="32">
        <v>0</v>
      </c>
      <c r="Q41" s="32">
        <v>0</v>
      </c>
      <c r="R41" s="32">
        <v>0</v>
      </c>
      <c r="S41" s="32">
        <v>171.3935</v>
      </c>
      <c r="T41" s="32">
        <f t="shared" si="16"/>
        <v>195.03029999999998</v>
      </c>
      <c r="U41" s="32">
        <f t="shared" si="17"/>
        <v>23.6368</v>
      </c>
      <c r="V41" s="32">
        <v>0</v>
      </c>
      <c r="W41" s="32">
        <v>23.6368</v>
      </c>
      <c r="X41" s="32">
        <v>0</v>
      </c>
      <c r="Y41" s="32">
        <v>0</v>
      </c>
      <c r="Z41" s="32"/>
      <c r="AA41" s="32">
        <v>171.3935</v>
      </c>
    </row>
    <row r="42" spans="1:27" ht="37.5">
      <c r="A42" s="31" t="s">
        <v>27</v>
      </c>
      <c r="B42" s="32">
        <f t="shared" si="9"/>
        <v>108.25687804837096</v>
      </c>
      <c r="C42" s="32"/>
      <c r="D42" s="32">
        <f t="shared" si="14"/>
        <v>37.0147</v>
      </c>
      <c r="E42" s="32">
        <f t="shared" si="12"/>
        <v>34.4479</v>
      </c>
      <c r="F42" s="32">
        <v>19.7979</v>
      </c>
      <c r="G42" s="32">
        <v>14.65</v>
      </c>
      <c r="H42" s="32">
        <v>0</v>
      </c>
      <c r="I42" s="32">
        <v>0</v>
      </c>
      <c r="J42" s="32">
        <v>2.5668</v>
      </c>
      <c r="K42" s="32">
        <v>0</v>
      </c>
      <c r="L42" s="32">
        <f t="shared" si="15"/>
        <v>41.76516078203601</v>
      </c>
      <c r="M42" s="32">
        <f t="shared" si="13"/>
        <v>17.56995</v>
      </c>
      <c r="N42" s="32">
        <v>0</v>
      </c>
      <c r="O42" s="32">
        <v>17.56995</v>
      </c>
      <c r="P42" s="32">
        <v>0</v>
      </c>
      <c r="Q42" s="32">
        <v>0</v>
      </c>
      <c r="R42" s="32">
        <v>2.497310782036015</v>
      </c>
      <c r="S42" s="32">
        <v>21.697899999999997</v>
      </c>
      <c r="T42" s="32">
        <f t="shared" si="16"/>
        <v>29.477017266334954</v>
      </c>
      <c r="U42" s="32">
        <f t="shared" si="17"/>
        <v>4.601557</v>
      </c>
      <c r="V42" s="32">
        <v>0</v>
      </c>
      <c r="W42" s="32">
        <v>4.601557</v>
      </c>
      <c r="X42" s="32">
        <v>0</v>
      </c>
      <c r="Y42" s="32">
        <v>0</v>
      </c>
      <c r="Z42" s="32">
        <v>3.177560266334957</v>
      </c>
      <c r="AA42" s="32">
        <v>21.697899999999997</v>
      </c>
    </row>
    <row r="43" spans="1:27" ht="37.5">
      <c r="A43" s="31" t="s">
        <v>28</v>
      </c>
      <c r="B43" s="32">
        <f t="shared" si="9"/>
        <v>1675.3636</v>
      </c>
      <c r="C43" s="32"/>
      <c r="D43" s="32">
        <f t="shared" si="14"/>
        <v>528.5681999999999</v>
      </c>
      <c r="E43" s="32">
        <f t="shared" si="12"/>
        <v>528.5681999999999</v>
      </c>
      <c r="F43" s="32">
        <v>132.7982</v>
      </c>
      <c r="G43" s="32">
        <v>395.77</v>
      </c>
      <c r="H43" s="32">
        <v>0</v>
      </c>
      <c r="I43" s="32">
        <v>0</v>
      </c>
      <c r="J43" s="32">
        <v>0</v>
      </c>
      <c r="K43" s="32">
        <v>0</v>
      </c>
      <c r="L43" s="32">
        <f t="shared" si="15"/>
        <v>572.2291</v>
      </c>
      <c r="M43" s="32">
        <f t="shared" si="13"/>
        <v>439.4309</v>
      </c>
      <c r="N43" s="32">
        <v>0</v>
      </c>
      <c r="O43" s="32">
        <v>439.4309</v>
      </c>
      <c r="P43" s="32">
        <v>0</v>
      </c>
      <c r="Q43" s="41">
        <v>0</v>
      </c>
      <c r="R43" s="32">
        <v>0</v>
      </c>
      <c r="S43" s="32">
        <v>132.7982</v>
      </c>
      <c r="T43" s="32">
        <f t="shared" si="16"/>
        <v>574.5663</v>
      </c>
      <c r="U43" s="32">
        <f t="shared" si="17"/>
        <v>441.7681</v>
      </c>
      <c r="V43" s="32">
        <v>0</v>
      </c>
      <c r="W43" s="32">
        <v>441.7681</v>
      </c>
      <c r="X43" s="32">
        <v>0</v>
      </c>
      <c r="Y43" s="32">
        <v>0</v>
      </c>
      <c r="Z43" s="32">
        <v>0</v>
      </c>
      <c r="AA43" s="32">
        <v>132.7982</v>
      </c>
    </row>
    <row r="44" spans="1:27" ht="56.25">
      <c r="A44" s="31" t="s">
        <v>63</v>
      </c>
      <c r="B44" s="32">
        <f t="shared" si="9"/>
        <v>997.64265</v>
      </c>
      <c r="C44" s="32"/>
      <c r="D44" s="32">
        <f t="shared" si="14"/>
        <v>337.5276</v>
      </c>
      <c r="E44" s="32">
        <f t="shared" si="12"/>
        <v>337.5276</v>
      </c>
      <c r="F44" s="32">
        <v>0</v>
      </c>
      <c r="G44" s="32">
        <v>337.5276</v>
      </c>
      <c r="H44" s="32">
        <v>0</v>
      </c>
      <c r="I44" s="32">
        <v>0</v>
      </c>
      <c r="J44" s="32">
        <v>0</v>
      </c>
      <c r="K44" s="32">
        <v>0</v>
      </c>
      <c r="L44" s="32">
        <f t="shared" si="15"/>
        <v>337.5276</v>
      </c>
      <c r="M44" s="32">
        <f t="shared" si="13"/>
        <v>123.25573</v>
      </c>
      <c r="N44" s="32">
        <v>0</v>
      </c>
      <c r="O44" s="32">
        <v>123.25573</v>
      </c>
      <c r="P44" s="32">
        <v>0</v>
      </c>
      <c r="Q44" s="32">
        <v>0</v>
      </c>
      <c r="R44" s="32">
        <v>0</v>
      </c>
      <c r="S44" s="32">
        <v>214.27187</v>
      </c>
      <c r="T44" s="32">
        <f t="shared" si="16"/>
        <v>322.58745</v>
      </c>
      <c r="U44" s="32">
        <f t="shared" si="17"/>
        <v>108.31558</v>
      </c>
      <c r="V44" s="32">
        <v>0</v>
      </c>
      <c r="W44" s="32">
        <v>108.31558</v>
      </c>
      <c r="X44" s="32">
        <v>0</v>
      </c>
      <c r="Y44" s="32">
        <v>0</v>
      </c>
      <c r="Z44" s="32">
        <v>0</v>
      </c>
      <c r="AA44" s="32">
        <v>214.27187</v>
      </c>
    </row>
    <row r="45" spans="1:27" ht="93.75">
      <c r="A45" s="29" t="s">
        <v>55</v>
      </c>
      <c r="B45" s="30">
        <f>SUM(B46:B51)</f>
        <v>154844.92728</v>
      </c>
      <c r="C45" s="30">
        <f aca="true" t="shared" si="18" ref="C45:AA45">SUM(C46:C51)</f>
        <v>0</v>
      </c>
      <c r="D45" s="30">
        <f t="shared" si="18"/>
        <v>58337.9</v>
      </c>
      <c r="E45" s="30">
        <f t="shared" si="18"/>
        <v>58337.9</v>
      </c>
      <c r="F45" s="30">
        <f t="shared" si="18"/>
        <v>2297.3900000000003</v>
      </c>
      <c r="G45" s="30">
        <f t="shared" si="18"/>
        <v>53795.770000000004</v>
      </c>
      <c r="H45" s="30">
        <f t="shared" si="18"/>
        <v>2244.74</v>
      </c>
      <c r="I45" s="30">
        <f t="shared" si="18"/>
        <v>0</v>
      </c>
      <c r="J45" s="30">
        <f t="shared" si="18"/>
        <v>0</v>
      </c>
      <c r="K45" s="30">
        <f t="shared" si="18"/>
        <v>0</v>
      </c>
      <c r="L45" s="30">
        <f t="shared" si="18"/>
        <v>58504.038</v>
      </c>
      <c r="M45" s="30">
        <f t="shared" si="18"/>
        <v>55890.238000000005</v>
      </c>
      <c r="N45" s="30">
        <f t="shared" si="18"/>
        <v>86</v>
      </c>
      <c r="O45" s="30">
        <f t="shared" si="18"/>
        <v>50603.638</v>
      </c>
      <c r="P45" s="30">
        <f t="shared" si="18"/>
        <v>5200.6</v>
      </c>
      <c r="Q45" s="30">
        <f t="shared" si="18"/>
        <v>0</v>
      </c>
      <c r="R45" s="30">
        <f t="shared" si="18"/>
        <v>0</v>
      </c>
      <c r="S45" s="30">
        <f t="shared" si="18"/>
        <v>2613.8</v>
      </c>
      <c r="T45" s="30">
        <f t="shared" si="18"/>
        <v>38002.98928</v>
      </c>
      <c r="U45" s="30">
        <f t="shared" si="18"/>
        <v>36301.28928</v>
      </c>
      <c r="V45" s="30">
        <f t="shared" si="18"/>
        <v>86</v>
      </c>
      <c r="W45" s="30">
        <f t="shared" si="18"/>
        <v>32214.789279999997</v>
      </c>
      <c r="X45" s="30">
        <f t="shared" si="18"/>
        <v>4000.5</v>
      </c>
      <c r="Y45" s="30">
        <f t="shared" si="18"/>
        <v>0</v>
      </c>
      <c r="Z45" s="30">
        <f t="shared" si="18"/>
        <v>0</v>
      </c>
      <c r="AA45" s="30">
        <f t="shared" si="18"/>
        <v>1701.6999999999998</v>
      </c>
    </row>
    <row r="46" spans="1:27" ht="56.25">
      <c r="A46" s="31" t="s">
        <v>29</v>
      </c>
      <c r="B46" s="32">
        <f aca="true" t="shared" si="19" ref="B46:B51">D46+L46+T46</f>
        <v>3840.8</v>
      </c>
      <c r="C46" s="32"/>
      <c r="D46" s="32">
        <v>2545.4</v>
      </c>
      <c r="E46" s="32">
        <v>2545.4</v>
      </c>
      <c r="F46" s="32">
        <v>2297.3900000000003</v>
      </c>
      <c r="G46" s="32">
        <v>127.26999999999998</v>
      </c>
      <c r="H46" s="32">
        <v>120.74</v>
      </c>
      <c r="I46" s="32">
        <v>0</v>
      </c>
      <c r="J46" s="32">
        <v>0</v>
      </c>
      <c r="K46" s="32">
        <v>0</v>
      </c>
      <c r="L46" s="32">
        <v>566.5</v>
      </c>
      <c r="M46" s="32">
        <v>90.69999999999999</v>
      </c>
      <c r="N46" s="32">
        <v>86</v>
      </c>
      <c r="O46" s="32">
        <v>4.1</v>
      </c>
      <c r="P46" s="32">
        <v>0.6</v>
      </c>
      <c r="Q46" s="32">
        <v>0</v>
      </c>
      <c r="R46" s="32">
        <v>0</v>
      </c>
      <c r="S46" s="32">
        <v>475.8</v>
      </c>
      <c r="T46" s="32">
        <v>728.9</v>
      </c>
      <c r="U46" s="32">
        <v>90.5</v>
      </c>
      <c r="V46" s="32">
        <v>86</v>
      </c>
      <c r="W46" s="32">
        <v>4</v>
      </c>
      <c r="X46" s="32">
        <v>0.5</v>
      </c>
      <c r="Y46" s="32">
        <v>0</v>
      </c>
      <c r="Z46" s="32">
        <v>0</v>
      </c>
      <c r="AA46" s="32">
        <v>638.4</v>
      </c>
    </row>
    <row r="47" spans="1:27" ht="37.5">
      <c r="A47" s="31" t="s">
        <v>64</v>
      </c>
      <c r="B47" s="32">
        <f t="shared" si="19"/>
        <v>5834.200000000001</v>
      </c>
      <c r="C47" s="32"/>
      <c r="D47" s="32">
        <v>1846.5</v>
      </c>
      <c r="E47" s="32">
        <v>1846.5</v>
      </c>
      <c r="F47" s="32">
        <v>0</v>
      </c>
      <c r="G47" s="32">
        <v>1846.5</v>
      </c>
      <c r="H47" s="32">
        <v>0</v>
      </c>
      <c r="I47" s="32">
        <v>0</v>
      </c>
      <c r="J47" s="32">
        <v>0</v>
      </c>
      <c r="K47" s="32">
        <v>0</v>
      </c>
      <c r="L47" s="32">
        <v>2564.1</v>
      </c>
      <c r="M47" s="32">
        <v>426.1</v>
      </c>
      <c r="N47" s="32">
        <v>0</v>
      </c>
      <c r="O47" s="32">
        <v>426.1</v>
      </c>
      <c r="P47" s="32">
        <v>0</v>
      </c>
      <c r="Q47" s="32">
        <v>0</v>
      </c>
      <c r="R47" s="32">
        <v>0</v>
      </c>
      <c r="S47" s="32">
        <v>2138</v>
      </c>
      <c r="T47" s="32">
        <v>1423.6</v>
      </c>
      <c r="U47" s="32">
        <v>360.3</v>
      </c>
      <c r="V47" s="32">
        <v>0</v>
      </c>
      <c r="W47" s="32">
        <v>360.3</v>
      </c>
      <c r="X47" s="32">
        <v>0</v>
      </c>
      <c r="Y47" s="32">
        <v>0</v>
      </c>
      <c r="Z47" s="32">
        <v>0</v>
      </c>
      <c r="AA47" s="32">
        <v>1063.3</v>
      </c>
    </row>
    <row r="48" spans="1:27" ht="37.5">
      <c r="A48" s="31" t="s">
        <v>30</v>
      </c>
      <c r="B48" s="32">
        <f t="shared" si="19"/>
        <v>23752</v>
      </c>
      <c r="C48" s="32"/>
      <c r="D48" s="32">
        <v>12102</v>
      </c>
      <c r="E48" s="32">
        <v>12102</v>
      </c>
      <c r="F48" s="32">
        <v>0</v>
      </c>
      <c r="G48" s="32">
        <v>12102</v>
      </c>
      <c r="H48" s="32">
        <v>0</v>
      </c>
      <c r="I48" s="32">
        <v>0</v>
      </c>
      <c r="J48" s="32">
        <v>0</v>
      </c>
      <c r="K48" s="32">
        <v>0</v>
      </c>
      <c r="L48" s="32">
        <v>11650</v>
      </c>
      <c r="M48" s="32">
        <v>11650</v>
      </c>
      <c r="N48" s="32">
        <v>0</v>
      </c>
      <c r="O48" s="32">
        <v>11650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</row>
    <row r="49" spans="1:27" ht="56.25">
      <c r="A49" s="31" t="s">
        <v>31</v>
      </c>
      <c r="B49" s="32">
        <f t="shared" si="19"/>
        <v>104800</v>
      </c>
      <c r="C49" s="32"/>
      <c r="D49" s="32">
        <v>36600</v>
      </c>
      <c r="E49" s="32">
        <v>36600</v>
      </c>
      <c r="F49" s="32">
        <v>0</v>
      </c>
      <c r="G49" s="32">
        <v>36500</v>
      </c>
      <c r="H49" s="32">
        <v>100</v>
      </c>
      <c r="I49" s="32">
        <v>0</v>
      </c>
      <c r="J49" s="32">
        <v>0</v>
      </c>
      <c r="K49" s="32">
        <v>0</v>
      </c>
      <c r="L49" s="32">
        <v>38200</v>
      </c>
      <c r="M49" s="32">
        <v>38200</v>
      </c>
      <c r="N49" s="32">
        <v>0</v>
      </c>
      <c r="O49" s="32">
        <v>33000</v>
      </c>
      <c r="P49" s="32">
        <v>5200</v>
      </c>
      <c r="Q49" s="32">
        <v>0</v>
      </c>
      <c r="R49" s="32">
        <v>0</v>
      </c>
      <c r="S49" s="32">
        <v>0</v>
      </c>
      <c r="T49" s="32">
        <v>30000</v>
      </c>
      <c r="U49" s="32">
        <v>30000</v>
      </c>
      <c r="V49" s="32">
        <v>0</v>
      </c>
      <c r="W49" s="32">
        <v>26000</v>
      </c>
      <c r="X49" s="32">
        <v>4000</v>
      </c>
      <c r="Y49" s="32">
        <v>0</v>
      </c>
      <c r="Z49" s="32">
        <v>0</v>
      </c>
      <c r="AA49" s="32">
        <v>0</v>
      </c>
    </row>
    <row r="50" spans="1:27" ht="56.25">
      <c r="A50" s="31" t="s">
        <v>65</v>
      </c>
      <c r="B50" s="32">
        <f t="shared" si="19"/>
        <v>9.55</v>
      </c>
      <c r="C50" s="32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6.75</v>
      </c>
      <c r="M50" s="32">
        <v>6.75</v>
      </c>
      <c r="N50" s="32">
        <v>0</v>
      </c>
      <c r="O50" s="32">
        <v>6.75</v>
      </c>
      <c r="P50" s="32">
        <v>0</v>
      </c>
      <c r="Q50" s="32">
        <v>0</v>
      </c>
      <c r="R50" s="32">
        <v>0</v>
      </c>
      <c r="S50" s="32">
        <v>0</v>
      </c>
      <c r="T50" s="32">
        <v>2.8</v>
      </c>
      <c r="U50" s="32">
        <v>2.8</v>
      </c>
      <c r="V50" s="32">
        <v>0</v>
      </c>
      <c r="W50" s="32">
        <v>2.8</v>
      </c>
      <c r="X50" s="32">
        <v>0</v>
      </c>
      <c r="Y50" s="32">
        <v>0</v>
      </c>
      <c r="Z50" s="32">
        <v>0</v>
      </c>
      <c r="AA50" s="32">
        <v>0</v>
      </c>
    </row>
    <row r="51" spans="1:27" ht="48.75" customHeight="1">
      <c r="A51" s="31" t="s">
        <v>32</v>
      </c>
      <c r="B51" s="32">
        <f t="shared" si="19"/>
        <v>16608.37728</v>
      </c>
      <c r="C51" s="32"/>
      <c r="D51" s="32">
        <v>5244</v>
      </c>
      <c r="E51" s="32">
        <v>5244</v>
      </c>
      <c r="F51" s="32">
        <v>0</v>
      </c>
      <c r="G51" s="32">
        <v>3220</v>
      </c>
      <c r="H51" s="32">
        <v>2024</v>
      </c>
      <c r="I51" s="32">
        <v>0</v>
      </c>
      <c r="J51" s="32">
        <v>0</v>
      </c>
      <c r="K51" s="32">
        <v>0</v>
      </c>
      <c r="L51" s="32">
        <v>5516.688</v>
      </c>
      <c r="M51" s="32">
        <v>5516.688</v>
      </c>
      <c r="N51" s="32">
        <v>0</v>
      </c>
      <c r="O51" s="32">
        <v>5516.688</v>
      </c>
      <c r="P51" s="32">
        <v>0</v>
      </c>
      <c r="Q51" s="32">
        <v>0</v>
      </c>
      <c r="R51" s="32">
        <v>0</v>
      </c>
      <c r="S51" s="32">
        <v>0</v>
      </c>
      <c r="T51" s="32">
        <v>5847.6892800000005</v>
      </c>
      <c r="U51" s="32">
        <v>5847.6892800000005</v>
      </c>
      <c r="V51" s="32">
        <v>0</v>
      </c>
      <c r="W51" s="32">
        <v>5847.6892800000005</v>
      </c>
      <c r="X51" s="32">
        <v>0</v>
      </c>
      <c r="Y51" s="32">
        <v>0</v>
      </c>
      <c r="Z51" s="32">
        <v>0</v>
      </c>
      <c r="AA51" s="32">
        <v>0</v>
      </c>
    </row>
    <row r="52" spans="1:27" ht="112.5">
      <c r="A52" s="29" t="s">
        <v>43</v>
      </c>
      <c r="B52" s="30">
        <f>B53+B58+B59+B63+B64</f>
        <v>25130.99</v>
      </c>
      <c r="C52" s="30">
        <f aca="true" t="shared" si="20" ref="C52:Z52">C53+C58+C59+C63+C64</f>
        <v>0</v>
      </c>
      <c r="D52" s="30">
        <f t="shared" si="20"/>
        <v>7332.779999999999</v>
      </c>
      <c r="E52" s="30">
        <f t="shared" si="20"/>
        <v>5062.619999999999</v>
      </c>
      <c r="F52" s="30">
        <f t="shared" si="20"/>
        <v>1342.5699999999997</v>
      </c>
      <c r="G52" s="30">
        <f t="shared" si="20"/>
        <v>3345.11</v>
      </c>
      <c r="H52" s="30">
        <f t="shared" si="20"/>
        <v>375.45</v>
      </c>
      <c r="I52" s="30">
        <f t="shared" si="20"/>
        <v>0</v>
      </c>
      <c r="J52" s="30">
        <f t="shared" si="20"/>
        <v>386.82</v>
      </c>
      <c r="K52" s="30">
        <f>K53+K58+K59+K63+K64-52</f>
        <v>1831.34</v>
      </c>
      <c r="L52" s="30">
        <f t="shared" si="20"/>
        <v>8883.970000000001</v>
      </c>
      <c r="M52" s="30">
        <f t="shared" si="20"/>
        <v>1407.92</v>
      </c>
      <c r="N52" s="30">
        <f t="shared" si="20"/>
        <v>487.03999999999996</v>
      </c>
      <c r="O52" s="30">
        <f t="shared" si="20"/>
        <v>807.3</v>
      </c>
      <c r="P52" s="30">
        <f t="shared" si="20"/>
        <v>113.58</v>
      </c>
      <c r="Q52" s="30">
        <f t="shared" si="20"/>
        <v>0</v>
      </c>
      <c r="R52" s="30">
        <f t="shared" si="20"/>
        <v>130</v>
      </c>
      <c r="S52" s="30">
        <f>S53+S58+S59+S63+S64-369.99</f>
        <v>6976.060000000001</v>
      </c>
      <c r="T52" s="30">
        <f t="shared" si="20"/>
        <v>8914.240000000002</v>
      </c>
      <c r="U52" s="30">
        <f t="shared" si="20"/>
        <v>1602.23</v>
      </c>
      <c r="V52" s="30">
        <f t="shared" si="20"/>
        <v>871.1600000000001</v>
      </c>
      <c r="W52" s="30">
        <f t="shared" si="20"/>
        <v>562.4300000000001</v>
      </c>
      <c r="X52" s="30">
        <f t="shared" si="20"/>
        <v>168.64</v>
      </c>
      <c r="Y52" s="30">
        <f t="shared" si="20"/>
        <v>0</v>
      </c>
      <c r="Z52" s="30">
        <f t="shared" si="20"/>
        <v>158</v>
      </c>
      <c r="AA52" s="30">
        <f>AA53+AA58+AA59+AA63+AA64-153</f>
        <v>7001.01</v>
      </c>
    </row>
    <row r="53" spans="1:27" ht="56.25">
      <c r="A53" s="31" t="s">
        <v>35</v>
      </c>
      <c r="B53" s="32">
        <f>SUM(B54:B57)</f>
        <v>1659.4</v>
      </c>
      <c r="C53" s="32">
        <f aca="true" t="shared" si="21" ref="C53:AA53">SUM(C54:C57)</f>
        <v>0</v>
      </c>
      <c r="D53" s="32">
        <f t="shared" si="21"/>
        <v>542.77</v>
      </c>
      <c r="E53" s="32">
        <f t="shared" si="21"/>
        <v>426.25</v>
      </c>
      <c r="F53" s="32">
        <f t="shared" si="21"/>
        <v>0</v>
      </c>
      <c r="G53" s="32">
        <f t="shared" si="21"/>
        <v>401.64</v>
      </c>
      <c r="H53" s="32">
        <f t="shared" si="21"/>
        <v>25.12</v>
      </c>
      <c r="I53" s="32">
        <f t="shared" si="21"/>
        <v>0</v>
      </c>
      <c r="J53" s="32">
        <f t="shared" si="21"/>
        <v>100</v>
      </c>
      <c r="K53" s="32">
        <f t="shared" si="21"/>
        <v>16.52</v>
      </c>
      <c r="L53" s="32">
        <f t="shared" si="21"/>
        <v>702.52</v>
      </c>
      <c r="M53" s="32">
        <f t="shared" si="21"/>
        <v>460.52</v>
      </c>
      <c r="N53" s="32">
        <f t="shared" si="21"/>
        <v>0</v>
      </c>
      <c r="O53" s="32">
        <f t="shared" si="21"/>
        <v>452.65</v>
      </c>
      <c r="P53" s="32">
        <f t="shared" si="21"/>
        <v>7.869999999999999</v>
      </c>
      <c r="Q53" s="32">
        <f t="shared" si="21"/>
        <v>0</v>
      </c>
      <c r="R53" s="32">
        <f t="shared" si="21"/>
        <v>100</v>
      </c>
      <c r="S53" s="32">
        <f t="shared" si="21"/>
        <v>142</v>
      </c>
      <c r="T53" s="32">
        <f t="shared" si="21"/>
        <v>414.11</v>
      </c>
      <c r="U53" s="32">
        <f t="shared" si="21"/>
        <v>162.11</v>
      </c>
      <c r="V53" s="32">
        <f t="shared" si="21"/>
        <v>0</v>
      </c>
      <c r="W53" s="32">
        <f t="shared" si="21"/>
        <v>155.44</v>
      </c>
      <c r="X53" s="32">
        <f t="shared" si="21"/>
        <v>6.67</v>
      </c>
      <c r="Y53" s="32">
        <f t="shared" si="21"/>
        <v>0</v>
      </c>
      <c r="Z53" s="32">
        <f t="shared" si="21"/>
        <v>100</v>
      </c>
      <c r="AA53" s="32">
        <f t="shared" si="21"/>
        <v>152</v>
      </c>
    </row>
    <row r="54" spans="1:27" ht="93.75">
      <c r="A54" s="42" t="s">
        <v>89</v>
      </c>
      <c r="B54" s="32">
        <f>D54+L54+T54</f>
        <v>366.24</v>
      </c>
      <c r="C54" s="32"/>
      <c r="D54" s="32">
        <f>E54+J54+K54</f>
        <v>246.14</v>
      </c>
      <c r="E54" s="32">
        <f>F54+G54+H54</f>
        <v>246.14</v>
      </c>
      <c r="F54" s="32">
        <v>0</v>
      </c>
      <c r="G54" s="32">
        <v>221.53</v>
      </c>
      <c r="H54" s="32">
        <v>24.61</v>
      </c>
      <c r="I54" s="32">
        <v>0</v>
      </c>
      <c r="J54" s="32">
        <v>0</v>
      </c>
      <c r="K54" s="32">
        <v>0</v>
      </c>
      <c r="L54" s="32">
        <f>M54+R54+S54</f>
        <v>58.5</v>
      </c>
      <c r="M54" s="32">
        <f>N54+O54+P54</f>
        <v>58.5</v>
      </c>
      <c r="N54" s="32">
        <v>0</v>
      </c>
      <c r="O54" s="32">
        <v>52.65</v>
      </c>
      <c r="P54" s="32">
        <v>5.85</v>
      </c>
      <c r="Q54" s="32">
        <v>0</v>
      </c>
      <c r="R54" s="32">
        <v>0</v>
      </c>
      <c r="S54" s="32">
        <v>0</v>
      </c>
      <c r="T54" s="32">
        <f>U54</f>
        <v>61.599999999999994</v>
      </c>
      <c r="U54" s="32">
        <f>V54+W54+X54</f>
        <v>61.599999999999994</v>
      </c>
      <c r="V54" s="32">
        <v>0</v>
      </c>
      <c r="W54" s="32">
        <v>55.44</v>
      </c>
      <c r="X54" s="32">
        <v>6.16</v>
      </c>
      <c r="Y54" s="32">
        <v>0</v>
      </c>
      <c r="Z54" s="32">
        <v>0</v>
      </c>
      <c r="AA54" s="32">
        <v>0</v>
      </c>
    </row>
    <row r="55" spans="1:27" ht="112.5">
      <c r="A55" s="42" t="s">
        <v>90</v>
      </c>
      <c r="B55" s="32">
        <f>D55+L55+T55</f>
        <v>349.52</v>
      </c>
      <c r="C55" s="32"/>
      <c r="D55" s="32">
        <f>E55+J55+K55</f>
        <v>126.52</v>
      </c>
      <c r="E55" s="32">
        <f>G55</f>
        <v>10</v>
      </c>
      <c r="F55" s="32">
        <v>0</v>
      </c>
      <c r="G55" s="32">
        <v>10</v>
      </c>
      <c r="H55" s="32">
        <v>0</v>
      </c>
      <c r="I55" s="32">
        <v>0</v>
      </c>
      <c r="J55" s="32">
        <v>100</v>
      </c>
      <c r="K55" s="32">
        <v>16.52</v>
      </c>
      <c r="L55" s="32">
        <f>M55+R55+S55</f>
        <v>111</v>
      </c>
      <c r="M55" s="32">
        <f>N55+O55+P55</f>
        <v>0</v>
      </c>
      <c r="N55" s="32">
        <v>0</v>
      </c>
      <c r="O55" s="32">
        <v>0</v>
      </c>
      <c r="P55" s="32">
        <v>0</v>
      </c>
      <c r="Q55" s="32">
        <v>0</v>
      </c>
      <c r="R55" s="32">
        <v>100</v>
      </c>
      <c r="S55" s="32">
        <v>11</v>
      </c>
      <c r="T55" s="32">
        <f>U55+Z55+AA55</f>
        <v>112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100</v>
      </c>
      <c r="AA55" s="32">
        <v>12</v>
      </c>
    </row>
    <row r="56" spans="1:27" ht="65.25" customHeight="1">
      <c r="A56" s="33" t="s">
        <v>36</v>
      </c>
      <c r="B56" s="32">
        <f>D56+L56+T56</f>
        <v>943.64</v>
      </c>
      <c r="C56" s="32"/>
      <c r="D56" s="32">
        <f>E56+J56+K56</f>
        <v>170.11</v>
      </c>
      <c r="E56" s="32">
        <f>F56+G56+I56</f>
        <v>170.11</v>
      </c>
      <c r="F56" s="32">
        <v>0</v>
      </c>
      <c r="G56" s="32">
        <f>100+70.11</f>
        <v>170.11</v>
      </c>
      <c r="H56" s="32">
        <v>0.51</v>
      </c>
      <c r="I56" s="32">
        <v>0</v>
      </c>
      <c r="J56" s="32">
        <v>0</v>
      </c>
      <c r="K56" s="32">
        <v>0</v>
      </c>
      <c r="L56" s="32">
        <f>M56+R56+S56</f>
        <v>533.02</v>
      </c>
      <c r="M56" s="32">
        <f>N56+O56+P56+Q56</f>
        <v>402.02</v>
      </c>
      <c r="N56" s="32">
        <v>0</v>
      </c>
      <c r="O56" s="32">
        <v>400</v>
      </c>
      <c r="P56" s="32">
        <v>2.02</v>
      </c>
      <c r="Q56" s="32">
        <v>0</v>
      </c>
      <c r="R56" s="32">
        <v>0</v>
      </c>
      <c r="S56" s="32">
        <v>131</v>
      </c>
      <c r="T56" s="32">
        <f>U56+Z56+AA56</f>
        <v>240.51</v>
      </c>
      <c r="U56" s="32">
        <f>V56+W56+X56+Y56</f>
        <v>100.51</v>
      </c>
      <c r="V56" s="32">
        <v>0</v>
      </c>
      <c r="W56" s="32">
        <v>100</v>
      </c>
      <c r="X56" s="32">
        <v>0.51</v>
      </c>
      <c r="Y56" s="32">
        <v>0</v>
      </c>
      <c r="Z56" s="32">
        <v>0</v>
      </c>
      <c r="AA56" s="32">
        <v>140</v>
      </c>
    </row>
    <row r="57" spans="1:27" ht="93.75">
      <c r="A57" s="33" t="s">
        <v>37</v>
      </c>
      <c r="B57" s="32">
        <f>D57+L57+T57</f>
        <v>0</v>
      </c>
      <c r="C57" s="32"/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</row>
    <row r="58" spans="1:27" ht="89.25" customHeight="1">
      <c r="A58" s="31" t="s">
        <v>66</v>
      </c>
      <c r="B58" s="32">
        <f>D58+L58+T58</f>
        <v>0</v>
      </c>
      <c r="C58" s="32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</row>
    <row r="59" spans="1:27" ht="56.25">
      <c r="A59" s="31" t="s">
        <v>38</v>
      </c>
      <c r="B59" s="32">
        <f>SUM(B60:B62)</f>
        <v>22829.29</v>
      </c>
      <c r="C59" s="32">
        <f aca="true" t="shared" si="22" ref="C59:AA59">SUM(C60:C62)</f>
        <v>0</v>
      </c>
      <c r="D59" s="32">
        <f t="shared" si="22"/>
        <v>6699.7699999999995</v>
      </c>
      <c r="E59" s="32">
        <f t="shared" si="22"/>
        <v>4603.869999999999</v>
      </c>
      <c r="F59" s="32">
        <f t="shared" si="22"/>
        <v>1323.9999999999998</v>
      </c>
      <c r="G59" s="32">
        <f t="shared" si="22"/>
        <v>2930.3</v>
      </c>
      <c r="H59" s="32">
        <f t="shared" si="22"/>
        <v>349.57</v>
      </c>
      <c r="I59" s="32">
        <f t="shared" si="22"/>
        <v>0</v>
      </c>
      <c r="J59" s="32">
        <f t="shared" si="22"/>
        <v>281.08</v>
      </c>
      <c r="K59" s="32">
        <f t="shared" si="22"/>
        <v>1814.82</v>
      </c>
      <c r="L59" s="32">
        <f t="shared" si="22"/>
        <v>7792.990000000001</v>
      </c>
      <c r="M59" s="32">
        <f t="shared" si="22"/>
        <v>928.88</v>
      </c>
      <c r="N59" s="32">
        <f t="shared" si="22"/>
        <v>468.52</v>
      </c>
      <c r="O59" s="32">
        <f t="shared" si="22"/>
        <v>354.65</v>
      </c>
      <c r="P59" s="32">
        <f t="shared" si="22"/>
        <v>105.71</v>
      </c>
      <c r="Q59" s="32">
        <f t="shared" si="22"/>
        <v>0</v>
      </c>
      <c r="R59" s="32">
        <f t="shared" si="22"/>
        <v>30</v>
      </c>
      <c r="S59" s="32">
        <f t="shared" si="22"/>
        <v>6834.110000000001</v>
      </c>
      <c r="T59" s="32">
        <f t="shared" si="22"/>
        <v>8336.53</v>
      </c>
      <c r="U59" s="32">
        <f t="shared" si="22"/>
        <v>1429.54</v>
      </c>
      <c r="V59" s="32">
        <f t="shared" si="22"/>
        <v>860.58</v>
      </c>
      <c r="W59" s="32">
        <f t="shared" si="22"/>
        <v>406.99</v>
      </c>
      <c r="X59" s="32">
        <f t="shared" si="22"/>
        <v>161.97</v>
      </c>
      <c r="Y59" s="32">
        <f t="shared" si="22"/>
        <v>0</v>
      </c>
      <c r="Z59" s="32">
        <f t="shared" si="22"/>
        <v>58</v>
      </c>
      <c r="AA59" s="32">
        <f t="shared" si="22"/>
        <v>6848.99</v>
      </c>
    </row>
    <row r="60" spans="1:27" ht="37.5">
      <c r="A60" s="33" t="s">
        <v>39</v>
      </c>
      <c r="B60" s="32">
        <f>D60+L60+T60</f>
        <v>7693.78</v>
      </c>
      <c r="C60" s="32"/>
      <c r="D60" s="32">
        <f>E60+J60+K60</f>
        <v>2335.0499999999997</v>
      </c>
      <c r="E60" s="32">
        <f>F60+G60+H60</f>
        <v>1463.5199999999998</v>
      </c>
      <c r="F60" s="32">
        <v>39.84</v>
      </c>
      <c r="G60" s="32">
        <v>1350.83</v>
      </c>
      <c r="H60" s="32">
        <v>72.85</v>
      </c>
      <c r="I60" s="32">
        <v>0</v>
      </c>
      <c r="J60" s="32">
        <v>54</v>
      </c>
      <c r="K60" s="32">
        <v>817.53</v>
      </c>
      <c r="L60" s="32">
        <f>M60+R60+S60</f>
        <v>1701.97</v>
      </c>
      <c r="M60" s="32">
        <f>N60+O60+P60</f>
        <v>164</v>
      </c>
      <c r="N60" s="32">
        <v>60</v>
      </c>
      <c r="O60" s="32">
        <v>80</v>
      </c>
      <c r="P60" s="32">
        <v>24</v>
      </c>
      <c r="Q60" s="32">
        <v>0</v>
      </c>
      <c r="R60" s="32">
        <v>30</v>
      </c>
      <c r="S60" s="32">
        <v>1507.97</v>
      </c>
      <c r="T60" s="32">
        <f>U60+Z60+AA60</f>
        <v>3656.76</v>
      </c>
      <c r="U60" s="32">
        <f>V60+W60+X60</f>
        <v>360</v>
      </c>
      <c r="V60" s="32">
        <v>150</v>
      </c>
      <c r="W60" s="32">
        <v>130</v>
      </c>
      <c r="X60" s="32">
        <v>80</v>
      </c>
      <c r="Y60" s="32">
        <v>0</v>
      </c>
      <c r="Z60" s="32">
        <v>58</v>
      </c>
      <c r="AA60" s="32">
        <v>3238.76</v>
      </c>
    </row>
    <row r="61" spans="1:27" ht="39" customHeight="1">
      <c r="A61" s="33" t="s">
        <v>40</v>
      </c>
      <c r="B61" s="32">
        <f>D61+L61+T61</f>
        <v>3124.2</v>
      </c>
      <c r="C61" s="32"/>
      <c r="D61" s="32">
        <f>E61+J61+K61</f>
        <v>1074.2</v>
      </c>
      <c r="E61" s="32">
        <f>F61+G61+H61+I61</f>
        <v>880.1</v>
      </c>
      <c r="F61" s="32">
        <v>0</v>
      </c>
      <c r="G61" s="32">
        <v>738.52</v>
      </c>
      <c r="H61" s="32">
        <v>141.58</v>
      </c>
      <c r="I61" s="32">
        <v>0</v>
      </c>
      <c r="J61" s="32">
        <v>194.1</v>
      </c>
      <c r="K61" s="32">
        <v>0</v>
      </c>
      <c r="L61" s="32">
        <f>M61+R61+S61</f>
        <v>1050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1050</v>
      </c>
      <c r="T61" s="32">
        <f>U61+Z61+AA61</f>
        <v>1000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1000</v>
      </c>
    </row>
    <row r="62" spans="1:27" ht="56.25">
      <c r="A62" s="33" t="s">
        <v>41</v>
      </c>
      <c r="B62" s="32">
        <f>D62+L62+T62</f>
        <v>12011.310000000001</v>
      </c>
      <c r="C62" s="32"/>
      <c r="D62" s="32">
        <f>E62+J62+K62</f>
        <v>3290.5199999999995</v>
      </c>
      <c r="E62" s="32">
        <f>F62+G62+H62+I62</f>
        <v>2260.2499999999995</v>
      </c>
      <c r="F62" s="32">
        <f>1265.59+18.57</f>
        <v>1284.1599999999999</v>
      </c>
      <c r="G62" s="32">
        <f>597.36+243.59</f>
        <v>840.95</v>
      </c>
      <c r="H62" s="32">
        <f>36.03+99.11</f>
        <v>135.14</v>
      </c>
      <c r="I62" s="32">
        <v>0</v>
      </c>
      <c r="J62" s="32">
        <v>32.98</v>
      </c>
      <c r="K62" s="32">
        <v>997.29</v>
      </c>
      <c r="L62" s="32">
        <f>M62+R62+S62</f>
        <v>5041.02</v>
      </c>
      <c r="M62" s="32">
        <f>N62+O62+P62+Q62</f>
        <v>764.88</v>
      </c>
      <c r="N62" s="32">
        <f>390+18.52</f>
        <v>408.52</v>
      </c>
      <c r="O62" s="32">
        <f>44.23+230.42</f>
        <v>274.65</v>
      </c>
      <c r="P62" s="32">
        <f>4.91+76.8</f>
        <v>81.71</v>
      </c>
      <c r="Q62" s="32">
        <v>0</v>
      </c>
      <c r="R62" s="32">
        <v>0</v>
      </c>
      <c r="S62" s="32">
        <f>4256.42+19.72</f>
        <v>4276.14</v>
      </c>
      <c r="T62" s="32">
        <f>U62+Z62+AA62</f>
        <v>3679.77</v>
      </c>
      <c r="U62" s="32">
        <f>V62+W62+X62</f>
        <v>1069.54</v>
      </c>
      <c r="V62" s="32">
        <f>700+10.58</f>
        <v>710.58</v>
      </c>
      <c r="W62" s="32">
        <f>46.57+230.42</f>
        <v>276.99</v>
      </c>
      <c r="X62" s="32">
        <f>5.17+76.8</f>
        <v>81.97</v>
      </c>
      <c r="Y62" s="32">
        <v>0</v>
      </c>
      <c r="Z62" s="32">
        <v>0</v>
      </c>
      <c r="AA62" s="32">
        <f>2598.71+11.52</f>
        <v>2610.23</v>
      </c>
    </row>
    <row r="63" spans="1:27" ht="36.75" customHeight="1">
      <c r="A63" s="31" t="s">
        <v>92</v>
      </c>
      <c r="B63" s="32">
        <f>D63+L63+T63</f>
        <v>642.3000000000001</v>
      </c>
      <c r="C63" s="32"/>
      <c r="D63" s="32">
        <f>E63+J63+K63</f>
        <v>90.24000000000001</v>
      </c>
      <c r="E63" s="32">
        <f>F63+G63+H63</f>
        <v>32.5</v>
      </c>
      <c r="F63" s="32">
        <v>18.57</v>
      </c>
      <c r="G63" s="32">
        <v>13.17</v>
      </c>
      <c r="H63" s="32">
        <v>0.76</v>
      </c>
      <c r="I63" s="32">
        <v>0</v>
      </c>
      <c r="J63" s="32">
        <v>5.74</v>
      </c>
      <c r="K63" s="32">
        <v>52</v>
      </c>
      <c r="L63" s="32">
        <f>M63+R63+S63</f>
        <v>388.46000000000004</v>
      </c>
      <c r="M63" s="32">
        <f>N63</f>
        <v>18.52</v>
      </c>
      <c r="N63" s="32">
        <v>18.52</v>
      </c>
      <c r="O63" s="32">
        <v>0</v>
      </c>
      <c r="P63" s="32">
        <v>0</v>
      </c>
      <c r="Q63" s="32">
        <v>0</v>
      </c>
      <c r="R63" s="32">
        <v>0</v>
      </c>
      <c r="S63" s="32">
        <f>350.22+19.72</f>
        <v>369.94000000000005</v>
      </c>
      <c r="T63" s="32">
        <f>U63+Z63+AA63</f>
        <v>163.60000000000002</v>
      </c>
      <c r="U63" s="32">
        <f>V63</f>
        <v>10.58</v>
      </c>
      <c r="V63" s="32">
        <v>10.58</v>
      </c>
      <c r="W63" s="32">
        <v>0</v>
      </c>
      <c r="X63" s="32">
        <v>0</v>
      </c>
      <c r="Y63" s="32">
        <v>0</v>
      </c>
      <c r="Z63" s="32">
        <v>0</v>
      </c>
      <c r="AA63" s="32">
        <f>141.5+11.52</f>
        <v>153.02</v>
      </c>
    </row>
    <row r="64" spans="1:27" ht="56.25">
      <c r="A64" s="33" t="s">
        <v>42</v>
      </c>
      <c r="B64" s="32">
        <v>0</v>
      </c>
      <c r="C64" s="32"/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</row>
    <row r="65" spans="1:27" ht="93.75">
      <c r="A65" s="43" t="s">
        <v>56</v>
      </c>
      <c r="B65" s="30">
        <f>SUM(B66:B70)</f>
        <v>9250.868779999999</v>
      </c>
      <c r="C65" s="30">
        <f aca="true" t="shared" si="23" ref="C65:AA65">SUM(C66:C70)</f>
        <v>0</v>
      </c>
      <c r="D65" s="30">
        <f t="shared" si="23"/>
        <v>2954.25051</v>
      </c>
      <c r="E65" s="30">
        <f t="shared" si="23"/>
        <v>2912.83051</v>
      </c>
      <c r="F65" s="30">
        <f t="shared" si="23"/>
        <v>0</v>
      </c>
      <c r="G65" s="30">
        <f t="shared" si="23"/>
        <v>2527.1205099999997</v>
      </c>
      <c r="H65" s="30">
        <f t="shared" si="23"/>
        <v>385.71</v>
      </c>
      <c r="I65" s="30">
        <f t="shared" si="23"/>
        <v>0</v>
      </c>
      <c r="J65" s="30">
        <f t="shared" si="23"/>
        <v>0</v>
      </c>
      <c r="K65" s="30">
        <f t="shared" si="23"/>
        <v>41.41999999999998</v>
      </c>
      <c r="L65" s="30">
        <f t="shared" si="23"/>
        <v>3150.82256</v>
      </c>
      <c r="M65" s="30">
        <f t="shared" si="23"/>
        <v>3134.70256</v>
      </c>
      <c r="N65" s="30">
        <f t="shared" si="23"/>
        <v>0</v>
      </c>
      <c r="O65" s="30">
        <f t="shared" si="23"/>
        <v>2724.50256</v>
      </c>
      <c r="P65" s="30">
        <f t="shared" si="23"/>
        <v>410.21</v>
      </c>
      <c r="Q65" s="30">
        <f t="shared" si="23"/>
        <v>0</v>
      </c>
      <c r="R65" s="30">
        <f t="shared" si="23"/>
        <v>0</v>
      </c>
      <c r="S65" s="30">
        <f t="shared" si="23"/>
        <v>16.120000000000005</v>
      </c>
      <c r="T65" s="30">
        <f t="shared" si="23"/>
        <v>3145.79571</v>
      </c>
      <c r="U65" s="30">
        <f t="shared" si="23"/>
        <v>3140.47571</v>
      </c>
      <c r="V65" s="30">
        <f t="shared" si="23"/>
        <v>0</v>
      </c>
      <c r="W65" s="30">
        <f t="shared" si="23"/>
        <v>2704.96571</v>
      </c>
      <c r="X65" s="30">
        <f t="shared" si="23"/>
        <v>435.51</v>
      </c>
      <c r="Y65" s="30">
        <f t="shared" si="23"/>
        <v>0</v>
      </c>
      <c r="Z65" s="30">
        <f t="shared" si="23"/>
        <v>0</v>
      </c>
      <c r="AA65" s="30">
        <f t="shared" si="23"/>
        <v>5.32</v>
      </c>
    </row>
    <row r="66" spans="1:27" ht="93.75">
      <c r="A66" s="44" t="s">
        <v>44</v>
      </c>
      <c r="B66" s="32">
        <f>D66+L66+T66</f>
        <v>208.02688</v>
      </c>
      <c r="C66" s="32"/>
      <c r="D66" s="32">
        <v>105.85320999999999</v>
      </c>
      <c r="E66" s="32">
        <v>66.55321</v>
      </c>
      <c r="F66" s="32">
        <v>0</v>
      </c>
      <c r="G66" s="32">
        <v>66.55321</v>
      </c>
      <c r="H66" s="32">
        <v>0</v>
      </c>
      <c r="I66" s="32">
        <v>0</v>
      </c>
      <c r="J66" s="32">
        <v>0</v>
      </c>
      <c r="K66" s="32">
        <v>39.29999999999998</v>
      </c>
      <c r="L66" s="32">
        <v>66.25526</v>
      </c>
      <c r="M66" s="32">
        <v>55.45526</v>
      </c>
      <c r="N66" s="32">
        <v>0</v>
      </c>
      <c r="O66" s="32">
        <v>55.45526</v>
      </c>
      <c r="P66" s="32">
        <v>0</v>
      </c>
      <c r="Q66" s="32">
        <v>0</v>
      </c>
      <c r="R66" s="32">
        <v>0</v>
      </c>
      <c r="S66" s="32">
        <v>10.800000000000004</v>
      </c>
      <c r="T66" s="32">
        <v>35.91841</v>
      </c>
      <c r="U66" s="32">
        <v>35.91841</v>
      </c>
      <c r="V66" s="32">
        <v>0</v>
      </c>
      <c r="W66" s="32">
        <v>35.91841</v>
      </c>
      <c r="X66" s="32">
        <v>0</v>
      </c>
      <c r="Y66" s="32">
        <v>0</v>
      </c>
      <c r="Z66" s="32">
        <v>0</v>
      </c>
      <c r="AA66" s="32">
        <v>0</v>
      </c>
    </row>
    <row r="67" spans="1:27" ht="112.5">
      <c r="A67" s="44" t="s">
        <v>45</v>
      </c>
      <c r="B67" s="32">
        <f>D67+L67+T67</f>
        <v>0</v>
      </c>
      <c r="C67" s="32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</row>
    <row r="68" spans="1:27" ht="75">
      <c r="A68" s="45" t="s">
        <v>46</v>
      </c>
      <c r="B68" s="32">
        <f>D68+L68+T68</f>
        <v>12.760000000000002</v>
      </c>
      <c r="C68" s="32"/>
      <c r="D68" s="32">
        <v>2.12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2.12</v>
      </c>
      <c r="L68" s="32">
        <v>5.32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5.32</v>
      </c>
      <c r="T68" s="32">
        <v>5.32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5.32</v>
      </c>
    </row>
    <row r="69" spans="1:27" ht="48" customHeight="1">
      <c r="A69" s="44" t="s">
        <v>47</v>
      </c>
      <c r="B69" s="32">
        <f>D69+L69+T69</f>
        <v>5.6019</v>
      </c>
      <c r="C69" s="32"/>
      <c r="D69" s="32">
        <v>1.8673</v>
      </c>
      <c r="E69" s="32">
        <v>1.8673</v>
      </c>
      <c r="F69" s="32">
        <v>0</v>
      </c>
      <c r="G69" s="32">
        <v>1.8673</v>
      </c>
      <c r="H69" s="32">
        <v>0</v>
      </c>
      <c r="I69" s="32">
        <v>0</v>
      </c>
      <c r="J69" s="32">
        <v>0</v>
      </c>
      <c r="K69" s="32">
        <v>0</v>
      </c>
      <c r="L69" s="32">
        <v>1.8673</v>
      </c>
      <c r="M69" s="32">
        <v>1.8673</v>
      </c>
      <c r="N69" s="32">
        <v>0</v>
      </c>
      <c r="O69" s="32">
        <v>1.8673</v>
      </c>
      <c r="P69" s="32">
        <v>0</v>
      </c>
      <c r="Q69" s="32">
        <v>0</v>
      </c>
      <c r="R69" s="32">
        <v>0</v>
      </c>
      <c r="S69" s="32">
        <v>0</v>
      </c>
      <c r="T69" s="32">
        <v>1.8673</v>
      </c>
      <c r="U69" s="32">
        <v>1.8673</v>
      </c>
      <c r="V69" s="32">
        <v>0</v>
      </c>
      <c r="W69" s="32">
        <v>1.8673</v>
      </c>
      <c r="X69" s="32">
        <v>0</v>
      </c>
      <c r="Y69" s="32">
        <v>0</v>
      </c>
      <c r="Z69" s="32">
        <v>0</v>
      </c>
      <c r="AA69" s="32">
        <v>0</v>
      </c>
    </row>
    <row r="70" spans="1:27" ht="32.25" customHeight="1">
      <c r="A70" s="44" t="s">
        <v>48</v>
      </c>
      <c r="B70" s="32">
        <f>D70+L70+T70</f>
        <v>9024.48</v>
      </c>
      <c r="C70" s="32"/>
      <c r="D70" s="32">
        <v>2844.41</v>
      </c>
      <c r="E70" s="32">
        <v>2844.41</v>
      </c>
      <c r="F70" s="32">
        <v>0</v>
      </c>
      <c r="G70" s="32">
        <v>2458.7</v>
      </c>
      <c r="H70" s="32">
        <v>385.71</v>
      </c>
      <c r="I70" s="32">
        <v>0</v>
      </c>
      <c r="J70" s="32">
        <v>0</v>
      </c>
      <c r="K70" s="32">
        <v>0</v>
      </c>
      <c r="L70" s="32">
        <v>3077.38</v>
      </c>
      <c r="M70" s="32">
        <v>3077.38</v>
      </c>
      <c r="N70" s="32">
        <v>0</v>
      </c>
      <c r="O70" s="32">
        <v>2667.18</v>
      </c>
      <c r="P70" s="32">
        <v>410.21</v>
      </c>
      <c r="Q70" s="32">
        <v>0</v>
      </c>
      <c r="R70" s="32">
        <v>0</v>
      </c>
      <c r="S70" s="32">
        <v>0</v>
      </c>
      <c r="T70" s="32">
        <v>3102.69</v>
      </c>
      <c r="U70" s="32">
        <v>3102.69</v>
      </c>
      <c r="V70" s="32">
        <v>0</v>
      </c>
      <c r="W70" s="32">
        <v>2667.18</v>
      </c>
      <c r="X70" s="32">
        <v>435.51</v>
      </c>
      <c r="Y70" s="32">
        <v>0</v>
      </c>
      <c r="Z70" s="32">
        <v>0</v>
      </c>
      <c r="AA70" s="32">
        <v>0</v>
      </c>
    </row>
    <row r="71" spans="1:27" ht="56.25">
      <c r="A71" s="43" t="s">
        <v>50</v>
      </c>
      <c r="B71" s="30">
        <f>B72</f>
        <v>817.3380000000001</v>
      </c>
      <c r="C71" s="30">
        <f aca="true" t="shared" si="24" ref="C71:AA71">C72</f>
        <v>0</v>
      </c>
      <c r="D71" s="30">
        <f t="shared" si="24"/>
        <v>278.72499999999997</v>
      </c>
      <c r="E71" s="30">
        <f t="shared" si="24"/>
        <v>212.61399999999998</v>
      </c>
      <c r="F71" s="30">
        <f t="shared" si="24"/>
        <v>35.79</v>
      </c>
      <c r="G71" s="30">
        <f t="shared" si="24"/>
        <v>172.141</v>
      </c>
      <c r="H71" s="30">
        <f t="shared" si="24"/>
        <v>4.683</v>
      </c>
      <c r="I71" s="30">
        <f t="shared" si="24"/>
        <v>0</v>
      </c>
      <c r="J71" s="30">
        <f t="shared" si="24"/>
        <v>1.111</v>
      </c>
      <c r="K71" s="30">
        <f t="shared" si="24"/>
        <v>65</v>
      </c>
      <c r="L71" s="30">
        <f t="shared" si="24"/>
        <v>240.79200000000003</v>
      </c>
      <c r="M71" s="30">
        <f t="shared" si="24"/>
        <v>214.54000000000002</v>
      </c>
      <c r="N71" s="30">
        <f t="shared" si="24"/>
        <v>45.2</v>
      </c>
      <c r="O71" s="30">
        <f t="shared" si="24"/>
        <v>166.299</v>
      </c>
      <c r="P71" s="30">
        <f t="shared" si="24"/>
        <v>3.041</v>
      </c>
      <c r="Q71" s="30">
        <f t="shared" si="24"/>
        <v>0</v>
      </c>
      <c r="R71" s="30">
        <f t="shared" si="24"/>
        <v>1.252</v>
      </c>
      <c r="S71" s="30">
        <f t="shared" si="24"/>
        <v>25</v>
      </c>
      <c r="T71" s="30">
        <f t="shared" si="24"/>
        <v>297.821</v>
      </c>
      <c r="U71" s="30">
        <f t="shared" si="24"/>
        <v>221.48499999999999</v>
      </c>
      <c r="V71" s="30">
        <f t="shared" si="24"/>
        <v>47.344</v>
      </c>
      <c r="W71" s="30">
        <f t="shared" si="24"/>
        <v>171.018</v>
      </c>
      <c r="X71" s="30">
        <f t="shared" si="24"/>
        <v>3.123</v>
      </c>
      <c r="Y71" s="30">
        <f t="shared" si="24"/>
        <v>0</v>
      </c>
      <c r="Z71" s="30">
        <f t="shared" si="24"/>
        <v>1.336</v>
      </c>
      <c r="AA71" s="30">
        <f t="shared" si="24"/>
        <v>75</v>
      </c>
    </row>
    <row r="72" spans="1:27" ht="174.75" customHeight="1">
      <c r="A72" s="44" t="s">
        <v>49</v>
      </c>
      <c r="B72" s="32">
        <f>D72+L72+T72</f>
        <v>817.3380000000001</v>
      </c>
      <c r="C72" s="32"/>
      <c r="D72" s="32">
        <f>E72+J72+K72</f>
        <v>278.72499999999997</v>
      </c>
      <c r="E72" s="32">
        <f>SUM(F72:H72)</f>
        <v>212.61399999999998</v>
      </c>
      <c r="F72" s="32">
        <v>35.79</v>
      </c>
      <c r="G72" s="32">
        <v>172.141</v>
      </c>
      <c r="H72" s="32">
        <v>4.683</v>
      </c>
      <c r="I72" s="32">
        <v>0</v>
      </c>
      <c r="J72" s="32">
        <v>1.111</v>
      </c>
      <c r="K72" s="32">
        <v>65</v>
      </c>
      <c r="L72" s="32">
        <f>M72+R72+S72</f>
        <v>240.79200000000003</v>
      </c>
      <c r="M72" s="32">
        <f>SUM(N72:Q72)</f>
        <v>214.54000000000002</v>
      </c>
      <c r="N72" s="32">
        <v>45.2</v>
      </c>
      <c r="O72" s="32">
        <v>166.299</v>
      </c>
      <c r="P72" s="32">
        <v>3.041</v>
      </c>
      <c r="Q72" s="32">
        <v>0</v>
      </c>
      <c r="R72" s="32">
        <v>1.252</v>
      </c>
      <c r="S72" s="32">
        <v>25</v>
      </c>
      <c r="T72" s="32">
        <f>U72+Z72+AA72</f>
        <v>297.821</v>
      </c>
      <c r="U72" s="32">
        <f>SUM(V72:Y72)</f>
        <v>221.48499999999999</v>
      </c>
      <c r="V72" s="32">
        <v>47.344</v>
      </c>
      <c r="W72" s="32">
        <v>171.018</v>
      </c>
      <c r="X72" s="32">
        <v>3.123</v>
      </c>
      <c r="Y72" s="32">
        <v>0</v>
      </c>
      <c r="Z72" s="32">
        <v>1.336</v>
      </c>
      <c r="AA72" s="32">
        <v>75</v>
      </c>
    </row>
    <row r="73" spans="1:27" ht="93.75">
      <c r="A73" s="43" t="s">
        <v>54</v>
      </c>
      <c r="B73" s="30">
        <f>SUM(B75:B78)</f>
        <v>31461.087500000005</v>
      </c>
      <c r="C73" s="30">
        <f aca="true" t="shared" si="25" ref="C73:AA73">SUM(C75:C78)</f>
        <v>0</v>
      </c>
      <c r="D73" s="30">
        <f t="shared" si="25"/>
        <v>9280.704099999997</v>
      </c>
      <c r="E73" s="30">
        <f t="shared" si="25"/>
        <v>2774.5041</v>
      </c>
      <c r="F73" s="30">
        <f t="shared" si="25"/>
        <v>86.525</v>
      </c>
      <c r="G73" s="30">
        <f t="shared" si="25"/>
        <v>2687.6791</v>
      </c>
      <c r="H73" s="30">
        <f t="shared" si="25"/>
        <v>0</v>
      </c>
      <c r="I73" s="30">
        <f t="shared" si="25"/>
        <v>0</v>
      </c>
      <c r="J73" s="30">
        <f t="shared" si="25"/>
        <v>5921.4</v>
      </c>
      <c r="K73" s="30">
        <f t="shared" si="25"/>
        <v>584.8</v>
      </c>
      <c r="L73" s="30">
        <f t="shared" si="25"/>
        <v>10189.1321</v>
      </c>
      <c r="M73" s="30">
        <f t="shared" si="25"/>
        <v>2939.7331</v>
      </c>
      <c r="N73" s="30">
        <f t="shared" si="25"/>
        <v>110.648</v>
      </c>
      <c r="O73" s="30">
        <f t="shared" si="25"/>
        <v>2829.1294</v>
      </c>
      <c r="P73" s="30">
        <f t="shared" si="25"/>
        <v>0</v>
      </c>
      <c r="Q73" s="30">
        <f t="shared" si="25"/>
        <v>0</v>
      </c>
      <c r="R73" s="30">
        <f t="shared" si="25"/>
        <v>5761.1</v>
      </c>
      <c r="S73" s="30">
        <f t="shared" si="25"/>
        <v>1488.3</v>
      </c>
      <c r="T73" s="30">
        <f t="shared" si="25"/>
        <v>11991.251300000002</v>
      </c>
      <c r="U73" s="30">
        <f t="shared" si="25"/>
        <v>3080.2513000000004</v>
      </c>
      <c r="V73" s="30">
        <f t="shared" si="25"/>
        <v>125.4359</v>
      </c>
      <c r="W73" s="30">
        <f t="shared" si="25"/>
        <v>161.0154</v>
      </c>
      <c r="X73" s="30">
        <f t="shared" si="25"/>
        <v>2793.8</v>
      </c>
      <c r="Y73" s="30">
        <f t="shared" si="25"/>
        <v>0</v>
      </c>
      <c r="Z73" s="30">
        <f t="shared" si="25"/>
        <v>7258.9</v>
      </c>
      <c r="AA73" s="30">
        <f t="shared" si="25"/>
        <v>1652.1</v>
      </c>
    </row>
    <row r="74" spans="1:27" ht="75">
      <c r="A74" s="44" t="s">
        <v>51</v>
      </c>
      <c r="B74" s="32">
        <f>B75+B76</f>
        <v>550.383</v>
      </c>
      <c r="C74" s="32">
        <f aca="true" t="shared" si="26" ref="C74:W74">C75+C76</f>
        <v>0</v>
      </c>
      <c r="D74" s="32">
        <f t="shared" si="26"/>
        <v>97.5976</v>
      </c>
      <c r="E74" s="32">
        <f t="shared" si="26"/>
        <v>97.5976</v>
      </c>
      <c r="F74" s="32">
        <f>F75</f>
        <v>86.525</v>
      </c>
      <c r="G74" s="32">
        <f t="shared" si="26"/>
        <v>10.7726</v>
      </c>
      <c r="H74" s="32">
        <f>H75</f>
        <v>0</v>
      </c>
      <c r="I74" s="32">
        <f>I75</f>
        <v>0</v>
      </c>
      <c r="J74" s="32">
        <f>J75</f>
        <v>0</v>
      </c>
      <c r="K74" s="32">
        <f>K75</f>
        <v>0</v>
      </c>
      <c r="L74" s="32">
        <f t="shared" si="26"/>
        <v>167.3726</v>
      </c>
      <c r="M74" s="32">
        <f t="shared" si="26"/>
        <v>167.3736</v>
      </c>
      <c r="N74" s="32">
        <v>110.6</v>
      </c>
      <c r="O74" s="32">
        <f t="shared" si="26"/>
        <v>56.7699</v>
      </c>
      <c r="P74" s="32">
        <f>P75</f>
        <v>0</v>
      </c>
      <c r="Q74" s="32">
        <f>Q75</f>
        <v>0</v>
      </c>
      <c r="R74" s="32">
        <f>R75</f>
        <v>0</v>
      </c>
      <c r="S74" s="32">
        <f>S75</f>
        <v>0</v>
      </c>
      <c r="T74" s="32">
        <f t="shared" si="26"/>
        <v>285.4128</v>
      </c>
      <c r="U74" s="32">
        <f t="shared" si="26"/>
        <v>285.4128</v>
      </c>
      <c r="V74" s="32">
        <f>V75</f>
        <v>125.4359</v>
      </c>
      <c r="W74" s="32">
        <f t="shared" si="26"/>
        <v>159.9769</v>
      </c>
      <c r="X74" s="32">
        <f>X75</f>
        <v>0</v>
      </c>
      <c r="Y74" s="32">
        <f>Y75</f>
        <v>0</v>
      </c>
      <c r="Z74" s="32">
        <f>Z75</f>
        <v>0</v>
      </c>
      <c r="AA74" s="32">
        <f>AA75</f>
        <v>0</v>
      </c>
    </row>
    <row r="75" spans="1:27" ht="81.75" customHeight="1">
      <c r="A75" s="46" t="s">
        <v>52</v>
      </c>
      <c r="B75" s="32">
        <f>D75+L75+T75</f>
        <v>545.7256</v>
      </c>
      <c r="C75" s="32"/>
      <c r="D75" s="32">
        <v>96.139</v>
      </c>
      <c r="E75" s="32">
        <v>96.139</v>
      </c>
      <c r="F75" s="32">
        <v>86.525</v>
      </c>
      <c r="G75" s="32">
        <v>9.614</v>
      </c>
      <c r="H75" s="32">
        <v>0</v>
      </c>
      <c r="I75" s="32">
        <v>0</v>
      </c>
      <c r="J75" s="32">
        <v>0</v>
      </c>
      <c r="K75" s="32">
        <v>0</v>
      </c>
      <c r="L75" s="32">
        <v>165.82</v>
      </c>
      <c r="M75" s="32">
        <v>165.821</v>
      </c>
      <c r="N75" s="32">
        <v>110.648</v>
      </c>
      <c r="O75" s="32">
        <v>55.2173</v>
      </c>
      <c r="P75" s="32">
        <v>0</v>
      </c>
      <c r="Q75" s="32">
        <v>0</v>
      </c>
      <c r="R75" s="32">
        <v>0</v>
      </c>
      <c r="S75" s="32">
        <v>0</v>
      </c>
      <c r="T75" s="32">
        <v>283.7666</v>
      </c>
      <c r="U75" s="32">
        <v>283.7666</v>
      </c>
      <c r="V75" s="32">
        <v>125.4359</v>
      </c>
      <c r="W75" s="32">
        <v>158.3307</v>
      </c>
      <c r="X75" s="32">
        <v>0</v>
      </c>
      <c r="Y75" s="32">
        <v>0</v>
      </c>
      <c r="Z75" s="32">
        <v>0</v>
      </c>
      <c r="AA75" s="32">
        <v>0</v>
      </c>
    </row>
    <row r="76" spans="1:27" ht="111.75" customHeight="1">
      <c r="A76" s="46" t="s">
        <v>67</v>
      </c>
      <c r="B76" s="32">
        <f>D76+L76+T76</f>
        <v>4.6574</v>
      </c>
      <c r="C76" s="32"/>
      <c r="D76" s="32">
        <v>1.4586</v>
      </c>
      <c r="E76" s="32">
        <v>1.4586</v>
      </c>
      <c r="F76" s="32" t="s">
        <v>87</v>
      </c>
      <c r="G76" s="32">
        <v>1.1586</v>
      </c>
      <c r="H76" s="32">
        <v>0</v>
      </c>
      <c r="I76" s="32">
        <v>0</v>
      </c>
      <c r="J76" s="32">
        <v>0</v>
      </c>
      <c r="K76" s="32">
        <v>0</v>
      </c>
      <c r="L76" s="32">
        <v>1.5526</v>
      </c>
      <c r="M76" s="32">
        <v>1.5526</v>
      </c>
      <c r="N76" s="32" t="s">
        <v>87</v>
      </c>
      <c r="O76" s="32">
        <v>1.5526</v>
      </c>
      <c r="P76" s="32">
        <v>0</v>
      </c>
      <c r="Q76" s="32">
        <v>0</v>
      </c>
      <c r="R76" s="32">
        <v>0</v>
      </c>
      <c r="S76" s="32">
        <v>0</v>
      </c>
      <c r="T76" s="32">
        <v>1.6462</v>
      </c>
      <c r="U76" s="32">
        <v>1.6462</v>
      </c>
      <c r="V76" s="32" t="s">
        <v>87</v>
      </c>
      <c r="W76" s="32">
        <v>1.6462</v>
      </c>
      <c r="X76" s="32">
        <v>0</v>
      </c>
      <c r="Y76" s="32">
        <v>0</v>
      </c>
      <c r="Z76" s="32">
        <v>0</v>
      </c>
      <c r="AA76" s="32">
        <v>0</v>
      </c>
    </row>
    <row r="77" spans="1:27" s="2" customFormat="1" ht="37.5">
      <c r="A77" s="44" t="s">
        <v>53</v>
      </c>
      <c r="B77" s="32">
        <f>D77+L77+T77</f>
        <v>30907.800000000003</v>
      </c>
      <c r="C77" s="32"/>
      <c r="D77" s="32">
        <f>E77+J77+K77</f>
        <v>9182.199999999999</v>
      </c>
      <c r="E77" s="32">
        <f>SUM(F77:I77)</f>
        <v>2676</v>
      </c>
      <c r="F77" s="32">
        <v>0</v>
      </c>
      <c r="G77" s="32">
        <v>2676</v>
      </c>
      <c r="H77" s="32">
        <v>0</v>
      </c>
      <c r="I77" s="32">
        <v>0</v>
      </c>
      <c r="J77" s="32">
        <v>5921.4</v>
      </c>
      <c r="K77" s="32">
        <v>584.8</v>
      </c>
      <c r="L77" s="32">
        <f>M77+R77+S77</f>
        <v>10020.8</v>
      </c>
      <c r="M77" s="32">
        <f>SUM(N77:Q77)</f>
        <v>2771.4</v>
      </c>
      <c r="N77" s="32">
        <v>0</v>
      </c>
      <c r="O77" s="32">
        <v>2771.4</v>
      </c>
      <c r="P77" s="32">
        <v>0</v>
      </c>
      <c r="Q77" s="32">
        <v>0</v>
      </c>
      <c r="R77" s="32">
        <v>5761.1</v>
      </c>
      <c r="S77" s="32">
        <v>1488.3</v>
      </c>
      <c r="T77" s="32">
        <f>U77+Z77+AA77</f>
        <v>11704.800000000001</v>
      </c>
      <c r="U77" s="32">
        <f>SUM(V77:X77)</f>
        <v>2793.8</v>
      </c>
      <c r="V77" s="32">
        <v>0</v>
      </c>
      <c r="W77" s="32">
        <v>0</v>
      </c>
      <c r="X77" s="32">
        <v>2793.8</v>
      </c>
      <c r="Y77" s="32">
        <v>0</v>
      </c>
      <c r="Z77" s="32">
        <v>7258.9</v>
      </c>
      <c r="AA77" s="32">
        <v>1652.1</v>
      </c>
    </row>
    <row r="78" spans="1:27" ht="141" customHeight="1">
      <c r="A78" s="44" t="s">
        <v>88</v>
      </c>
      <c r="B78" s="32">
        <f>D78+L78+T78</f>
        <v>2.9045</v>
      </c>
      <c r="C78" s="32"/>
      <c r="D78" s="32">
        <v>0.9065</v>
      </c>
      <c r="E78" s="32">
        <v>0.9065</v>
      </c>
      <c r="F78" s="32" t="s">
        <v>87</v>
      </c>
      <c r="G78" s="32">
        <v>0.9065</v>
      </c>
      <c r="H78" s="32">
        <v>0</v>
      </c>
      <c r="I78" s="32">
        <v>0</v>
      </c>
      <c r="J78" s="32">
        <v>0</v>
      </c>
      <c r="K78" s="32">
        <v>0</v>
      </c>
      <c r="L78" s="32">
        <v>0.9595</v>
      </c>
      <c r="M78" s="32">
        <v>0.9595</v>
      </c>
      <c r="N78" s="32" t="s">
        <v>87</v>
      </c>
      <c r="O78" s="32">
        <v>0.9595</v>
      </c>
      <c r="P78" s="32" t="s">
        <v>87</v>
      </c>
      <c r="Q78" s="32" t="s">
        <v>87</v>
      </c>
      <c r="R78" s="32" t="s">
        <v>87</v>
      </c>
      <c r="S78" s="32" t="s">
        <v>87</v>
      </c>
      <c r="T78" s="32">
        <v>1.0385</v>
      </c>
      <c r="U78" s="32">
        <v>1.0385</v>
      </c>
      <c r="V78" s="32" t="s">
        <v>87</v>
      </c>
      <c r="W78" s="32">
        <v>1.0385</v>
      </c>
      <c r="X78" s="32">
        <v>0</v>
      </c>
      <c r="Y78" s="32">
        <v>0</v>
      </c>
      <c r="Z78" s="32">
        <v>0</v>
      </c>
      <c r="AA78" s="32">
        <v>0</v>
      </c>
    </row>
    <row r="79" spans="1:27" ht="75">
      <c r="A79" s="43" t="s">
        <v>57</v>
      </c>
      <c r="B79" s="32">
        <f>B80</f>
        <v>168.3</v>
      </c>
      <c r="C79" s="32">
        <f aca="true" t="shared" si="27" ref="C79:AA79">C80</f>
        <v>0</v>
      </c>
      <c r="D79" s="32">
        <f t="shared" si="27"/>
        <v>19.6</v>
      </c>
      <c r="E79" s="32">
        <f t="shared" si="27"/>
        <v>19.6</v>
      </c>
      <c r="F79" s="32">
        <f t="shared" si="27"/>
        <v>0</v>
      </c>
      <c r="G79" s="32">
        <f t="shared" si="27"/>
        <v>19.6</v>
      </c>
      <c r="H79" s="32">
        <f t="shared" si="27"/>
        <v>0</v>
      </c>
      <c r="I79" s="32">
        <f t="shared" si="27"/>
        <v>0</v>
      </c>
      <c r="J79" s="32">
        <f t="shared" si="27"/>
        <v>0</v>
      </c>
      <c r="K79" s="32">
        <f t="shared" si="27"/>
        <v>0</v>
      </c>
      <c r="L79" s="32">
        <f t="shared" si="27"/>
        <v>40.9</v>
      </c>
      <c r="M79" s="32">
        <f t="shared" si="27"/>
        <v>0</v>
      </c>
      <c r="N79" s="32">
        <f t="shared" si="27"/>
        <v>0</v>
      </c>
      <c r="O79" s="32">
        <f t="shared" si="27"/>
        <v>0</v>
      </c>
      <c r="P79" s="32">
        <f t="shared" si="27"/>
        <v>0</v>
      </c>
      <c r="Q79" s="32">
        <f t="shared" si="27"/>
        <v>0</v>
      </c>
      <c r="R79" s="32">
        <f t="shared" si="27"/>
        <v>0</v>
      </c>
      <c r="S79" s="32">
        <f t="shared" si="27"/>
        <v>40.9</v>
      </c>
      <c r="T79" s="32">
        <f t="shared" si="27"/>
        <v>107.8</v>
      </c>
      <c r="U79" s="32">
        <f t="shared" si="27"/>
        <v>0</v>
      </c>
      <c r="V79" s="32">
        <f t="shared" si="27"/>
        <v>0</v>
      </c>
      <c r="W79" s="32">
        <f t="shared" si="27"/>
        <v>0</v>
      </c>
      <c r="X79" s="32">
        <f t="shared" si="27"/>
        <v>0</v>
      </c>
      <c r="Y79" s="32">
        <f t="shared" si="27"/>
        <v>0</v>
      </c>
      <c r="Z79" s="32">
        <f t="shared" si="27"/>
        <v>0</v>
      </c>
      <c r="AA79" s="32">
        <f t="shared" si="27"/>
        <v>107.8</v>
      </c>
    </row>
    <row r="80" spans="1:27" ht="112.5">
      <c r="A80" s="47" t="s">
        <v>79</v>
      </c>
      <c r="B80" s="32">
        <f>D80+L80+T80</f>
        <v>168.3</v>
      </c>
      <c r="C80" s="32"/>
      <c r="D80" s="32">
        <v>19.6</v>
      </c>
      <c r="E80" s="32">
        <v>19.6</v>
      </c>
      <c r="F80" s="32">
        <v>0</v>
      </c>
      <c r="G80" s="32">
        <v>19.6</v>
      </c>
      <c r="H80" s="32">
        <v>0</v>
      </c>
      <c r="I80" s="32">
        <v>0</v>
      </c>
      <c r="J80" s="32">
        <v>0</v>
      </c>
      <c r="K80" s="32">
        <v>0</v>
      </c>
      <c r="L80" s="32">
        <v>40.9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40.9</v>
      </c>
      <c r="T80" s="32">
        <v>107.8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107.8</v>
      </c>
    </row>
    <row r="81" spans="1:27" ht="112.5">
      <c r="A81" s="48" t="s">
        <v>58</v>
      </c>
      <c r="B81" s="30">
        <f>B82</f>
        <v>47.6</v>
      </c>
      <c r="C81" s="30">
        <f aca="true" t="shared" si="28" ref="C81:AA81">C82</f>
        <v>0</v>
      </c>
      <c r="D81" s="30">
        <f t="shared" si="28"/>
        <v>4.6</v>
      </c>
      <c r="E81" s="30">
        <f t="shared" si="28"/>
        <v>4.6</v>
      </c>
      <c r="F81" s="30">
        <f t="shared" si="28"/>
        <v>0</v>
      </c>
      <c r="G81" s="30">
        <f t="shared" si="28"/>
        <v>4.6</v>
      </c>
      <c r="H81" s="30">
        <f t="shared" si="28"/>
        <v>0</v>
      </c>
      <c r="I81" s="30">
        <f t="shared" si="28"/>
        <v>0</v>
      </c>
      <c r="J81" s="30">
        <f t="shared" si="28"/>
        <v>0</v>
      </c>
      <c r="K81" s="30">
        <f t="shared" si="28"/>
        <v>0</v>
      </c>
      <c r="L81" s="30">
        <f t="shared" si="28"/>
        <v>11.2</v>
      </c>
      <c r="M81" s="30">
        <f t="shared" si="28"/>
        <v>0</v>
      </c>
      <c r="N81" s="30">
        <f t="shared" si="28"/>
        <v>0</v>
      </c>
      <c r="O81" s="30">
        <f t="shared" si="28"/>
        <v>0</v>
      </c>
      <c r="P81" s="30">
        <f t="shared" si="28"/>
        <v>0</v>
      </c>
      <c r="Q81" s="30">
        <f t="shared" si="28"/>
        <v>0</v>
      </c>
      <c r="R81" s="30">
        <f t="shared" si="28"/>
        <v>0</v>
      </c>
      <c r="S81" s="30">
        <f t="shared" si="28"/>
        <v>11.2</v>
      </c>
      <c r="T81" s="30">
        <f t="shared" si="28"/>
        <v>31.8</v>
      </c>
      <c r="U81" s="30">
        <f t="shared" si="28"/>
        <v>0</v>
      </c>
      <c r="V81" s="30">
        <f t="shared" si="28"/>
        <v>0</v>
      </c>
      <c r="W81" s="30">
        <f t="shared" si="28"/>
        <v>0</v>
      </c>
      <c r="X81" s="30">
        <f t="shared" si="28"/>
        <v>0</v>
      </c>
      <c r="Y81" s="30">
        <f t="shared" si="28"/>
        <v>0</v>
      </c>
      <c r="Z81" s="30">
        <f t="shared" si="28"/>
        <v>0</v>
      </c>
      <c r="AA81" s="30">
        <f t="shared" si="28"/>
        <v>31.8</v>
      </c>
    </row>
    <row r="82" spans="1:27" ht="168.75">
      <c r="A82" s="49" t="s">
        <v>80</v>
      </c>
      <c r="B82" s="32">
        <f>D82+L82+T82</f>
        <v>47.6</v>
      </c>
      <c r="C82" s="32"/>
      <c r="D82" s="32">
        <v>4.6</v>
      </c>
      <c r="E82" s="32">
        <v>4.6</v>
      </c>
      <c r="F82" s="32">
        <v>0</v>
      </c>
      <c r="G82" s="32">
        <v>4.6</v>
      </c>
      <c r="H82" s="32">
        <v>0</v>
      </c>
      <c r="I82" s="32">
        <v>0</v>
      </c>
      <c r="J82" s="32">
        <v>0</v>
      </c>
      <c r="K82" s="32">
        <v>0</v>
      </c>
      <c r="L82" s="32">
        <v>11.2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11.2</v>
      </c>
      <c r="T82" s="32">
        <v>31.8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31.8</v>
      </c>
    </row>
  </sheetData>
  <sheetProtection/>
  <mergeCells count="26">
    <mergeCell ref="M6:M7"/>
    <mergeCell ref="A2:AA2"/>
    <mergeCell ref="J3:N3"/>
    <mergeCell ref="C5:C7"/>
    <mergeCell ref="D5:D7"/>
    <mergeCell ref="C4:K4"/>
    <mergeCell ref="L5:L7"/>
    <mergeCell ref="T5:T7"/>
    <mergeCell ref="A4:A7"/>
    <mergeCell ref="S5:S7"/>
    <mergeCell ref="E6:E7"/>
    <mergeCell ref="F6:I6"/>
    <mergeCell ref="K5:K7"/>
    <mergeCell ref="B4:B7"/>
    <mergeCell ref="J6:J7"/>
    <mergeCell ref="E5:J5"/>
    <mergeCell ref="L4:S4"/>
    <mergeCell ref="T4:AA4"/>
    <mergeCell ref="U5:Z5"/>
    <mergeCell ref="AA5:AA7"/>
    <mergeCell ref="U6:U7"/>
    <mergeCell ref="V6:Y6"/>
    <mergeCell ref="Z6:Z7"/>
    <mergeCell ref="M5:R5"/>
    <mergeCell ref="N6:Q6"/>
    <mergeCell ref="R6:R7"/>
  </mergeCells>
  <printOptions/>
  <pageMargins left="0.5905511811023623" right="0.1968503937007874" top="0.3937007874015748" bottom="0.35433070866141736" header="0.1968503937007874" footer="0.2362204724409449"/>
  <pageSetup fitToHeight="10" horizontalDpi="600" verticalDpi="600" orientation="landscape" paperSize="8" scale="48" r:id="rId3"/>
  <rowBreaks count="3" manualBreakCount="3">
    <brk id="26" max="34" man="1"/>
    <brk id="50" max="34" man="1"/>
    <brk id="70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Feoktistova</dc:creator>
  <cp:keywords/>
  <dc:description/>
  <cp:lastModifiedBy>Ткаченко Любовь Андреевна</cp:lastModifiedBy>
  <cp:lastPrinted>2013-07-30T02:05:41Z</cp:lastPrinted>
  <dcterms:created xsi:type="dcterms:W3CDTF">2013-03-13T03:52:05Z</dcterms:created>
  <dcterms:modified xsi:type="dcterms:W3CDTF">2013-08-01T22:10:12Z</dcterms:modified>
  <cp:category/>
  <cp:version/>
  <cp:contentType/>
  <cp:contentStatus/>
</cp:coreProperties>
</file>