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7095"/>
  </bookViews>
  <sheets>
    <sheet name="Лист1" sheetId="1" r:id="rId1"/>
  </sheets>
  <definedNames>
    <definedName name="_xlnm.Print_Area" localSheetId="0">Лист1!$A$1:$J$907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7" i="1" l="1"/>
  <c r="O127" i="1"/>
  <c r="D128" i="1"/>
  <c r="E128" i="1"/>
  <c r="F128" i="1"/>
  <c r="I128" i="1"/>
  <c r="L128" i="1" s="1"/>
  <c r="K128" i="1"/>
  <c r="N128" i="1"/>
  <c r="O128" i="1"/>
  <c r="K129" i="1"/>
  <c r="L129" i="1"/>
  <c r="N129" i="1"/>
  <c r="O129" i="1"/>
  <c r="K130" i="1"/>
  <c r="L130" i="1"/>
  <c r="N130" i="1"/>
  <c r="O130" i="1"/>
  <c r="K131" i="1"/>
  <c r="L131" i="1"/>
  <c r="N131" i="1"/>
  <c r="O131" i="1"/>
  <c r="K132" i="1"/>
  <c r="L132" i="1"/>
  <c r="N132" i="1"/>
  <c r="O132" i="1"/>
  <c r="K133" i="1"/>
  <c r="L133" i="1"/>
  <c r="N133" i="1"/>
  <c r="O133" i="1"/>
  <c r="K134" i="1"/>
  <c r="L134" i="1"/>
  <c r="N134" i="1"/>
  <c r="O134" i="1"/>
  <c r="E306" i="1"/>
  <c r="F66" i="1" l="1"/>
  <c r="E66" i="1"/>
  <c r="I66" i="1"/>
  <c r="F306" i="1" l="1"/>
  <c r="I154" i="1"/>
  <c r="D154" i="1"/>
  <c r="F154" i="1"/>
  <c r="E154" i="1"/>
  <c r="F322" i="1"/>
  <c r="E322" i="1"/>
  <c r="I410" i="1"/>
  <c r="E410" i="1"/>
  <c r="I666" i="1"/>
  <c r="F682" i="1"/>
  <c r="E682" i="1"/>
  <c r="I746" i="1"/>
  <c r="F810" i="1" l="1"/>
  <c r="E810" i="1"/>
  <c r="O900" i="1"/>
  <c r="F394" i="1" l="1"/>
  <c r="E394" i="1"/>
  <c r="D402" i="1"/>
  <c r="I318" i="1"/>
  <c r="F318" i="1"/>
  <c r="E318" i="1"/>
  <c r="D318" i="1"/>
  <c r="I317" i="1"/>
  <c r="F317" i="1"/>
  <c r="E317" i="1"/>
  <c r="D317" i="1"/>
  <c r="I316" i="1"/>
  <c r="F316" i="1"/>
  <c r="E316" i="1"/>
  <c r="D316" i="1"/>
  <c r="I315" i="1"/>
  <c r="F315" i="1"/>
  <c r="E315" i="1"/>
  <c r="D315" i="1"/>
  <c r="I313" i="1"/>
  <c r="F313" i="1"/>
  <c r="E313" i="1"/>
  <c r="D313" i="1"/>
  <c r="F386" i="1"/>
  <c r="E386" i="1"/>
  <c r="D386" i="1"/>
  <c r="I386" i="1"/>
  <c r="I186" i="1" l="1"/>
  <c r="F186" i="1"/>
  <c r="E186" i="1"/>
  <c r="D186" i="1"/>
  <c r="F170" i="1"/>
  <c r="E170" i="1"/>
  <c r="I170" i="1"/>
  <c r="F162" i="1" l="1"/>
  <c r="E162" i="1"/>
  <c r="F402" i="1"/>
  <c r="E402" i="1"/>
  <c r="F410" i="1"/>
  <c r="F418" i="1"/>
  <c r="E418" i="1"/>
  <c r="F290" i="1"/>
  <c r="E290" i="1"/>
  <c r="F258" i="1"/>
  <c r="E258" i="1"/>
  <c r="F264" i="1"/>
  <c r="E264" i="1"/>
  <c r="F226" i="1"/>
  <c r="E226" i="1"/>
  <c r="D794" i="1" l="1"/>
  <c r="D778" i="1"/>
  <c r="D362" i="1" l="1"/>
  <c r="D426" i="1"/>
  <c r="D848" i="1" s="1"/>
  <c r="D900" i="1" s="1"/>
  <c r="F378" i="1" l="1"/>
  <c r="E378" i="1"/>
  <c r="I402" i="1"/>
  <c r="I30" i="1"/>
  <c r="I29" i="1"/>
  <c r="I28" i="1"/>
  <c r="I27" i="1"/>
  <c r="I25" i="1"/>
  <c r="F30" i="1"/>
  <c r="E30" i="1"/>
  <c r="F29" i="1"/>
  <c r="E29" i="1"/>
  <c r="F28" i="1"/>
  <c r="E28" i="1"/>
  <c r="F27" i="1"/>
  <c r="E27" i="1"/>
  <c r="F25" i="1"/>
  <c r="E25" i="1"/>
  <c r="D30" i="1"/>
  <c r="D29" i="1"/>
  <c r="D28" i="1"/>
  <c r="D27" i="1"/>
  <c r="D25" i="1"/>
  <c r="I90" i="1"/>
  <c r="I88" i="1" s="1"/>
  <c r="F90" i="1"/>
  <c r="F88" i="1" s="1"/>
  <c r="E90" i="1"/>
  <c r="E88" i="1" s="1"/>
  <c r="D90" i="1"/>
  <c r="D88" i="1" s="1"/>
  <c r="I426" i="1"/>
  <c r="F426" i="1"/>
  <c r="F848" i="1" s="1"/>
  <c r="F900" i="1" s="1"/>
  <c r="N900" i="1" s="1"/>
  <c r="E426" i="1"/>
  <c r="E848" i="1" s="1"/>
  <c r="E900" i="1" s="1"/>
  <c r="O94" i="1"/>
  <c r="N94" i="1"/>
  <c r="L94" i="1"/>
  <c r="K94" i="1"/>
  <c r="O93" i="1"/>
  <c r="N93" i="1"/>
  <c r="L93" i="1"/>
  <c r="K93" i="1"/>
  <c r="O92" i="1"/>
  <c r="N92" i="1"/>
  <c r="L92" i="1"/>
  <c r="K92" i="1"/>
  <c r="O91" i="1"/>
  <c r="N91" i="1"/>
  <c r="L91" i="1"/>
  <c r="K91" i="1"/>
  <c r="O89" i="1"/>
  <c r="N89" i="1"/>
  <c r="L89" i="1"/>
  <c r="K89" i="1"/>
  <c r="O87" i="1"/>
  <c r="N87" i="1"/>
  <c r="F746" i="1"/>
  <c r="E746" i="1"/>
  <c r="D746" i="1"/>
  <c r="F730" i="1"/>
  <c r="E730" i="1"/>
  <c r="D730" i="1"/>
  <c r="D394" i="1"/>
  <c r="D218" i="1"/>
  <c r="D216" i="1" s="1"/>
  <c r="O88" i="1" l="1"/>
  <c r="E314" i="1"/>
  <c r="E838" i="1"/>
  <c r="F838" i="1"/>
  <c r="F314" i="1"/>
  <c r="E26" i="1"/>
  <c r="F26" i="1"/>
  <c r="N90" i="1"/>
  <c r="O90" i="1"/>
  <c r="L90" i="1"/>
  <c r="K90" i="1"/>
  <c r="L88" i="1"/>
  <c r="N88" i="1"/>
  <c r="K88" i="1"/>
  <c r="D66" i="1"/>
  <c r="O430" i="1"/>
  <c r="N430" i="1"/>
  <c r="L430" i="1"/>
  <c r="K430" i="1"/>
  <c r="O429" i="1"/>
  <c r="N429" i="1"/>
  <c r="L429" i="1"/>
  <c r="K429" i="1"/>
  <c r="O428" i="1"/>
  <c r="N428" i="1"/>
  <c r="L428" i="1"/>
  <c r="K428" i="1"/>
  <c r="O427" i="1"/>
  <c r="N427" i="1"/>
  <c r="L427" i="1"/>
  <c r="K427" i="1"/>
  <c r="O426" i="1"/>
  <c r="K426" i="1"/>
  <c r="N426" i="1"/>
  <c r="O425" i="1"/>
  <c r="N425" i="1"/>
  <c r="L425" i="1"/>
  <c r="K425" i="1"/>
  <c r="F424" i="1"/>
  <c r="E424" i="1"/>
  <c r="D424" i="1"/>
  <c r="O423" i="1"/>
  <c r="N423" i="1"/>
  <c r="I322" i="1"/>
  <c r="I314" i="1" s="1"/>
  <c r="D322" i="1"/>
  <c r="I682" i="1"/>
  <c r="D26" i="1" l="1"/>
  <c r="O424" i="1"/>
  <c r="K424" i="1"/>
  <c r="L426" i="1"/>
  <c r="I424" i="1"/>
  <c r="L424" i="1" l="1"/>
  <c r="N424" i="1"/>
  <c r="F690" i="1"/>
  <c r="E690" i="1"/>
  <c r="I690" i="1"/>
  <c r="D666" i="1" l="1"/>
  <c r="D682" i="1"/>
  <c r="D690" i="1"/>
  <c r="I542" i="1" l="1"/>
  <c r="I541" i="1"/>
  <c r="I540" i="1"/>
  <c r="I539" i="1"/>
  <c r="I537" i="1"/>
  <c r="I538" i="1"/>
  <c r="I853" i="1"/>
  <c r="I852" i="1"/>
  <c r="I851" i="1"/>
  <c r="I850" i="1"/>
  <c r="I849" i="1"/>
  <c r="I847" i="1"/>
  <c r="I846" i="1"/>
  <c r="I844" i="1"/>
  <c r="I842" i="1"/>
  <c r="I840" i="1"/>
  <c r="I839" i="1"/>
  <c r="I836" i="1"/>
  <c r="O86" i="1"/>
  <c r="N86" i="1"/>
  <c r="L86" i="1"/>
  <c r="K86" i="1"/>
  <c r="O85" i="1"/>
  <c r="N85" i="1"/>
  <c r="L85" i="1"/>
  <c r="K85" i="1"/>
  <c r="O84" i="1"/>
  <c r="N84" i="1"/>
  <c r="L84" i="1"/>
  <c r="K84" i="1"/>
  <c r="O83" i="1"/>
  <c r="N83" i="1"/>
  <c r="L83" i="1"/>
  <c r="K83" i="1"/>
  <c r="O82" i="1"/>
  <c r="N82" i="1"/>
  <c r="L82" i="1"/>
  <c r="K82" i="1"/>
  <c r="O81" i="1"/>
  <c r="N81" i="1"/>
  <c r="L81" i="1"/>
  <c r="K81" i="1"/>
  <c r="I80" i="1"/>
  <c r="F80" i="1"/>
  <c r="E80" i="1"/>
  <c r="D80" i="1"/>
  <c r="O79" i="1"/>
  <c r="N79" i="1"/>
  <c r="I74" i="1"/>
  <c r="K80" i="1" l="1"/>
  <c r="L80" i="1"/>
  <c r="O80" i="1"/>
  <c r="N80" i="1"/>
  <c r="F600" i="1"/>
  <c r="D642" i="1"/>
  <c r="F837" i="1"/>
  <c r="E837" i="1"/>
  <c r="I726" i="1"/>
  <c r="F726" i="1"/>
  <c r="E726" i="1"/>
  <c r="D726" i="1"/>
  <c r="I725" i="1"/>
  <c r="F725" i="1"/>
  <c r="E725" i="1"/>
  <c r="D725" i="1"/>
  <c r="I724" i="1"/>
  <c r="F724" i="1"/>
  <c r="E724" i="1"/>
  <c r="D724" i="1"/>
  <c r="I723" i="1"/>
  <c r="F723" i="1"/>
  <c r="E723" i="1"/>
  <c r="D723" i="1"/>
  <c r="F722" i="1"/>
  <c r="E722" i="1"/>
  <c r="I721" i="1"/>
  <c r="F721" i="1"/>
  <c r="E721" i="1"/>
  <c r="D721" i="1"/>
  <c r="D722" i="1"/>
  <c r="I845" i="1" l="1"/>
  <c r="D837" i="1"/>
  <c r="D889" i="1" s="1"/>
  <c r="F908" i="1"/>
  <c r="E908" i="1"/>
  <c r="D908" i="1"/>
  <c r="O899" i="1"/>
  <c r="F886" i="1"/>
  <c r="E886" i="1"/>
  <c r="D886" i="1"/>
  <c r="O881" i="1"/>
  <c r="N881" i="1"/>
  <c r="O880" i="1"/>
  <c r="N880" i="1"/>
  <c r="O879" i="1"/>
  <c r="N879" i="1"/>
  <c r="O878" i="1"/>
  <c r="N878" i="1"/>
  <c r="O877" i="1"/>
  <c r="N877" i="1"/>
  <c r="O876" i="1"/>
  <c r="N876" i="1"/>
  <c r="O875" i="1"/>
  <c r="N875" i="1"/>
  <c r="O873" i="1"/>
  <c r="N873" i="1"/>
  <c r="O872" i="1"/>
  <c r="F859" i="1"/>
  <c r="N859" i="1" s="1"/>
  <c r="O871" i="1"/>
  <c r="N871" i="1"/>
  <c r="O870" i="1"/>
  <c r="N870" i="1"/>
  <c r="O869" i="1"/>
  <c r="N869" i="1"/>
  <c r="O868" i="1"/>
  <c r="N868" i="1"/>
  <c r="O867" i="1"/>
  <c r="N867" i="1"/>
  <c r="O866" i="1"/>
  <c r="N866" i="1"/>
  <c r="O865" i="1"/>
  <c r="N865" i="1"/>
  <c r="O864" i="1"/>
  <c r="N864" i="1"/>
  <c r="O863" i="1"/>
  <c r="N863" i="1"/>
  <c r="O862" i="1"/>
  <c r="N862" i="1"/>
  <c r="O861" i="1"/>
  <c r="N861" i="1"/>
  <c r="O860" i="1"/>
  <c r="N860" i="1"/>
  <c r="E859" i="1"/>
  <c r="D859" i="1"/>
  <c r="G859" i="1" s="1"/>
  <c r="O859" i="1" s="1"/>
  <c r="O858" i="1"/>
  <c r="O857" i="1"/>
  <c r="O856" i="1"/>
  <c r="N856" i="1"/>
  <c r="O855" i="1"/>
  <c r="F855" i="1"/>
  <c r="F907" i="1" s="1"/>
  <c r="E855" i="1"/>
  <c r="E907" i="1" s="1"/>
  <c r="D855" i="1"/>
  <c r="D907" i="1" s="1"/>
  <c r="O854" i="1"/>
  <c r="F854" i="1"/>
  <c r="F906" i="1" s="1"/>
  <c r="O853" i="1"/>
  <c r="F853" i="1"/>
  <c r="F905" i="1" s="1"/>
  <c r="E853" i="1"/>
  <c r="E905" i="1" s="1"/>
  <c r="D853" i="1"/>
  <c r="D905" i="1" s="1"/>
  <c r="O852" i="1"/>
  <c r="F852" i="1"/>
  <c r="F904" i="1" s="1"/>
  <c r="E852" i="1"/>
  <c r="E904" i="1" s="1"/>
  <c r="D852" i="1"/>
  <c r="D904" i="1" s="1"/>
  <c r="O851" i="1"/>
  <c r="F851" i="1"/>
  <c r="F903" i="1" s="1"/>
  <c r="E851" i="1"/>
  <c r="E903" i="1" s="1"/>
  <c r="D851" i="1"/>
  <c r="D903" i="1" s="1"/>
  <c r="O850" i="1"/>
  <c r="F850" i="1"/>
  <c r="F902" i="1" s="1"/>
  <c r="E850" i="1"/>
  <c r="E902" i="1" s="1"/>
  <c r="D850" i="1"/>
  <c r="D902" i="1" s="1"/>
  <c r="O849" i="1"/>
  <c r="F849" i="1"/>
  <c r="F901" i="1" s="1"/>
  <c r="E849" i="1"/>
  <c r="E901" i="1" s="1"/>
  <c r="D849" i="1"/>
  <c r="D901" i="1" s="1"/>
  <c r="O847" i="1"/>
  <c r="F847" i="1"/>
  <c r="F899" i="1" s="1"/>
  <c r="N899" i="1" s="1"/>
  <c r="E847" i="1"/>
  <c r="E899" i="1" s="1"/>
  <c r="D847" i="1"/>
  <c r="D899" i="1" s="1"/>
  <c r="O846" i="1"/>
  <c r="F846" i="1"/>
  <c r="E846" i="1"/>
  <c r="D846" i="1"/>
  <c r="O845" i="1"/>
  <c r="F845" i="1"/>
  <c r="F897" i="1" s="1"/>
  <c r="E845" i="1"/>
  <c r="E897" i="1" s="1"/>
  <c r="D845" i="1"/>
  <c r="D897" i="1" s="1"/>
  <c r="O844" i="1"/>
  <c r="F844" i="1"/>
  <c r="F896" i="1" s="1"/>
  <c r="E844" i="1"/>
  <c r="E896" i="1" s="1"/>
  <c r="D844" i="1"/>
  <c r="D896" i="1" s="1"/>
  <c r="O843" i="1"/>
  <c r="F843" i="1"/>
  <c r="F895" i="1" s="1"/>
  <c r="E843" i="1"/>
  <c r="E895" i="1" s="1"/>
  <c r="O842" i="1"/>
  <c r="F842" i="1"/>
  <c r="F894" i="1" s="1"/>
  <c r="E842" i="1"/>
  <c r="E894" i="1" s="1"/>
  <c r="D842" i="1"/>
  <c r="D894" i="1" s="1"/>
  <c r="O841" i="1"/>
  <c r="F841" i="1"/>
  <c r="F893" i="1" s="1"/>
  <c r="E841" i="1"/>
  <c r="E893" i="1" s="1"/>
  <c r="D841" i="1"/>
  <c r="D893" i="1" s="1"/>
  <c r="O840" i="1"/>
  <c r="F840" i="1"/>
  <c r="F892" i="1" s="1"/>
  <c r="E840" i="1"/>
  <c r="E892" i="1" s="1"/>
  <c r="D840" i="1"/>
  <c r="D892" i="1" s="1"/>
  <c r="O839" i="1"/>
  <c r="F839" i="1"/>
  <c r="F891" i="1" s="1"/>
  <c r="E839" i="1"/>
  <c r="E891" i="1" s="1"/>
  <c r="D839" i="1"/>
  <c r="D891" i="1" s="1"/>
  <c r="O838" i="1"/>
  <c r="O837" i="1"/>
  <c r="F889" i="1"/>
  <c r="E889" i="1"/>
  <c r="O836" i="1"/>
  <c r="F836" i="1"/>
  <c r="F888" i="1" s="1"/>
  <c r="E836" i="1"/>
  <c r="E888" i="1" s="1"/>
  <c r="D836" i="1"/>
  <c r="D888" i="1" s="1"/>
  <c r="O835" i="1"/>
  <c r="O834" i="1"/>
  <c r="N834" i="1"/>
  <c r="O833" i="1"/>
  <c r="O832" i="1"/>
  <c r="N832" i="1"/>
  <c r="O830" i="1"/>
  <c r="N830" i="1"/>
  <c r="L830" i="1"/>
  <c r="K830" i="1"/>
  <c r="O829" i="1"/>
  <c r="N829" i="1"/>
  <c r="L829" i="1"/>
  <c r="K829" i="1"/>
  <c r="O828" i="1"/>
  <c r="N828" i="1"/>
  <c r="L828" i="1"/>
  <c r="K828" i="1"/>
  <c r="O827" i="1"/>
  <c r="N827" i="1"/>
  <c r="L827" i="1"/>
  <c r="K827" i="1"/>
  <c r="O826" i="1"/>
  <c r="N826" i="1"/>
  <c r="L826" i="1"/>
  <c r="K826" i="1"/>
  <c r="O825" i="1"/>
  <c r="N825" i="1"/>
  <c r="L825" i="1"/>
  <c r="K825" i="1"/>
  <c r="I824" i="1"/>
  <c r="F824" i="1"/>
  <c r="F816" i="1" s="1"/>
  <c r="E824" i="1"/>
  <c r="D824" i="1"/>
  <c r="D816" i="1" s="1"/>
  <c r="O823" i="1"/>
  <c r="N823" i="1"/>
  <c r="I822" i="1"/>
  <c r="F822" i="1"/>
  <c r="E822" i="1"/>
  <c r="D822" i="1"/>
  <c r="I821" i="1"/>
  <c r="F821" i="1"/>
  <c r="E821" i="1"/>
  <c r="D821" i="1"/>
  <c r="I820" i="1"/>
  <c r="F820" i="1"/>
  <c r="E820" i="1"/>
  <c r="D820" i="1"/>
  <c r="I819" i="1"/>
  <c r="F819" i="1"/>
  <c r="E819" i="1"/>
  <c r="D819" i="1"/>
  <c r="I818" i="1"/>
  <c r="F818" i="1"/>
  <c r="E818" i="1"/>
  <c r="D818" i="1"/>
  <c r="I817" i="1"/>
  <c r="F817" i="1"/>
  <c r="E817" i="1"/>
  <c r="D817" i="1"/>
  <c r="O815" i="1"/>
  <c r="N815" i="1"/>
  <c r="O814" i="1"/>
  <c r="N814" i="1"/>
  <c r="L814" i="1"/>
  <c r="K814" i="1"/>
  <c r="O813" i="1"/>
  <c r="N813" i="1"/>
  <c r="L813" i="1"/>
  <c r="K813" i="1"/>
  <c r="O812" i="1"/>
  <c r="N812" i="1"/>
  <c r="L812" i="1"/>
  <c r="K812" i="1"/>
  <c r="O811" i="1"/>
  <c r="N811" i="1"/>
  <c r="L811" i="1"/>
  <c r="K811" i="1"/>
  <c r="O810" i="1"/>
  <c r="I810" i="1"/>
  <c r="D810" i="1"/>
  <c r="O809" i="1"/>
  <c r="N809" i="1"/>
  <c r="L809" i="1"/>
  <c r="K809" i="1"/>
  <c r="F808" i="1"/>
  <c r="E808" i="1"/>
  <c r="O807" i="1"/>
  <c r="N807" i="1"/>
  <c r="O806" i="1"/>
  <c r="N806" i="1"/>
  <c r="L806" i="1"/>
  <c r="K806" i="1"/>
  <c r="O805" i="1"/>
  <c r="N805" i="1"/>
  <c r="L805" i="1"/>
  <c r="K805" i="1"/>
  <c r="O804" i="1"/>
  <c r="N804" i="1"/>
  <c r="L804" i="1"/>
  <c r="K804" i="1"/>
  <c r="O803" i="1"/>
  <c r="N803" i="1"/>
  <c r="L803" i="1"/>
  <c r="K803" i="1"/>
  <c r="O802" i="1"/>
  <c r="N802" i="1"/>
  <c r="L802" i="1"/>
  <c r="K802" i="1"/>
  <c r="O801" i="1"/>
  <c r="N801" i="1"/>
  <c r="L801" i="1"/>
  <c r="K801" i="1"/>
  <c r="I800" i="1"/>
  <c r="F800" i="1"/>
  <c r="E800" i="1"/>
  <c r="D800" i="1"/>
  <c r="O799" i="1"/>
  <c r="N799" i="1"/>
  <c r="O798" i="1"/>
  <c r="N798" i="1"/>
  <c r="L798" i="1"/>
  <c r="K798" i="1"/>
  <c r="O797" i="1"/>
  <c r="N797" i="1"/>
  <c r="L797" i="1"/>
  <c r="K797" i="1"/>
  <c r="O796" i="1"/>
  <c r="N796" i="1"/>
  <c r="L796" i="1"/>
  <c r="K796" i="1"/>
  <c r="O795" i="1"/>
  <c r="N795" i="1"/>
  <c r="L795" i="1"/>
  <c r="K795" i="1"/>
  <c r="O794" i="1"/>
  <c r="N794" i="1"/>
  <c r="L794" i="1"/>
  <c r="K794" i="1"/>
  <c r="O793" i="1"/>
  <c r="N793" i="1"/>
  <c r="L793" i="1"/>
  <c r="K793" i="1"/>
  <c r="I792" i="1"/>
  <c r="F792" i="1"/>
  <c r="E792" i="1"/>
  <c r="D792" i="1"/>
  <c r="O791" i="1"/>
  <c r="N791" i="1"/>
  <c r="I790" i="1"/>
  <c r="F790" i="1"/>
  <c r="E790" i="1"/>
  <c r="D790" i="1"/>
  <c r="I789" i="1"/>
  <c r="F789" i="1"/>
  <c r="E789" i="1"/>
  <c r="D789" i="1"/>
  <c r="I788" i="1"/>
  <c r="F788" i="1"/>
  <c r="E788" i="1"/>
  <c r="D788" i="1"/>
  <c r="I787" i="1"/>
  <c r="F787" i="1"/>
  <c r="E787" i="1"/>
  <c r="D787" i="1"/>
  <c r="F786" i="1"/>
  <c r="E786" i="1"/>
  <c r="I785" i="1"/>
  <c r="F785" i="1"/>
  <c r="E785" i="1"/>
  <c r="D785" i="1"/>
  <c r="O783" i="1"/>
  <c r="N783" i="1"/>
  <c r="O782" i="1"/>
  <c r="N782" i="1"/>
  <c r="L782" i="1"/>
  <c r="K782" i="1"/>
  <c r="O781" i="1"/>
  <c r="N781" i="1"/>
  <c r="L781" i="1"/>
  <c r="K781" i="1"/>
  <c r="O780" i="1"/>
  <c r="N780" i="1"/>
  <c r="L780" i="1"/>
  <c r="K780" i="1"/>
  <c r="O779" i="1"/>
  <c r="N779" i="1"/>
  <c r="L779" i="1"/>
  <c r="K779" i="1"/>
  <c r="O778" i="1"/>
  <c r="K778" i="1"/>
  <c r="I776" i="1"/>
  <c r="O777" i="1"/>
  <c r="N777" i="1"/>
  <c r="L777" i="1"/>
  <c r="K777" i="1"/>
  <c r="F776" i="1"/>
  <c r="E776" i="1"/>
  <c r="E768" i="1" s="1"/>
  <c r="D776" i="1"/>
  <c r="D768" i="1" s="1"/>
  <c r="O775" i="1"/>
  <c r="N775" i="1"/>
  <c r="F774" i="1"/>
  <c r="N774" i="1" s="1"/>
  <c r="E774" i="1"/>
  <c r="D774" i="1"/>
  <c r="F773" i="1"/>
  <c r="N773" i="1" s="1"/>
  <c r="E773" i="1"/>
  <c r="D773" i="1"/>
  <c r="F772" i="1"/>
  <c r="E772" i="1"/>
  <c r="D772" i="1"/>
  <c r="L772" i="1" s="1"/>
  <c r="F771" i="1"/>
  <c r="E771" i="1"/>
  <c r="D771" i="1"/>
  <c r="L771" i="1" s="1"/>
  <c r="F770" i="1"/>
  <c r="E770" i="1"/>
  <c r="D770" i="1"/>
  <c r="F769" i="1"/>
  <c r="E769" i="1"/>
  <c r="D769" i="1"/>
  <c r="O767" i="1"/>
  <c r="N767" i="1"/>
  <c r="O759" i="1"/>
  <c r="N759" i="1"/>
  <c r="O758" i="1"/>
  <c r="N758" i="1"/>
  <c r="L758" i="1"/>
  <c r="K758" i="1"/>
  <c r="O757" i="1"/>
  <c r="N757" i="1"/>
  <c r="L757" i="1"/>
  <c r="K757" i="1"/>
  <c r="O756" i="1"/>
  <c r="N756" i="1"/>
  <c r="L756" i="1"/>
  <c r="K756" i="1"/>
  <c r="O755" i="1"/>
  <c r="N755" i="1"/>
  <c r="L755" i="1"/>
  <c r="K755" i="1"/>
  <c r="O754" i="1"/>
  <c r="N754" i="1"/>
  <c r="L754" i="1"/>
  <c r="K754" i="1"/>
  <c r="O753" i="1"/>
  <c r="N753" i="1"/>
  <c r="L753" i="1"/>
  <c r="K753" i="1"/>
  <c r="I752" i="1"/>
  <c r="F752" i="1"/>
  <c r="E752" i="1"/>
  <c r="D752" i="1"/>
  <c r="O751" i="1"/>
  <c r="N751" i="1"/>
  <c r="O750" i="1"/>
  <c r="N750" i="1"/>
  <c r="L750" i="1"/>
  <c r="K750" i="1"/>
  <c r="O749" i="1"/>
  <c r="N749" i="1"/>
  <c r="L749" i="1"/>
  <c r="K749" i="1"/>
  <c r="O748" i="1"/>
  <c r="N748" i="1"/>
  <c r="L748" i="1"/>
  <c r="K748" i="1"/>
  <c r="O747" i="1"/>
  <c r="N747" i="1"/>
  <c r="L747" i="1"/>
  <c r="K747" i="1"/>
  <c r="O746" i="1"/>
  <c r="N746" i="1"/>
  <c r="L746" i="1"/>
  <c r="K746" i="1"/>
  <c r="O745" i="1"/>
  <c r="N745" i="1"/>
  <c r="L745" i="1"/>
  <c r="K745" i="1"/>
  <c r="I744" i="1"/>
  <c r="F744" i="1"/>
  <c r="E744" i="1"/>
  <c r="D744" i="1"/>
  <c r="D736" i="1" s="1"/>
  <c r="O743" i="1"/>
  <c r="N743" i="1"/>
  <c r="I742" i="1"/>
  <c r="F742" i="1"/>
  <c r="E742" i="1"/>
  <c r="E718" i="1" s="1"/>
  <c r="D742" i="1"/>
  <c r="I741" i="1"/>
  <c r="I717" i="1" s="1"/>
  <c r="F741" i="1"/>
  <c r="E741" i="1"/>
  <c r="E717" i="1" s="1"/>
  <c r="D741" i="1"/>
  <c r="D717" i="1" s="1"/>
  <c r="I740" i="1"/>
  <c r="F740" i="1"/>
  <c r="F716" i="1" s="1"/>
  <c r="E740" i="1"/>
  <c r="D740" i="1"/>
  <c r="I739" i="1"/>
  <c r="F739" i="1"/>
  <c r="E739" i="1"/>
  <c r="D739" i="1"/>
  <c r="I738" i="1"/>
  <c r="F738" i="1"/>
  <c r="E738" i="1"/>
  <c r="E714" i="1" s="1"/>
  <c r="D738" i="1"/>
  <c r="D714" i="1" s="1"/>
  <c r="I737" i="1"/>
  <c r="F737" i="1"/>
  <c r="F713" i="1" s="1"/>
  <c r="E737" i="1"/>
  <c r="D737" i="1"/>
  <c r="O735" i="1"/>
  <c r="N735" i="1"/>
  <c r="O734" i="1"/>
  <c r="N734" i="1"/>
  <c r="L734" i="1"/>
  <c r="K734" i="1"/>
  <c r="O733" i="1"/>
  <c r="N733" i="1"/>
  <c r="L733" i="1"/>
  <c r="K733" i="1"/>
  <c r="O732" i="1"/>
  <c r="N732" i="1"/>
  <c r="L732" i="1"/>
  <c r="K732" i="1"/>
  <c r="O731" i="1"/>
  <c r="N731" i="1"/>
  <c r="L731" i="1"/>
  <c r="K731" i="1"/>
  <c r="O730" i="1"/>
  <c r="K730" i="1"/>
  <c r="I837" i="1"/>
  <c r="O729" i="1"/>
  <c r="N729" i="1"/>
  <c r="L729" i="1"/>
  <c r="K729" i="1"/>
  <c r="I728" i="1"/>
  <c r="I720" i="1" s="1"/>
  <c r="F728" i="1"/>
  <c r="E728" i="1"/>
  <c r="D728" i="1"/>
  <c r="O727" i="1"/>
  <c r="N727" i="1"/>
  <c r="K726" i="1"/>
  <c r="K725" i="1"/>
  <c r="L725" i="1"/>
  <c r="O725" i="1"/>
  <c r="N724" i="1"/>
  <c r="O722" i="1"/>
  <c r="N721" i="1"/>
  <c r="K721" i="1"/>
  <c r="O719" i="1"/>
  <c r="N719" i="1"/>
  <c r="O711" i="1"/>
  <c r="N711" i="1"/>
  <c r="O710" i="1"/>
  <c r="N710" i="1"/>
  <c r="L710" i="1"/>
  <c r="K710" i="1"/>
  <c r="O709" i="1"/>
  <c r="N709" i="1"/>
  <c r="L709" i="1"/>
  <c r="K709" i="1"/>
  <c r="O708" i="1"/>
  <c r="N708" i="1"/>
  <c r="L708" i="1"/>
  <c r="K708" i="1"/>
  <c r="O707" i="1"/>
  <c r="N707" i="1"/>
  <c r="L707" i="1"/>
  <c r="K707" i="1"/>
  <c r="I706" i="1"/>
  <c r="I704" i="1" s="1"/>
  <c r="F706" i="1"/>
  <c r="E706" i="1"/>
  <c r="D706" i="1"/>
  <c r="D698" i="1" s="1"/>
  <c r="O705" i="1"/>
  <c r="N705" i="1"/>
  <c r="L705" i="1"/>
  <c r="K705" i="1"/>
  <c r="O703" i="1"/>
  <c r="N703" i="1"/>
  <c r="F702" i="1"/>
  <c r="E702" i="1"/>
  <c r="D702" i="1"/>
  <c r="L702" i="1" s="1"/>
  <c r="F701" i="1"/>
  <c r="N701" i="1" s="1"/>
  <c r="E701" i="1"/>
  <c r="D701" i="1"/>
  <c r="L701" i="1" s="1"/>
  <c r="F700" i="1"/>
  <c r="N700" i="1" s="1"/>
  <c r="E700" i="1"/>
  <c r="D700" i="1"/>
  <c r="F699" i="1"/>
  <c r="E699" i="1"/>
  <c r="D699" i="1"/>
  <c r="L699" i="1" s="1"/>
  <c r="F697" i="1"/>
  <c r="E697" i="1"/>
  <c r="D697" i="1"/>
  <c r="L697" i="1" s="1"/>
  <c r="O695" i="1"/>
  <c r="N695" i="1"/>
  <c r="O694" i="1"/>
  <c r="N694" i="1"/>
  <c r="L694" i="1"/>
  <c r="K694" i="1"/>
  <c r="O693" i="1"/>
  <c r="N693" i="1"/>
  <c r="L693" i="1"/>
  <c r="K693" i="1"/>
  <c r="O692" i="1"/>
  <c r="N692" i="1"/>
  <c r="L692" i="1"/>
  <c r="K692" i="1"/>
  <c r="O691" i="1"/>
  <c r="N691" i="1"/>
  <c r="L691" i="1"/>
  <c r="K691" i="1"/>
  <c r="O690" i="1"/>
  <c r="N690" i="1"/>
  <c r="K690" i="1"/>
  <c r="O689" i="1"/>
  <c r="N689" i="1"/>
  <c r="L689" i="1"/>
  <c r="K689" i="1"/>
  <c r="F688" i="1"/>
  <c r="E688" i="1"/>
  <c r="O687" i="1"/>
  <c r="N687" i="1"/>
  <c r="O686" i="1"/>
  <c r="N686" i="1"/>
  <c r="L686" i="1"/>
  <c r="K686" i="1"/>
  <c r="O685" i="1"/>
  <c r="N685" i="1"/>
  <c r="L685" i="1"/>
  <c r="K685" i="1"/>
  <c r="O684" i="1"/>
  <c r="N684" i="1"/>
  <c r="L684" i="1"/>
  <c r="K684" i="1"/>
  <c r="O683" i="1"/>
  <c r="N683" i="1"/>
  <c r="L683" i="1"/>
  <c r="K683" i="1"/>
  <c r="E680" i="1"/>
  <c r="O681" i="1"/>
  <c r="N681" i="1"/>
  <c r="L681" i="1"/>
  <c r="K681" i="1"/>
  <c r="D680" i="1"/>
  <c r="O679" i="1"/>
  <c r="N679" i="1"/>
  <c r="I678" i="1"/>
  <c r="F678" i="1"/>
  <c r="E678" i="1"/>
  <c r="D678" i="1"/>
  <c r="I677" i="1"/>
  <c r="F677" i="1"/>
  <c r="E677" i="1"/>
  <c r="D677" i="1"/>
  <c r="I676" i="1"/>
  <c r="F676" i="1"/>
  <c r="E676" i="1"/>
  <c r="D676" i="1"/>
  <c r="I675" i="1"/>
  <c r="F675" i="1"/>
  <c r="E675" i="1"/>
  <c r="D675" i="1"/>
  <c r="I673" i="1"/>
  <c r="F673" i="1"/>
  <c r="E673" i="1"/>
  <c r="D673" i="1"/>
  <c r="O671" i="1"/>
  <c r="N671" i="1"/>
  <c r="O670" i="1"/>
  <c r="N670" i="1"/>
  <c r="L670" i="1"/>
  <c r="K670" i="1"/>
  <c r="O669" i="1"/>
  <c r="N669" i="1"/>
  <c r="L669" i="1"/>
  <c r="K669" i="1"/>
  <c r="O668" i="1"/>
  <c r="N668" i="1"/>
  <c r="L668" i="1"/>
  <c r="K668" i="1"/>
  <c r="O667" i="1"/>
  <c r="N667" i="1"/>
  <c r="L667" i="1"/>
  <c r="K667" i="1"/>
  <c r="O666" i="1"/>
  <c r="N666" i="1"/>
  <c r="L666" i="1"/>
  <c r="K666" i="1"/>
  <c r="O665" i="1"/>
  <c r="N665" i="1"/>
  <c r="L665" i="1"/>
  <c r="K665" i="1"/>
  <c r="I664" i="1"/>
  <c r="I656" i="1" s="1"/>
  <c r="F664" i="1"/>
  <c r="F656" i="1" s="1"/>
  <c r="E664" i="1"/>
  <c r="E656" i="1" s="1"/>
  <c r="D664" i="1"/>
  <c r="O663" i="1"/>
  <c r="N663" i="1"/>
  <c r="I662" i="1"/>
  <c r="F662" i="1"/>
  <c r="E662" i="1"/>
  <c r="D662" i="1"/>
  <c r="I661" i="1"/>
  <c r="F661" i="1"/>
  <c r="E661" i="1"/>
  <c r="D661" i="1"/>
  <c r="I660" i="1"/>
  <c r="F660" i="1"/>
  <c r="E660" i="1"/>
  <c r="D660" i="1"/>
  <c r="I659" i="1"/>
  <c r="F659" i="1"/>
  <c r="E659" i="1"/>
  <c r="D659" i="1"/>
  <c r="I658" i="1"/>
  <c r="F658" i="1"/>
  <c r="E658" i="1"/>
  <c r="D658" i="1"/>
  <c r="I657" i="1"/>
  <c r="F657" i="1"/>
  <c r="E657" i="1"/>
  <c r="D657" i="1"/>
  <c r="O655" i="1"/>
  <c r="N655" i="1"/>
  <c r="O647" i="1"/>
  <c r="N647" i="1"/>
  <c r="O646" i="1"/>
  <c r="N646" i="1"/>
  <c r="L646" i="1"/>
  <c r="K646" i="1"/>
  <c r="O645" i="1"/>
  <c r="N645" i="1"/>
  <c r="L645" i="1"/>
  <c r="K645" i="1"/>
  <c r="O644" i="1"/>
  <c r="N644" i="1"/>
  <c r="L644" i="1"/>
  <c r="K644" i="1"/>
  <c r="O643" i="1"/>
  <c r="N643" i="1"/>
  <c r="L643" i="1"/>
  <c r="K643" i="1"/>
  <c r="O642" i="1"/>
  <c r="N642" i="1"/>
  <c r="L642" i="1"/>
  <c r="K642" i="1"/>
  <c r="O641" i="1"/>
  <c r="N641" i="1"/>
  <c r="L641" i="1"/>
  <c r="K641" i="1"/>
  <c r="I640" i="1"/>
  <c r="F640" i="1"/>
  <c r="F632" i="1" s="1"/>
  <c r="E640" i="1"/>
  <c r="D640" i="1"/>
  <c r="D632" i="1" s="1"/>
  <c r="O639" i="1"/>
  <c r="N639" i="1"/>
  <c r="I638" i="1"/>
  <c r="F638" i="1"/>
  <c r="E638" i="1"/>
  <c r="D638" i="1"/>
  <c r="I637" i="1"/>
  <c r="F637" i="1"/>
  <c r="E637" i="1"/>
  <c r="D637" i="1"/>
  <c r="I636" i="1"/>
  <c r="F636" i="1"/>
  <c r="E636" i="1"/>
  <c r="D636" i="1"/>
  <c r="I635" i="1"/>
  <c r="F635" i="1"/>
  <c r="E635" i="1"/>
  <c r="D635" i="1"/>
  <c r="I634" i="1"/>
  <c r="F634" i="1"/>
  <c r="E634" i="1"/>
  <c r="D634" i="1"/>
  <c r="I633" i="1"/>
  <c r="F633" i="1"/>
  <c r="E633" i="1"/>
  <c r="D633" i="1"/>
  <c r="O631" i="1"/>
  <c r="N631" i="1"/>
  <c r="O630" i="1"/>
  <c r="N630" i="1"/>
  <c r="L630" i="1"/>
  <c r="K630" i="1"/>
  <c r="O629" i="1"/>
  <c r="N629" i="1"/>
  <c r="L629" i="1"/>
  <c r="K629" i="1"/>
  <c r="O628" i="1"/>
  <c r="N628" i="1"/>
  <c r="L628" i="1"/>
  <c r="K628" i="1"/>
  <c r="O627" i="1"/>
  <c r="N627" i="1"/>
  <c r="L627" i="1"/>
  <c r="K627" i="1"/>
  <c r="O626" i="1"/>
  <c r="N626" i="1"/>
  <c r="L626" i="1"/>
  <c r="K626" i="1"/>
  <c r="O625" i="1"/>
  <c r="N625" i="1"/>
  <c r="L625" i="1"/>
  <c r="K625" i="1"/>
  <c r="I624" i="1"/>
  <c r="I616" i="1" s="1"/>
  <c r="F624" i="1"/>
  <c r="E624" i="1"/>
  <c r="D624" i="1"/>
  <c r="D616" i="1" s="1"/>
  <c r="O623" i="1"/>
  <c r="N623" i="1"/>
  <c r="I622" i="1"/>
  <c r="F622" i="1"/>
  <c r="E622" i="1"/>
  <c r="D622" i="1"/>
  <c r="I621" i="1"/>
  <c r="F621" i="1"/>
  <c r="E621" i="1"/>
  <c r="D621" i="1"/>
  <c r="I620" i="1"/>
  <c r="F620" i="1"/>
  <c r="E620" i="1"/>
  <c r="D620" i="1"/>
  <c r="I619" i="1"/>
  <c r="F619" i="1"/>
  <c r="E619" i="1"/>
  <c r="D619" i="1"/>
  <c r="I618" i="1"/>
  <c r="F618" i="1"/>
  <c r="E618" i="1"/>
  <c r="D618" i="1"/>
  <c r="I617" i="1"/>
  <c r="F617" i="1"/>
  <c r="E617" i="1"/>
  <c r="D617" i="1"/>
  <c r="O615" i="1"/>
  <c r="N615" i="1"/>
  <c r="O607" i="1"/>
  <c r="N607" i="1"/>
  <c r="O606" i="1"/>
  <c r="N606" i="1"/>
  <c r="L606" i="1"/>
  <c r="K606" i="1"/>
  <c r="O605" i="1"/>
  <c r="N605" i="1"/>
  <c r="L605" i="1"/>
  <c r="K605" i="1"/>
  <c r="O604" i="1"/>
  <c r="N604" i="1"/>
  <c r="L604" i="1"/>
  <c r="K604" i="1"/>
  <c r="O603" i="1"/>
  <c r="N603" i="1"/>
  <c r="L603" i="1"/>
  <c r="K603" i="1"/>
  <c r="O602" i="1"/>
  <c r="N602" i="1"/>
  <c r="L602" i="1"/>
  <c r="K602" i="1"/>
  <c r="O601" i="1"/>
  <c r="N601" i="1"/>
  <c r="L601" i="1"/>
  <c r="K601" i="1"/>
  <c r="I600" i="1"/>
  <c r="E600" i="1"/>
  <c r="O600" i="1" s="1"/>
  <c r="D600" i="1"/>
  <c r="K600" i="1" s="1"/>
  <c r="O599" i="1"/>
  <c r="N599" i="1"/>
  <c r="O598" i="1"/>
  <c r="N598" i="1"/>
  <c r="L598" i="1"/>
  <c r="K598" i="1"/>
  <c r="O597" i="1"/>
  <c r="N597" i="1"/>
  <c r="L597" i="1"/>
  <c r="K597" i="1"/>
  <c r="O596" i="1"/>
  <c r="N596" i="1"/>
  <c r="L596" i="1"/>
  <c r="K596" i="1"/>
  <c r="O595" i="1"/>
  <c r="N595" i="1"/>
  <c r="L595" i="1"/>
  <c r="K595" i="1"/>
  <c r="O594" i="1"/>
  <c r="N594" i="1"/>
  <c r="L594" i="1"/>
  <c r="K594" i="1"/>
  <c r="O593" i="1"/>
  <c r="N593" i="1"/>
  <c r="L593" i="1"/>
  <c r="K593" i="1"/>
  <c r="I592" i="1"/>
  <c r="F592" i="1"/>
  <c r="E592" i="1"/>
  <c r="D592" i="1"/>
  <c r="O591" i="1"/>
  <c r="N591" i="1"/>
  <c r="I590" i="1"/>
  <c r="F590" i="1"/>
  <c r="E590" i="1"/>
  <c r="D590" i="1"/>
  <c r="I589" i="1"/>
  <c r="F589" i="1"/>
  <c r="E589" i="1"/>
  <c r="D589" i="1"/>
  <c r="I588" i="1"/>
  <c r="F588" i="1"/>
  <c r="E588" i="1"/>
  <c r="D588" i="1"/>
  <c r="I587" i="1"/>
  <c r="F587" i="1"/>
  <c r="E587" i="1"/>
  <c r="D587" i="1"/>
  <c r="I586" i="1"/>
  <c r="F586" i="1"/>
  <c r="E586" i="1"/>
  <c r="D586" i="1"/>
  <c r="I585" i="1"/>
  <c r="F585" i="1"/>
  <c r="E585" i="1"/>
  <c r="D585" i="1"/>
  <c r="O583" i="1"/>
  <c r="N583" i="1"/>
  <c r="O582" i="1"/>
  <c r="N582" i="1"/>
  <c r="L582" i="1"/>
  <c r="K582" i="1"/>
  <c r="O581" i="1"/>
  <c r="N581" i="1"/>
  <c r="L581" i="1"/>
  <c r="K581" i="1"/>
  <c r="O580" i="1"/>
  <c r="N580" i="1"/>
  <c r="L580" i="1"/>
  <c r="K580" i="1"/>
  <c r="O579" i="1"/>
  <c r="N579" i="1"/>
  <c r="L579" i="1"/>
  <c r="K579" i="1"/>
  <c r="O578" i="1"/>
  <c r="K578" i="1"/>
  <c r="O577" i="1"/>
  <c r="N577" i="1"/>
  <c r="L577" i="1"/>
  <c r="K577" i="1"/>
  <c r="F576" i="1"/>
  <c r="F568" i="1" s="1"/>
  <c r="E576" i="1"/>
  <c r="D576" i="1"/>
  <c r="D568" i="1" s="1"/>
  <c r="O575" i="1"/>
  <c r="N575" i="1"/>
  <c r="I574" i="1"/>
  <c r="F574" i="1"/>
  <c r="E574" i="1"/>
  <c r="D574" i="1"/>
  <c r="I573" i="1"/>
  <c r="F573" i="1"/>
  <c r="E573" i="1"/>
  <c r="D573" i="1"/>
  <c r="I572" i="1"/>
  <c r="F572" i="1"/>
  <c r="E572" i="1"/>
  <c r="D572" i="1"/>
  <c r="I571" i="1"/>
  <c r="F571" i="1"/>
  <c r="E571" i="1"/>
  <c r="D571" i="1"/>
  <c r="F570" i="1"/>
  <c r="E570" i="1"/>
  <c r="D570" i="1"/>
  <c r="I569" i="1"/>
  <c r="F569" i="1"/>
  <c r="E569" i="1"/>
  <c r="D569" i="1"/>
  <c r="O567" i="1"/>
  <c r="N567" i="1"/>
  <c r="O559" i="1"/>
  <c r="N559" i="1"/>
  <c r="O558" i="1"/>
  <c r="N558" i="1"/>
  <c r="L558" i="1"/>
  <c r="K558" i="1"/>
  <c r="O557" i="1"/>
  <c r="N557" i="1"/>
  <c r="L557" i="1"/>
  <c r="K557" i="1"/>
  <c r="O556" i="1"/>
  <c r="N556" i="1"/>
  <c r="L556" i="1"/>
  <c r="K556" i="1"/>
  <c r="O555" i="1"/>
  <c r="N555" i="1"/>
  <c r="L555" i="1"/>
  <c r="K555" i="1"/>
  <c r="O554" i="1"/>
  <c r="N554" i="1"/>
  <c r="L554" i="1"/>
  <c r="K554" i="1"/>
  <c r="O553" i="1"/>
  <c r="N553" i="1"/>
  <c r="L553" i="1"/>
  <c r="K553" i="1"/>
  <c r="I552" i="1"/>
  <c r="F552" i="1"/>
  <c r="E552" i="1"/>
  <c r="D552" i="1"/>
  <c r="O551" i="1"/>
  <c r="N551" i="1"/>
  <c r="O550" i="1"/>
  <c r="N550" i="1"/>
  <c r="L550" i="1"/>
  <c r="K550" i="1"/>
  <c r="O549" i="1"/>
  <c r="N549" i="1"/>
  <c r="L549" i="1"/>
  <c r="K549" i="1"/>
  <c r="O548" i="1"/>
  <c r="N548" i="1"/>
  <c r="L548" i="1"/>
  <c r="K548" i="1"/>
  <c r="O547" i="1"/>
  <c r="N547" i="1"/>
  <c r="L547" i="1"/>
  <c r="K547" i="1"/>
  <c r="O546" i="1"/>
  <c r="K546" i="1"/>
  <c r="O545" i="1"/>
  <c r="N545" i="1"/>
  <c r="L545" i="1"/>
  <c r="K545" i="1"/>
  <c r="F544" i="1"/>
  <c r="E544" i="1"/>
  <c r="D544" i="1"/>
  <c r="O543" i="1"/>
  <c r="N543" i="1"/>
  <c r="F542" i="1"/>
  <c r="E542" i="1"/>
  <c r="D542" i="1"/>
  <c r="F541" i="1"/>
  <c r="E541" i="1"/>
  <c r="D541" i="1"/>
  <c r="F540" i="1"/>
  <c r="E540" i="1"/>
  <c r="D540" i="1"/>
  <c r="L540" i="1" s="1"/>
  <c r="F539" i="1"/>
  <c r="E539" i="1"/>
  <c r="D539" i="1"/>
  <c r="F538" i="1"/>
  <c r="E538" i="1"/>
  <c r="D538" i="1"/>
  <c r="F537" i="1"/>
  <c r="E537" i="1"/>
  <c r="D537" i="1"/>
  <c r="O535" i="1"/>
  <c r="N535" i="1"/>
  <c r="O534" i="1"/>
  <c r="N534" i="1"/>
  <c r="L534" i="1"/>
  <c r="K534" i="1"/>
  <c r="O533" i="1"/>
  <c r="N533" i="1"/>
  <c r="L533" i="1"/>
  <c r="K533" i="1"/>
  <c r="O532" i="1"/>
  <c r="N532" i="1"/>
  <c r="L532" i="1"/>
  <c r="K532" i="1"/>
  <c r="O531" i="1"/>
  <c r="N531" i="1"/>
  <c r="L531" i="1"/>
  <c r="K531" i="1"/>
  <c r="O530" i="1"/>
  <c r="I522" i="1"/>
  <c r="O529" i="1"/>
  <c r="N529" i="1"/>
  <c r="L529" i="1"/>
  <c r="K529" i="1"/>
  <c r="F528" i="1"/>
  <c r="E528" i="1"/>
  <c r="E520" i="1" s="1"/>
  <c r="O527" i="1"/>
  <c r="N527" i="1"/>
  <c r="I526" i="1"/>
  <c r="F526" i="1"/>
  <c r="E526" i="1"/>
  <c r="D526" i="1"/>
  <c r="I525" i="1"/>
  <c r="F525" i="1"/>
  <c r="E525" i="1"/>
  <c r="D525" i="1"/>
  <c r="I524" i="1"/>
  <c r="F524" i="1"/>
  <c r="E524" i="1"/>
  <c r="D524" i="1"/>
  <c r="I523" i="1"/>
  <c r="F523" i="1"/>
  <c r="E523" i="1"/>
  <c r="D523" i="1"/>
  <c r="F522" i="1"/>
  <c r="E522" i="1"/>
  <c r="I521" i="1"/>
  <c r="F521" i="1"/>
  <c r="E521" i="1"/>
  <c r="D521" i="1"/>
  <c r="O519" i="1"/>
  <c r="N519" i="1"/>
  <c r="O511" i="1"/>
  <c r="N511" i="1"/>
  <c r="O510" i="1"/>
  <c r="N510" i="1"/>
  <c r="L510" i="1"/>
  <c r="K510" i="1"/>
  <c r="O509" i="1"/>
  <c r="N509" i="1"/>
  <c r="L509" i="1"/>
  <c r="K509" i="1"/>
  <c r="O508" i="1"/>
  <c r="N508" i="1"/>
  <c r="L508" i="1"/>
  <c r="K508" i="1"/>
  <c r="O507" i="1"/>
  <c r="N507" i="1"/>
  <c r="L507" i="1"/>
  <c r="K507" i="1"/>
  <c r="O506" i="1"/>
  <c r="N506" i="1"/>
  <c r="L506" i="1"/>
  <c r="K506" i="1"/>
  <c r="O505" i="1"/>
  <c r="N505" i="1"/>
  <c r="L505" i="1"/>
  <c r="K505" i="1"/>
  <c r="I504" i="1"/>
  <c r="F504" i="1"/>
  <c r="E504" i="1"/>
  <c r="E496" i="1" s="1"/>
  <c r="D504" i="1"/>
  <c r="D496" i="1" s="1"/>
  <c r="O503" i="1"/>
  <c r="N503" i="1"/>
  <c r="I502" i="1"/>
  <c r="F502" i="1"/>
  <c r="E502" i="1"/>
  <c r="D502" i="1"/>
  <c r="I501" i="1"/>
  <c r="F501" i="1"/>
  <c r="E501" i="1"/>
  <c r="D501" i="1"/>
  <c r="I500" i="1"/>
  <c r="F500" i="1"/>
  <c r="E500" i="1"/>
  <c r="D500" i="1"/>
  <c r="I499" i="1"/>
  <c r="F499" i="1"/>
  <c r="E499" i="1"/>
  <c r="D499" i="1"/>
  <c r="I498" i="1"/>
  <c r="F498" i="1"/>
  <c r="E498" i="1"/>
  <c r="D498" i="1"/>
  <c r="I497" i="1"/>
  <c r="F497" i="1"/>
  <c r="E497" i="1"/>
  <c r="D497" i="1"/>
  <c r="O495" i="1"/>
  <c r="N495" i="1"/>
  <c r="O494" i="1"/>
  <c r="N494" i="1"/>
  <c r="L494" i="1"/>
  <c r="K494" i="1"/>
  <c r="O493" i="1"/>
  <c r="N493" i="1"/>
  <c r="L493" i="1"/>
  <c r="K493" i="1"/>
  <c r="O492" i="1"/>
  <c r="N492" i="1"/>
  <c r="L492" i="1"/>
  <c r="K492" i="1"/>
  <c r="O491" i="1"/>
  <c r="N491" i="1"/>
  <c r="L491" i="1"/>
  <c r="K491" i="1"/>
  <c r="O490" i="1"/>
  <c r="N490" i="1"/>
  <c r="L490" i="1"/>
  <c r="K490" i="1"/>
  <c r="O489" i="1"/>
  <c r="N489" i="1"/>
  <c r="L489" i="1"/>
  <c r="K489" i="1"/>
  <c r="I488" i="1"/>
  <c r="F488" i="1"/>
  <c r="E488" i="1"/>
  <c r="D488" i="1"/>
  <c r="O487" i="1"/>
  <c r="N487" i="1"/>
  <c r="O486" i="1"/>
  <c r="N486" i="1"/>
  <c r="L486" i="1"/>
  <c r="K486" i="1"/>
  <c r="O485" i="1"/>
  <c r="N485" i="1"/>
  <c r="L485" i="1"/>
  <c r="K485" i="1"/>
  <c r="O484" i="1"/>
  <c r="N484" i="1"/>
  <c r="L484" i="1"/>
  <c r="K484" i="1"/>
  <c r="O483" i="1"/>
  <c r="N483" i="1"/>
  <c r="L483" i="1"/>
  <c r="K483" i="1"/>
  <c r="O482" i="1"/>
  <c r="N482" i="1"/>
  <c r="L482" i="1"/>
  <c r="K482" i="1"/>
  <c r="O481" i="1"/>
  <c r="N481" i="1"/>
  <c r="L481" i="1"/>
  <c r="K481" i="1"/>
  <c r="I480" i="1"/>
  <c r="F480" i="1"/>
  <c r="E480" i="1"/>
  <c r="D480" i="1"/>
  <c r="O479" i="1"/>
  <c r="N479" i="1"/>
  <c r="O478" i="1"/>
  <c r="N478" i="1"/>
  <c r="L478" i="1"/>
  <c r="K478" i="1"/>
  <c r="O477" i="1"/>
  <c r="N477" i="1"/>
  <c r="L477" i="1"/>
  <c r="K477" i="1"/>
  <c r="O476" i="1"/>
  <c r="N476" i="1"/>
  <c r="L476" i="1"/>
  <c r="K476" i="1"/>
  <c r="O475" i="1"/>
  <c r="N475" i="1"/>
  <c r="L475" i="1"/>
  <c r="K475" i="1"/>
  <c r="O474" i="1"/>
  <c r="N474" i="1"/>
  <c r="L474" i="1"/>
  <c r="K474" i="1"/>
  <c r="O473" i="1"/>
  <c r="N473" i="1"/>
  <c r="L473" i="1"/>
  <c r="K473" i="1"/>
  <c r="I472" i="1"/>
  <c r="F472" i="1"/>
  <c r="E472" i="1"/>
  <c r="D472" i="1"/>
  <c r="O471" i="1"/>
  <c r="N471" i="1"/>
  <c r="O470" i="1"/>
  <c r="N470" i="1"/>
  <c r="L470" i="1"/>
  <c r="K470" i="1"/>
  <c r="O469" i="1"/>
  <c r="N469" i="1"/>
  <c r="L469" i="1"/>
  <c r="K469" i="1"/>
  <c r="O468" i="1"/>
  <c r="N468" i="1"/>
  <c r="L468" i="1"/>
  <c r="K468" i="1"/>
  <c r="O467" i="1"/>
  <c r="N467" i="1"/>
  <c r="L467" i="1"/>
  <c r="K467" i="1"/>
  <c r="O466" i="1"/>
  <c r="N466" i="1"/>
  <c r="L466" i="1"/>
  <c r="K466" i="1"/>
  <c r="O465" i="1"/>
  <c r="N465" i="1"/>
  <c r="L465" i="1"/>
  <c r="K465" i="1"/>
  <c r="I464" i="1"/>
  <c r="F464" i="1"/>
  <c r="E464" i="1"/>
  <c r="D464" i="1"/>
  <c r="O463" i="1"/>
  <c r="N463" i="1"/>
  <c r="O462" i="1"/>
  <c r="N462" i="1"/>
  <c r="L462" i="1"/>
  <c r="K462" i="1"/>
  <c r="O461" i="1"/>
  <c r="N461" i="1"/>
  <c r="L461" i="1"/>
  <c r="K461" i="1"/>
  <c r="O460" i="1"/>
  <c r="N460" i="1"/>
  <c r="L460" i="1"/>
  <c r="K460" i="1"/>
  <c r="O459" i="1"/>
  <c r="N459" i="1"/>
  <c r="L459" i="1"/>
  <c r="K459" i="1"/>
  <c r="O458" i="1"/>
  <c r="N458" i="1"/>
  <c r="L458" i="1"/>
  <c r="K458" i="1"/>
  <c r="O457" i="1"/>
  <c r="N457" i="1"/>
  <c r="L457" i="1"/>
  <c r="K457" i="1"/>
  <c r="I456" i="1"/>
  <c r="F456" i="1"/>
  <c r="E456" i="1"/>
  <c r="D456" i="1"/>
  <c r="O455" i="1"/>
  <c r="N455" i="1"/>
  <c r="O454" i="1"/>
  <c r="N454" i="1"/>
  <c r="L454" i="1"/>
  <c r="K454" i="1"/>
  <c r="O453" i="1"/>
  <c r="N453" i="1"/>
  <c r="L453" i="1"/>
  <c r="K453" i="1"/>
  <c r="O452" i="1"/>
  <c r="N452" i="1"/>
  <c r="L452" i="1"/>
  <c r="K452" i="1"/>
  <c r="O451" i="1"/>
  <c r="N451" i="1"/>
  <c r="L451" i="1"/>
  <c r="K451" i="1"/>
  <c r="O450" i="1"/>
  <c r="N450" i="1"/>
  <c r="L450" i="1"/>
  <c r="K450" i="1"/>
  <c r="O449" i="1"/>
  <c r="N449" i="1"/>
  <c r="L449" i="1"/>
  <c r="K449" i="1"/>
  <c r="I448" i="1"/>
  <c r="F448" i="1"/>
  <c r="E448" i="1"/>
  <c r="D448" i="1"/>
  <c r="O447" i="1"/>
  <c r="N447" i="1"/>
  <c r="O446" i="1"/>
  <c r="N446" i="1"/>
  <c r="L446" i="1"/>
  <c r="K446" i="1"/>
  <c r="O445" i="1"/>
  <c r="N445" i="1"/>
  <c r="L445" i="1"/>
  <c r="K445" i="1"/>
  <c r="O444" i="1"/>
  <c r="N444" i="1"/>
  <c r="L444" i="1"/>
  <c r="K444" i="1"/>
  <c r="O443" i="1"/>
  <c r="N443" i="1"/>
  <c r="L443" i="1"/>
  <c r="K443" i="1"/>
  <c r="O442" i="1"/>
  <c r="N442" i="1"/>
  <c r="L442" i="1"/>
  <c r="K442" i="1"/>
  <c r="O441" i="1"/>
  <c r="N441" i="1"/>
  <c r="L441" i="1"/>
  <c r="K441" i="1"/>
  <c r="I440" i="1"/>
  <c r="F440" i="1"/>
  <c r="E440" i="1"/>
  <c r="D440" i="1"/>
  <c r="O439" i="1"/>
  <c r="N439" i="1"/>
  <c r="I438" i="1"/>
  <c r="F438" i="1"/>
  <c r="E438" i="1"/>
  <c r="D438" i="1"/>
  <c r="I437" i="1"/>
  <c r="F437" i="1"/>
  <c r="E437" i="1"/>
  <c r="D437" i="1"/>
  <c r="I436" i="1"/>
  <c r="F436" i="1"/>
  <c r="E436" i="1"/>
  <c r="D436" i="1"/>
  <c r="I435" i="1"/>
  <c r="F435" i="1"/>
  <c r="E435" i="1"/>
  <c r="D435" i="1"/>
  <c r="I434" i="1"/>
  <c r="F434" i="1"/>
  <c r="E434" i="1"/>
  <c r="D434" i="1"/>
  <c r="I433" i="1"/>
  <c r="F433" i="1"/>
  <c r="E433" i="1"/>
  <c r="D433" i="1"/>
  <c r="O431" i="1"/>
  <c r="N431" i="1"/>
  <c r="O422" i="1"/>
  <c r="N422" i="1"/>
  <c r="L422" i="1"/>
  <c r="K422" i="1"/>
  <c r="O421" i="1"/>
  <c r="N421" i="1"/>
  <c r="L421" i="1"/>
  <c r="K421" i="1"/>
  <c r="O420" i="1"/>
  <c r="N420" i="1"/>
  <c r="L420" i="1"/>
  <c r="K420" i="1"/>
  <c r="O419" i="1"/>
  <c r="N419" i="1"/>
  <c r="L419" i="1"/>
  <c r="K419" i="1"/>
  <c r="O418" i="1"/>
  <c r="K418" i="1"/>
  <c r="O417" i="1"/>
  <c r="N417" i="1"/>
  <c r="L417" i="1"/>
  <c r="K417" i="1"/>
  <c r="F416" i="1"/>
  <c r="E416" i="1"/>
  <c r="D416" i="1"/>
  <c r="O415" i="1"/>
  <c r="N415" i="1"/>
  <c r="O414" i="1"/>
  <c r="N414" i="1"/>
  <c r="L414" i="1"/>
  <c r="K414" i="1"/>
  <c r="O413" i="1"/>
  <c r="N413" i="1"/>
  <c r="L413" i="1"/>
  <c r="K413" i="1"/>
  <c r="O412" i="1"/>
  <c r="N412" i="1"/>
  <c r="L412" i="1"/>
  <c r="K412" i="1"/>
  <c r="O411" i="1"/>
  <c r="N411" i="1"/>
  <c r="L411" i="1"/>
  <c r="K411" i="1"/>
  <c r="O410" i="1"/>
  <c r="K410" i="1"/>
  <c r="O409" i="1"/>
  <c r="N409" i="1"/>
  <c r="L409" i="1"/>
  <c r="K409" i="1"/>
  <c r="F408" i="1"/>
  <c r="E408" i="1"/>
  <c r="D408" i="1"/>
  <c r="O407" i="1"/>
  <c r="N407" i="1"/>
  <c r="O406" i="1"/>
  <c r="N406" i="1"/>
  <c r="L406" i="1"/>
  <c r="K406" i="1"/>
  <c r="O405" i="1"/>
  <c r="N405" i="1"/>
  <c r="L405" i="1"/>
  <c r="K405" i="1"/>
  <c r="O404" i="1"/>
  <c r="N404" i="1"/>
  <c r="L404" i="1"/>
  <c r="K404" i="1"/>
  <c r="O403" i="1"/>
  <c r="N403" i="1"/>
  <c r="L403" i="1"/>
  <c r="K403" i="1"/>
  <c r="L402" i="1"/>
  <c r="K402" i="1"/>
  <c r="E400" i="1"/>
  <c r="O401" i="1"/>
  <c r="N401" i="1"/>
  <c r="L401" i="1"/>
  <c r="K401" i="1"/>
  <c r="I400" i="1"/>
  <c r="D400" i="1"/>
  <c r="O399" i="1"/>
  <c r="N399" i="1"/>
  <c r="O398" i="1"/>
  <c r="N398" i="1"/>
  <c r="L398" i="1"/>
  <c r="K398" i="1"/>
  <c r="O397" i="1"/>
  <c r="N397" i="1"/>
  <c r="L397" i="1"/>
  <c r="K397" i="1"/>
  <c r="O396" i="1"/>
  <c r="N396" i="1"/>
  <c r="L396" i="1"/>
  <c r="K396" i="1"/>
  <c r="O395" i="1"/>
  <c r="N395" i="1"/>
  <c r="L395" i="1"/>
  <c r="K395" i="1"/>
  <c r="O394" i="1"/>
  <c r="K394" i="1"/>
  <c r="O393" i="1"/>
  <c r="N393" i="1"/>
  <c r="L393" i="1"/>
  <c r="K393" i="1"/>
  <c r="I392" i="1"/>
  <c r="F392" i="1"/>
  <c r="E392" i="1"/>
  <c r="O391" i="1"/>
  <c r="N391" i="1"/>
  <c r="O390" i="1"/>
  <c r="N390" i="1"/>
  <c r="L390" i="1"/>
  <c r="K390" i="1"/>
  <c r="O389" i="1"/>
  <c r="N389" i="1"/>
  <c r="L389" i="1"/>
  <c r="K389" i="1"/>
  <c r="O388" i="1"/>
  <c r="N388" i="1"/>
  <c r="L388" i="1"/>
  <c r="K388" i="1"/>
  <c r="O387" i="1"/>
  <c r="N387" i="1"/>
  <c r="L387" i="1"/>
  <c r="K387" i="1"/>
  <c r="K386" i="1"/>
  <c r="O385" i="1"/>
  <c r="N385" i="1"/>
  <c r="L385" i="1"/>
  <c r="K385" i="1"/>
  <c r="D384" i="1"/>
  <c r="O383" i="1"/>
  <c r="N383" i="1"/>
  <c r="O382" i="1"/>
  <c r="N382" i="1"/>
  <c r="L382" i="1"/>
  <c r="K382" i="1"/>
  <c r="O381" i="1"/>
  <c r="N381" i="1"/>
  <c r="L381" i="1"/>
  <c r="K381" i="1"/>
  <c r="O380" i="1"/>
  <c r="N380" i="1"/>
  <c r="L380" i="1"/>
  <c r="K380" i="1"/>
  <c r="O379" i="1"/>
  <c r="N379" i="1"/>
  <c r="L379" i="1"/>
  <c r="K379" i="1"/>
  <c r="N378" i="1"/>
  <c r="D378" i="1"/>
  <c r="O377" i="1"/>
  <c r="N377" i="1"/>
  <c r="L377" i="1"/>
  <c r="K377" i="1"/>
  <c r="I376" i="1"/>
  <c r="E376" i="1"/>
  <c r="O375" i="1"/>
  <c r="N375" i="1"/>
  <c r="O374" i="1"/>
  <c r="N374" i="1"/>
  <c r="L374" i="1"/>
  <c r="K374" i="1"/>
  <c r="O373" i="1"/>
  <c r="N373" i="1"/>
  <c r="L373" i="1"/>
  <c r="K373" i="1"/>
  <c r="O372" i="1"/>
  <c r="N372" i="1"/>
  <c r="L372" i="1"/>
  <c r="K372" i="1"/>
  <c r="O371" i="1"/>
  <c r="N371" i="1"/>
  <c r="L371" i="1"/>
  <c r="K371" i="1"/>
  <c r="O370" i="1"/>
  <c r="N370" i="1"/>
  <c r="D370" i="1"/>
  <c r="O369" i="1"/>
  <c r="N369" i="1"/>
  <c r="L369" i="1"/>
  <c r="K369" i="1"/>
  <c r="I368" i="1"/>
  <c r="F368" i="1"/>
  <c r="E368" i="1"/>
  <c r="O367" i="1"/>
  <c r="N367" i="1"/>
  <c r="O366" i="1"/>
  <c r="N366" i="1"/>
  <c r="L366" i="1"/>
  <c r="K366" i="1"/>
  <c r="O365" i="1"/>
  <c r="N365" i="1"/>
  <c r="L365" i="1"/>
  <c r="K365" i="1"/>
  <c r="O364" i="1"/>
  <c r="N364" i="1"/>
  <c r="L364" i="1"/>
  <c r="K364" i="1"/>
  <c r="O363" i="1"/>
  <c r="N363" i="1"/>
  <c r="L363" i="1"/>
  <c r="K363" i="1"/>
  <c r="O362" i="1"/>
  <c r="N362" i="1"/>
  <c r="L362" i="1"/>
  <c r="K362" i="1"/>
  <c r="O361" i="1"/>
  <c r="N361" i="1"/>
  <c r="L361" i="1"/>
  <c r="K361" i="1"/>
  <c r="I360" i="1"/>
  <c r="F360" i="1"/>
  <c r="E360" i="1"/>
  <c r="D360" i="1"/>
  <c r="O359" i="1"/>
  <c r="N359" i="1"/>
  <c r="O358" i="1"/>
  <c r="N358" i="1"/>
  <c r="L358" i="1"/>
  <c r="K358" i="1"/>
  <c r="O357" i="1"/>
  <c r="N357" i="1"/>
  <c r="L357" i="1"/>
  <c r="K357" i="1"/>
  <c r="O356" i="1"/>
  <c r="N356" i="1"/>
  <c r="L356" i="1"/>
  <c r="K356" i="1"/>
  <c r="O355" i="1"/>
  <c r="N355" i="1"/>
  <c r="L355" i="1"/>
  <c r="K355" i="1"/>
  <c r="O354" i="1"/>
  <c r="N354" i="1"/>
  <c r="L354" i="1"/>
  <c r="K354" i="1"/>
  <c r="O353" i="1"/>
  <c r="N353" i="1"/>
  <c r="L353" i="1"/>
  <c r="K353" i="1"/>
  <c r="I352" i="1"/>
  <c r="F352" i="1"/>
  <c r="E352" i="1"/>
  <c r="D352" i="1"/>
  <c r="O351" i="1"/>
  <c r="N351" i="1"/>
  <c r="O350" i="1"/>
  <c r="N350" i="1"/>
  <c r="L350" i="1"/>
  <c r="K350" i="1"/>
  <c r="O349" i="1"/>
  <c r="N349" i="1"/>
  <c r="L349" i="1"/>
  <c r="K349" i="1"/>
  <c r="O348" i="1"/>
  <c r="N348" i="1"/>
  <c r="L348" i="1"/>
  <c r="K348" i="1"/>
  <c r="O347" i="1"/>
  <c r="N347" i="1"/>
  <c r="L347" i="1"/>
  <c r="K347" i="1"/>
  <c r="O346" i="1"/>
  <c r="N346" i="1"/>
  <c r="L346" i="1"/>
  <c r="K346" i="1"/>
  <c r="O345" i="1"/>
  <c r="N345" i="1"/>
  <c r="L345" i="1"/>
  <c r="K345" i="1"/>
  <c r="I344" i="1"/>
  <c r="F344" i="1"/>
  <c r="E344" i="1"/>
  <c r="D344" i="1"/>
  <c r="O343" i="1"/>
  <c r="N343" i="1"/>
  <c r="O342" i="1"/>
  <c r="N342" i="1"/>
  <c r="L342" i="1"/>
  <c r="K342" i="1"/>
  <c r="O341" i="1"/>
  <c r="N341" i="1"/>
  <c r="L341" i="1"/>
  <c r="K341" i="1"/>
  <c r="O340" i="1"/>
  <c r="N340" i="1"/>
  <c r="L340" i="1"/>
  <c r="K340" i="1"/>
  <c r="O339" i="1"/>
  <c r="N339" i="1"/>
  <c r="L339" i="1"/>
  <c r="K339" i="1"/>
  <c r="O338" i="1"/>
  <c r="N338" i="1"/>
  <c r="L338" i="1"/>
  <c r="K338" i="1"/>
  <c r="O337" i="1"/>
  <c r="N337" i="1"/>
  <c r="L337" i="1"/>
  <c r="K337" i="1"/>
  <c r="F336" i="1"/>
  <c r="E336" i="1"/>
  <c r="D336" i="1"/>
  <c r="L336" i="1" s="1"/>
  <c r="O335" i="1"/>
  <c r="N335" i="1"/>
  <c r="O334" i="1"/>
  <c r="N334" i="1"/>
  <c r="L334" i="1"/>
  <c r="K334" i="1"/>
  <c r="O333" i="1"/>
  <c r="N333" i="1"/>
  <c r="L333" i="1"/>
  <c r="K333" i="1"/>
  <c r="O332" i="1"/>
  <c r="N332" i="1"/>
  <c r="L332" i="1"/>
  <c r="K332" i="1"/>
  <c r="O331" i="1"/>
  <c r="N331" i="1"/>
  <c r="L331" i="1"/>
  <c r="K331" i="1"/>
  <c r="O330" i="1"/>
  <c r="N330" i="1"/>
  <c r="L330" i="1"/>
  <c r="K330" i="1"/>
  <c r="O329" i="1"/>
  <c r="N329" i="1"/>
  <c r="L329" i="1"/>
  <c r="K329" i="1"/>
  <c r="I328" i="1"/>
  <c r="F328" i="1"/>
  <c r="E328" i="1"/>
  <c r="D328" i="1"/>
  <c r="O327" i="1"/>
  <c r="N327" i="1"/>
  <c r="O326" i="1"/>
  <c r="N326" i="1"/>
  <c r="L326" i="1"/>
  <c r="K326" i="1"/>
  <c r="O325" i="1"/>
  <c r="N325" i="1"/>
  <c r="L325" i="1"/>
  <c r="K325" i="1"/>
  <c r="O324" i="1"/>
  <c r="N324" i="1"/>
  <c r="L324" i="1"/>
  <c r="K324" i="1"/>
  <c r="O323" i="1"/>
  <c r="N323" i="1"/>
  <c r="L323" i="1"/>
  <c r="K323" i="1"/>
  <c r="O322" i="1"/>
  <c r="K322" i="1"/>
  <c r="N322" i="1"/>
  <c r="O321" i="1"/>
  <c r="N321" i="1"/>
  <c r="L321" i="1"/>
  <c r="K321" i="1"/>
  <c r="F320" i="1"/>
  <c r="E320" i="1"/>
  <c r="D320" i="1"/>
  <c r="O319" i="1"/>
  <c r="N319" i="1"/>
  <c r="O311" i="1"/>
  <c r="N311" i="1"/>
  <c r="O310" i="1"/>
  <c r="N310" i="1"/>
  <c r="L310" i="1"/>
  <c r="K310" i="1"/>
  <c r="O309" i="1"/>
  <c r="N309" i="1"/>
  <c r="L309" i="1"/>
  <c r="K309" i="1"/>
  <c r="O308" i="1"/>
  <c r="N308" i="1"/>
  <c r="L308" i="1"/>
  <c r="K308" i="1"/>
  <c r="O307" i="1"/>
  <c r="N307" i="1"/>
  <c r="L307" i="1"/>
  <c r="K307" i="1"/>
  <c r="O306" i="1"/>
  <c r="N306" i="1"/>
  <c r="L306" i="1"/>
  <c r="O305" i="1"/>
  <c r="N305" i="1"/>
  <c r="L305" i="1"/>
  <c r="K305" i="1"/>
  <c r="I304" i="1"/>
  <c r="I296" i="1" s="1"/>
  <c r="F304" i="1"/>
  <c r="F296" i="1" s="1"/>
  <c r="E304" i="1"/>
  <c r="E296" i="1" s="1"/>
  <c r="O303" i="1"/>
  <c r="N303" i="1"/>
  <c r="I302" i="1"/>
  <c r="F302" i="1"/>
  <c r="E302" i="1"/>
  <c r="D302" i="1"/>
  <c r="I301" i="1"/>
  <c r="F301" i="1"/>
  <c r="E301" i="1"/>
  <c r="D301" i="1"/>
  <c r="I300" i="1"/>
  <c r="F300" i="1"/>
  <c r="E300" i="1"/>
  <c r="D300" i="1"/>
  <c r="I299" i="1"/>
  <c r="F299" i="1"/>
  <c r="E299" i="1"/>
  <c r="D299" i="1"/>
  <c r="I298" i="1"/>
  <c r="F298" i="1"/>
  <c r="E298" i="1"/>
  <c r="I297" i="1"/>
  <c r="F297" i="1"/>
  <c r="E297" i="1"/>
  <c r="D297" i="1"/>
  <c r="O295" i="1"/>
  <c r="N295" i="1"/>
  <c r="O294" i="1"/>
  <c r="N294" i="1"/>
  <c r="L294" i="1"/>
  <c r="K294" i="1"/>
  <c r="O293" i="1"/>
  <c r="N293" i="1"/>
  <c r="L293" i="1"/>
  <c r="K293" i="1"/>
  <c r="O292" i="1"/>
  <c r="N292" i="1"/>
  <c r="L292" i="1"/>
  <c r="K292" i="1"/>
  <c r="O291" i="1"/>
  <c r="N291" i="1"/>
  <c r="L291" i="1"/>
  <c r="K291" i="1"/>
  <c r="I290" i="1"/>
  <c r="I274" i="1" s="1"/>
  <c r="E854" i="1"/>
  <c r="E906" i="1" s="1"/>
  <c r="D290" i="1"/>
  <c r="D854" i="1" s="1"/>
  <c r="D906" i="1" s="1"/>
  <c r="O289" i="1"/>
  <c r="N289" i="1"/>
  <c r="L289" i="1"/>
  <c r="K289" i="1"/>
  <c r="F288" i="1"/>
  <c r="O287" i="1"/>
  <c r="N287" i="1"/>
  <c r="O286" i="1"/>
  <c r="N286" i="1"/>
  <c r="L286" i="1"/>
  <c r="K286" i="1"/>
  <c r="O285" i="1"/>
  <c r="N285" i="1"/>
  <c r="L285" i="1"/>
  <c r="K285" i="1"/>
  <c r="O284" i="1"/>
  <c r="N284" i="1"/>
  <c r="L284" i="1"/>
  <c r="K284" i="1"/>
  <c r="O283" i="1"/>
  <c r="N283" i="1"/>
  <c r="L283" i="1"/>
  <c r="K283" i="1"/>
  <c r="O282" i="1"/>
  <c r="N282" i="1"/>
  <c r="L282" i="1"/>
  <c r="K282" i="1"/>
  <c r="O281" i="1"/>
  <c r="N281" i="1"/>
  <c r="L281" i="1"/>
  <c r="K281" i="1"/>
  <c r="I280" i="1"/>
  <c r="F280" i="1"/>
  <c r="E280" i="1"/>
  <c r="D280" i="1"/>
  <c r="O279" i="1"/>
  <c r="N279" i="1"/>
  <c r="I278" i="1"/>
  <c r="F278" i="1"/>
  <c r="E278" i="1"/>
  <c r="D278" i="1"/>
  <c r="I277" i="1"/>
  <c r="F277" i="1"/>
  <c r="E277" i="1"/>
  <c r="D277" i="1"/>
  <c r="I276" i="1"/>
  <c r="F276" i="1"/>
  <c r="E276" i="1"/>
  <c r="D276" i="1"/>
  <c r="I275" i="1"/>
  <c r="F275" i="1"/>
  <c r="E275" i="1"/>
  <c r="D275" i="1"/>
  <c r="F274" i="1"/>
  <c r="I273" i="1"/>
  <c r="F273" i="1"/>
  <c r="E273" i="1"/>
  <c r="D273" i="1"/>
  <c r="O271" i="1"/>
  <c r="N271" i="1"/>
  <c r="O270" i="1"/>
  <c r="N270" i="1"/>
  <c r="L270" i="1"/>
  <c r="K270" i="1"/>
  <c r="O269" i="1"/>
  <c r="N269" i="1"/>
  <c r="L269" i="1"/>
  <c r="K269" i="1"/>
  <c r="O268" i="1"/>
  <c r="N268" i="1"/>
  <c r="L268" i="1"/>
  <c r="K268" i="1"/>
  <c r="O267" i="1"/>
  <c r="N267" i="1"/>
  <c r="L267" i="1"/>
  <c r="K267" i="1"/>
  <c r="O266" i="1"/>
  <c r="N266" i="1"/>
  <c r="L266" i="1"/>
  <c r="K266" i="1"/>
  <c r="O265" i="1"/>
  <c r="N265" i="1"/>
  <c r="L265" i="1"/>
  <c r="K265" i="1"/>
  <c r="I264" i="1"/>
  <c r="D264" i="1"/>
  <c r="O263" i="1"/>
  <c r="N263" i="1"/>
  <c r="O262" i="1"/>
  <c r="N262" i="1"/>
  <c r="L262" i="1"/>
  <c r="K262" i="1"/>
  <c r="O261" i="1"/>
  <c r="N261" i="1"/>
  <c r="L261" i="1"/>
  <c r="K261" i="1"/>
  <c r="O260" i="1"/>
  <c r="N260" i="1"/>
  <c r="L260" i="1"/>
  <c r="K260" i="1"/>
  <c r="O259" i="1"/>
  <c r="N259" i="1"/>
  <c r="L259" i="1"/>
  <c r="K259" i="1"/>
  <c r="O258" i="1"/>
  <c r="N258" i="1"/>
  <c r="L258" i="1"/>
  <c r="K258" i="1"/>
  <c r="O257" i="1"/>
  <c r="N257" i="1"/>
  <c r="L257" i="1"/>
  <c r="K257" i="1"/>
  <c r="I256" i="1"/>
  <c r="F256" i="1"/>
  <c r="E256" i="1"/>
  <c r="D256" i="1"/>
  <c r="O255" i="1"/>
  <c r="N255" i="1"/>
  <c r="I254" i="1"/>
  <c r="F254" i="1"/>
  <c r="E254" i="1"/>
  <c r="D254" i="1"/>
  <c r="I253" i="1"/>
  <c r="F253" i="1"/>
  <c r="E253" i="1"/>
  <c r="D253" i="1"/>
  <c r="I252" i="1"/>
  <c r="F252" i="1"/>
  <c r="E252" i="1"/>
  <c r="D252" i="1"/>
  <c r="I251" i="1"/>
  <c r="F251" i="1"/>
  <c r="E251" i="1"/>
  <c r="D251" i="1"/>
  <c r="I250" i="1"/>
  <c r="F250" i="1"/>
  <c r="E250" i="1"/>
  <c r="D250" i="1"/>
  <c r="I249" i="1"/>
  <c r="F249" i="1"/>
  <c r="E249" i="1"/>
  <c r="D249" i="1"/>
  <c r="O247" i="1"/>
  <c r="N247" i="1"/>
  <c r="O246" i="1"/>
  <c r="N246" i="1"/>
  <c r="L246" i="1"/>
  <c r="K246" i="1"/>
  <c r="O245" i="1"/>
  <c r="N245" i="1"/>
  <c r="L245" i="1"/>
  <c r="K245" i="1"/>
  <c r="O244" i="1"/>
  <c r="N244" i="1"/>
  <c r="L244" i="1"/>
  <c r="K244" i="1"/>
  <c r="O243" i="1"/>
  <c r="N243" i="1"/>
  <c r="L243" i="1"/>
  <c r="K243" i="1"/>
  <c r="O242" i="1"/>
  <c r="N242" i="1"/>
  <c r="L242" i="1"/>
  <c r="K242" i="1"/>
  <c r="O241" i="1"/>
  <c r="N241" i="1"/>
  <c r="L241" i="1"/>
  <c r="K241" i="1"/>
  <c r="I240" i="1"/>
  <c r="F240" i="1"/>
  <c r="E240" i="1"/>
  <c r="D240" i="1"/>
  <c r="O239" i="1"/>
  <c r="N239" i="1"/>
  <c r="O238" i="1"/>
  <c r="N238" i="1"/>
  <c r="L238" i="1"/>
  <c r="K238" i="1"/>
  <c r="O237" i="1"/>
  <c r="N237" i="1"/>
  <c r="L237" i="1"/>
  <c r="K237" i="1"/>
  <c r="O236" i="1"/>
  <c r="N236" i="1"/>
  <c r="L236" i="1"/>
  <c r="K236" i="1"/>
  <c r="O235" i="1"/>
  <c r="N235" i="1"/>
  <c r="L235" i="1"/>
  <c r="K235" i="1"/>
  <c r="O234" i="1"/>
  <c r="N234" i="1"/>
  <c r="L234" i="1"/>
  <c r="K234" i="1"/>
  <c r="O233" i="1"/>
  <c r="N233" i="1"/>
  <c r="L233" i="1"/>
  <c r="K233" i="1"/>
  <c r="I232" i="1"/>
  <c r="F232" i="1"/>
  <c r="E232" i="1"/>
  <c r="D232" i="1"/>
  <c r="O231" i="1"/>
  <c r="N231" i="1"/>
  <c r="O230" i="1"/>
  <c r="N230" i="1"/>
  <c r="L230" i="1"/>
  <c r="K230" i="1"/>
  <c r="O229" i="1"/>
  <c r="N229" i="1"/>
  <c r="L229" i="1"/>
  <c r="K229" i="1"/>
  <c r="O228" i="1"/>
  <c r="N228" i="1"/>
  <c r="L228" i="1"/>
  <c r="K228" i="1"/>
  <c r="O227" i="1"/>
  <c r="N227" i="1"/>
  <c r="L227" i="1"/>
  <c r="K227" i="1"/>
  <c r="O226" i="1"/>
  <c r="N226" i="1"/>
  <c r="L226" i="1"/>
  <c r="K226" i="1"/>
  <c r="O225" i="1"/>
  <c r="N225" i="1"/>
  <c r="L225" i="1"/>
  <c r="K225" i="1"/>
  <c r="I224" i="1"/>
  <c r="F224" i="1"/>
  <c r="E224" i="1"/>
  <c r="D224" i="1"/>
  <c r="O223" i="1"/>
  <c r="N223" i="1"/>
  <c r="O222" i="1"/>
  <c r="N222" i="1"/>
  <c r="L222" i="1"/>
  <c r="K222" i="1"/>
  <c r="O221" i="1"/>
  <c r="N221" i="1"/>
  <c r="L221" i="1"/>
  <c r="K221" i="1"/>
  <c r="O220" i="1"/>
  <c r="N220" i="1"/>
  <c r="L220" i="1"/>
  <c r="K220" i="1"/>
  <c r="O219" i="1"/>
  <c r="N219" i="1"/>
  <c r="L219" i="1"/>
  <c r="K219" i="1"/>
  <c r="O218" i="1"/>
  <c r="K218" i="1"/>
  <c r="I218" i="1"/>
  <c r="O217" i="1"/>
  <c r="N217" i="1"/>
  <c r="L217" i="1"/>
  <c r="K217" i="1"/>
  <c r="F216" i="1"/>
  <c r="E216" i="1"/>
  <c r="O215" i="1"/>
  <c r="N215" i="1"/>
  <c r="O214" i="1"/>
  <c r="N214" i="1"/>
  <c r="L214" i="1"/>
  <c r="K214" i="1"/>
  <c r="O213" i="1"/>
  <c r="N213" i="1"/>
  <c r="L213" i="1"/>
  <c r="K213" i="1"/>
  <c r="O212" i="1"/>
  <c r="N212" i="1"/>
  <c r="L212" i="1"/>
  <c r="K212" i="1"/>
  <c r="O211" i="1"/>
  <c r="N211" i="1"/>
  <c r="L211" i="1"/>
  <c r="K211" i="1"/>
  <c r="O210" i="1"/>
  <c r="K210" i="1"/>
  <c r="O209" i="1"/>
  <c r="N209" i="1"/>
  <c r="L209" i="1"/>
  <c r="K209" i="1"/>
  <c r="I208" i="1"/>
  <c r="F208" i="1"/>
  <c r="E208" i="1"/>
  <c r="O207" i="1"/>
  <c r="N207" i="1"/>
  <c r="O206" i="1"/>
  <c r="N206" i="1"/>
  <c r="L206" i="1"/>
  <c r="K206" i="1"/>
  <c r="O205" i="1"/>
  <c r="N205" i="1"/>
  <c r="L205" i="1"/>
  <c r="K205" i="1"/>
  <c r="O204" i="1"/>
  <c r="N204" i="1"/>
  <c r="L204" i="1"/>
  <c r="K204" i="1"/>
  <c r="O203" i="1"/>
  <c r="N203" i="1"/>
  <c r="L203" i="1"/>
  <c r="K203" i="1"/>
  <c r="I202" i="1"/>
  <c r="F202" i="1"/>
  <c r="E202" i="1"/>
  <c r="E200" i="1" s="1"/>
  <c r="D202" i="1"/>
  <c r="D200" i="1" s="1"/>
  <c r="O201" i="1"/>
  <c r="N201" i="1"/>
  <c r="L201" i="1"/>
  <c r="K201" i="1"/>
  <c r="O199" i="1"/>
  <c r="N199" i="1"/>
  <c r="O198" i="1"/>
  <c r="N198" i="1"/>
  <c r="L198" i="1"/>
  <c r="K198" i="1"/>
  <c r="O197" i="1"/>
  <c r="N197" i="1"/>
  <c r="L197" i="1"/>
  <c r="K197" i="1"/>
  <c r="O196" i="1"/>
  <c r="N196" i="1"/>
  <c r="L196" i="1"/>
  <c r="K196" i="1"/>
  <c r="O195" i="1"/>
  <c r="N195" i="1"/>
  <c r="L195" i="1"/>
  <c r="K195" i="1"/>
  <c r="O194" i="1"/>
  <c r="N194" i="1"/>
  <c r="D194" i="1"/>
  <c r="L194" i="1" s="1"/>
  <c r="O193" i="1"/>
  <c r="N193" i="1"/>
  <c r="L193" i="1"/>
  <c r="K193" i="1"/>
  <c r="I192" i="1"/>
  <c r="F192" i="1"/>
  <c r="E192" i="1"/>
  <c r="O191" i="1"/>
  <c r="N191" i="1"/>
  <c r="O190" i="1"/>
  <c r="N190" i="1"/>
  <c r="L190" i="1"/>
  <c r="K190" i="1"/>
  <c r="O189" i="1"/>
  <c r="N189" i="1"/>
  <c r="L189" i="1"/>
  <c r="K189" i="1"/>
  <c r="O188" i="1"/>
  <c r="N188" i="1"/>
  <c r="L188" i="1"/>
  <c r="K188" i="1"/>
  <c r="O187" i="1"/>
  <c r="N187" i="1"/>
  <c r="L187" i="1"/>
  <c r="K187" i="1"/>
  <c r="I184" i="1"/>
  <c r="F184" i="1"/>
  <c r="E184" i="1"/>
  <c r="O185" i="1"/>
  <c r="N185" i="1"/>
  <c r="L185" i="1"/>
  <c r="K185" i="1"/>
  <c r="D184" i="1"/>
  <c r="O183" i="1"/>
  <c r="N183" i="1"/>
  <c r="O182" i="1"/>
  <c r="N182" i="1"/>
  <c r="L182" i="1"/>
  <c r="K182" i="1"/>
  <c r="O181" i="1"/>
  <c r="N181" i="1"/>
  <c r="L181" i="1"/>
  <c r="K181" i="1"/>
  <c r="O180" i="1"/>
  <c r="N180" i="1"/>
  <c r="L180" i="1"/>
  <c r="K180" i="1"/>
  <c r="O179" i="1"/>
  <c r="N179" i="1"/>
  <c r="L179" i="1"/>
  <c r="K179" i="1"/>
  <c r="O178" i="1"/>
  <c r="N178" i="1"/>
  <c r="L178" i="1"/>
  <c r="K178" i="1"/>
  <c r="O177" i="1"/>
  <c r="N177" i="1"/>
  <c r="L177" i="1"/>
  <c r="K177" i="1"/>
  <c r="I176" i="1"/>
  <c r="F176" i="1"/>
  <c r="E176" i="1"/>
  <c r="D176" i="1"/>
  <c r="O175" i="1"/>
  <c r="N175" i="1"/>
  <c r="O174" i="1"/>
  <c r="N174" i="1"/>
  <c r="L174" i="1"/>
  <c r="K174" i="1"/>
  <c r="O173" i="1"/>
  <c r="N173" i="1"/>
  <c r="L173" i="1"/>
  <c r="K173" i="1"/>
  <c r="O172" i="1"/>
  <c r="N172" i="1"/>
  <c r="L172" i="1"/>
  <c r="K172" i="1"/>
  <c r="O171" i="1"/>
  <c r="N171" i="1"/>
  <c r="L171" i="1"/>
  <c r="K171" i="1"/>
  <c r="O170" i="1"/>
  <c r="N170" i="1"/>
  <c r="L170" i="1"/>
  <c r="K170" i="1"/>
  <c r="O169" i="1"/>
  <c r="N169" i="1"/>
  <c r="L169" i="1"/>
  <c r="K169" i="1"/>
  <c r="I168" i="1"/>
  <c r="F168" i="1"/>
  <c r="E168" i="1"/>
  <c r="D168" i="1"/>
  <c r="O167" i="1"/>
  <c r="N167" i="1"/>
  <c r="O166" i="1"/>
  <c r="N166" i="1"/>
  <c r="L166" i="1"/>
  <c r="K166" i="1"/>
  <c r="O165" i="1"/>
  <c r="N165" i="1"/>
  <c r="L165" i="1"/>
  <c r="K165" i="1"/>
  <c r="O164" i="1"/>
  <c r="N164" i="1"/>
  <c r="L164" i="1"/>
  <c r="K164" i="1"/>
  <c r="O163" i="1"/>
  <c r="N163" i="1"/>
  <c r="L163" i="1"/>
  <c r="K163" i="1"/>
  <c r="L162" i="1"/>
  <c r="K162" i="1"/>
  <c r="O161" i="1"/>
  <c r="N161" i="1"/>
  <c r="L161" i="1"/>
  <c r="K161" i="1"/>
  <c r="I160" i="1"/>
  <c r="F160" i="1"/>
  <c r="D160" i="1"/>
  <c r="O159" i="1"/>
  <c r="N159" i="1"/>
  <c r="O158" i="1"/>
  <c r="N158" i="1"/>
  <c r="L158" i="1"/>
  <c r="K158" i="1"/>
  <c r="O157" i="1"/>
  <c r="N157" i="1"/>
  <c r="L157" i="1"/>
  <c r="K157" i="1"/>
  <c r="O156" i="1"/>
  <c r="N156" i="1"/>
  <c r="L156" i="1"/>
  <c r="K156" i="1"/>
  <c r="O155" i="1"/>
  <c r="N155" i="1"/>
  <c r="L155" i="1"/>
  <c r="K155" i="1"/>
  <c r="I152" i="1"/>
  <c r="K154" i="1"/>
  <c r="O153" i="1"/>
  <c r="N153" i="1"/>
  <c r="L153" i="1"/>
  <c r="K153" i="1"/>
  <c r="F152" i="1"/>
  <c r="E152" i="1"/>
  <c r="O151" i="1"/>
  <c r="N151" i="1"/>
  <c r="I150" i="1"/>
  <c r="F150" i="1"/>
  <c r="E150" i="1"/>
  <c r="D150" i="1"/>
  <c r="I149" i="1"/>
  <c r="F149" i="1"/>
  <c r="E149" i="1"/>
  <c r="D149" i="1"/>
  <c r="I148" i="1"/>
  <c r="F148" i="1"/>
  <c r="E148" i="1"/>
  <c r="D148" i="1"/>
  <c r="I147" i="1"/>
  <c r="F147" i="1"/>
  <c r="E147" i="1"/>
  <c r="D147" i="1"/>
  <c r="I145" i="1"/>
  <c r="F145" i="1"/>
  <c r="E145" i="1"/>
  <c r="D145" i="1"/>
  <c r="O143" i="1"/>
  <c r="N143" i="1"/>
  <c r="O135" i="1"/>
  <c r="N135" i="1"/>
  <c r="O126" i="1"/>
  <c r="N126" i="1"/>
  <c r="L126" i="1"/>
  <c r="K126" i="1"/>
  <c r="O125" i="1"/>
  <c r="N125" i="1"/>
  <c r="L125" i="1"/>
  <c r="K125" i="1"/>
  <c r="O124" i="1"/>
  <c r="N124" i="1"/>
  <c r="L124" i="1"/>
  <c r="K124" i="1"/>
  <c r="O123" i="1"/>
  <c r="N123" i="1"/>
  <c r="L123" i="1"/>
  <c r="K123" i="1"/>
  <c r="O122" i="1"/>
  <c r="N122" i="1"/>
  <c r="L122" i="1"/>
  <c r="K122" i="1"/>
  <c r="O121" i="1"/>
  <c r="N121" i="1"/>
  <c r="L121" i="1"/>
  <c r="K121" i="1"/>
  <c r="I120" i="1"/>
  <c r="F120" i="1"/>
  <c r="E120" i="1"/>
  <c r="D120" i="1"/>
  <c r="O119" i="1"/>
  <c r="N119" i="1"/>
  <c r="O118" i="1"/>
  <c r="N118" i="1"/>
  <c r="L118" i="1"/>
  <c r="K118" i="1"/>
  <c r="O117" i="1"/>
  <c r="N117" i="1"/>
  <c r="L117" i="1"/>
  <c r="K117" i="1"/>
  <c r="O116" i="1"/>
  <c r="N116" i="1"/>
  <c r="L116" i="1"/>
  <c r="K116" i="1"/>
  <c r="O115" i="1"/>
  <c r="N115" i="1"/>
  <c r="L115" i="1"/>
  <c r="K115" i="1"/>
  <c r="O114" i="1"/>
  <c r="N114" i="1"/>
  <c r="L114" i="1"/>
  <c r="K114" i="1"/>
  <c r="O113" i="1"/>
  <c r="N113" i="1"/>
  <c r="L113" i="1"/>
  <c r="K113" i="1"/>
  <c r="I112" i="1"/>
  <c r="F112" i="1"/>
  <c r="E112" i="1"/>
  <c r="D112" i="1"/>
  <c r="O111" i="1"/>
  <c r="N111" i="1"/>
  <c r="O110" i="1"/>
  <c r="N110" i="1"/>
  <c r="L110" i="1"/>
  <c r="K110" i="1"/>
  <c r="O109" i="1"/>
  <c r="N109" i="1"/>
  <c r="L109" i="1"/>
  <c r="K109" i="1"/>
  <c r="O108" i="1"/>
  <c r="N108" i="1"/>
  <c r="L108" i="1"/>
  <c r="K108" i="1"/>
  <c r="O107" i="1"/>
  <c r="N107" i="1"/>
  <c r="L107" i="1"/>
  <c r="K107" i="1"/>
  <c r="O106" i="1"/>
  <c r="N106" i="1"/>
  <c r="L106" i="1"/>
  <c r="K106" i="1"/>
  <c r="O105" i="1"/>
  <c r="N105" i="1"/>
  <c r="L105" i="1"/>
  <c r="K105" i="1"/>
  <c r="I104" i="1"/>
  <c r="F104" i="1"/>
  <c r="E104" i="1"/>
  <c r="D104" i="1"/>
  <c r="O103" i="1"/>
  <c r="N103" i="1"/>
  <c r="I102" i="1"/>
  <c r="F102" i="1"/>
  <c r="E102" i="1"/>
  <c r="E22" i="1" s="1"/>
  <c r="D102" i="1"/>
  <c r="D22" i="1" s="1"/>
  <c r="I101" i="1"/>
  <c r="F101" i="1"/>
  <c r="E101" i="1"/>
  <c r="D101" i="1"/>
  <c r="I100" i="1"/>
  <c r="I20" i="1" s="1"/>
  <c r="F100" i="1"/>
  <c r="F20" i="1" s="1"/>
  <c r="E100" i="1"/>
  <c r="E20" i="1" s="1"/>
  <c r="D100" i="1"/>
  <c r="D20" i="1" s="1"/>
  <c r="I99" i="1"/>
  <c r="F99" i="1"/>
  <c r="E99" i="1"/>
  <c r="E19" i="1" s="1"/>
  <c r="D99" i="1"/>
  <c r="D19" i="1" s="1"/>
  <c r="I98" i="1"/>
  <c r="F98" i="1"/>
  <c r="E98" i="1"/>
  <c r="D98" i="1"/>
  <c r="I97" i="1"/>
  <c r="F97" i="1"/>
  <c r="F17" i="1" s="1"/>
  <c r="E97" i="1"/>
  <c r="E17" i="1" s="1"/>
  <c r="D97" i="1"/>
  <c r="O95" i="1"/>
  <c r="N95" i="1"/>
  <c r="O78" i="1"/>
  <c r="N78" i="1"/>
  <c r="L78" i="1"/>
  <c r="K78" i="1"/>
  <c r="O77" i="1"/>
  <c r="N77" i="1"/>
  <c r="L77" i="1"/>
  <c r="K77" i="1"/>
  <c r="O76" i="1"/>
  <c r="N76" i="1"/>
  <c r="L76" i="1"/>
  <c r="K76" i="1"/>
  <c r="O75" i="1"/>
  <c r="N75" i="1"/>
  <c r="L75" i="1"/>
  <c r="K75" i="1"/>
  <c r="O74" i="1"/>
  <c r="N74" i="1"/>
  <c r="L74" i="1"/>
  <c r="K74" i="1"/>
  <c r="O73" i="1"/>
  <c r="N73" i="1"/>
  <c r="L73" i="1"/>
  <c r="K73" i="1"/>
  <c r="I72" i="1"/>
  <c r="F72" i="1"/>
  <c r="E72" i="1"/>
  <c r="D72" i="1"/>
  <c r="O71" i="1"/>
  <c r="N71" i="1"/>
  <c r="O70" i="1"/>
  <c r="N70" i="1"/>
  <c r="L70" i="1"/>
  <c r="K70" i="1"/>
  <c r="O69" i="1"/>
  <c r="N69" i="1"/>
  <c r="L69" i="1"/>
  <c r="K69" i="1"/>
  <c r="O68" i="1"/>
  <c r="N68" i="1"/>
  <c r="L68" i="1"/>
  <c r="K68" i="1"/>
  <c r="O67" i="1"/>
  <c r="N67" i="1"/>
  <c r="L67" i="1"/>
  <c r="K67" i="1"/>
  <c r="O66" i="1"/>
  <c r="N66" i="1"/>
  <c r="L66" i="1"/>
  <c r="K66" i="1"/>
  <c r="O65" i="1"/>
  <c r="N65" i="1"/>
  <c r="L65" i="1"/>
  <c r="K65" i="1"/>
  <c r="I64" i="1"/>
  <c r="F64" i="1"/>
  <c r="E64" i="1"/>
  <c r="D64" i="1"/>
  <c r="O63" i="1"/>
  <c r="N63" i="1"/>
  <c r="O62" i="1"/>
  <c r="N62" i="1"/>
  <c r="L62" i="1"/>
  <c r="K62" i="1"/>
  <c r="O61" i="1"/>
  <c r="N61" i="1"/>
  <c r="L61" i="1"/>
  <c r="K61" i="1"/>
  <c r="O60" i="1"/>
  <c r="N60" i="1"/>
  <c r="L60" i="1"/>
  <c r="K60" i="1"/>
  <c r="O59" i="1"/>
  <c r="N59" i="1"/>
  <c r="L59" i="1"/>
  <c r="K59" i="1"/>
  <c r="O58" i="1"/>
  <c r="N58" i="1"/>
  <c r="L58" i="1"/>
  <c r="K58" i="1"/>
  <c r="O57" i="1"/>
  <c r="N57" i="1"/>
  <c r="L57" i="1"/>
  <c r="K57" i="1"/>
  <c r="I56" i="1"/>
  <c r="F56" i="1"/>
  <c r="E56" i="1"/>
  <c r="D56" i="1"/>
  <c r="O55" i="1"/>
  <c r="N55" i="1"/>
  <c r="O54" i="1"/>
  <c r="N54" i="1"/>
  <c r="L54" i="1"/>
  <c r="K54" i="1"/>
  <c r="O53" i="1"/>
  <c r="N53" i="1"/>
  <c r="L53" i="1"/>
  <c r="K53" i="1"/>
  <c r="O52" i="1"/>
  <c r="N52" i="1"/>
  <c r="L52" i="1"/>
  <c r="K52" i="1"/>
  <c r="O51" i="1"/>
  <c r="N51" i="1"/>
  <c r="L51" i="1"/>
  <c r="K51" i="1"/>
  <c r="O50" i="1"/>
  <c r="K50" i="1"/>
  <c r="I50" i="1"/>
  <c r="I26" i="1" s="1"/>
  <c r="O49" i="1"/>
  <c r="N49" i="1"/>
  <c r="L49" i="1"/>
  <c r="K49" i="1"/>
  <c r="F48" i="1"/>
  <c r="E48" i="1"/>
  <c r="D48" i="1"/>
  <c r="O47" i="1"/>
  <c r="N47" i="1"/>
  <c r="O46" i="1"/>
  <c r="N46" i="1"/>
  <c r="L46" i="1"/>
  <c r="K46" i="1"/>
  <c r="O45" i="1"/>
  <c r="N45" i="1"/>
  <c r="L45" i="1"/>
  <c r="K45" i="1"/>
  <c r="O44" i="1"/>
  <c r="N44" i="1"/>
  <c r="L44" i="1"/>
  <c r="K44" i="1"/>
  <c r="O43" i="1"/>
  <c r="N43" i="1"/>
  <c r="L43" i="1"/>
  <c r="K43" i="1"/>
  <c r="O42" i="1"/>
  <c r="N42" i="1"/>
  <c r="L42" i="1"/>
  <c r="O41" i="1"/>
  <c r="N41" i="1"/>
  <c r="L41" i="1"/>
  <c r="K41" i="1"/>
  <c r="I40" i="1"/>
  <c r="F40" i="1"/>
  <c r="E40" i="1"/>
  <c r="D40" i="1"/>
  <c r="O39" i="1"/>
  <c r="N39" i="1"/>
  <c r="O38" i="1"/>
  <c r="N38" i="1"/>
  <c r="L38" i="1"/>
  <c r="K38" i="1"/>
  <c r="O37" i="1"/>
  <c r="N37" i="1"/>
  <c r="L37" i="1"/>
  <c r="K37" i="1"/>
  <c r="O36" i="1"/>
  <c r="N36" i="1"/>
  <c r="L36" i="1"/>
  <c r="K36" i="1"/>
  <c r="O35" i="1"/>
  <c r="N35" i="1"/>
  <c r="L35" i="1"/>
  <c r="K35" i="1"/>
  <c r="O34" i="1"/>
  <c r="N34" i="1"/>
  <c r="L34" i="1"/>
  <c r="K34" i="1"/>
  <c r="O33" i="1"/>
  <c r="N33" i="1"/>
  <c r="L33" i="1"/>
  <c r="K33" i="1"/>
  <c r="I32" i="1"/>
  <c r="F32" i="1"/>
  <c r="E32" i="1"/>
  <c r="D32" i="1"/>
  <c r="O31" i="1"/>
  <c r="N31" i="1"/>
  <c r="O23" i="1"/>
  <c r="N23" i="1"/>
  <c r="O15" i="1"/>
  <c r="N15" i="1"/>
  <c r="I764" i="1" l="1"/>
  <c r="E612" i="1"/>
  <c r="D513" i="1"/>
  <c r="L571" i="1"/>
  <c r="E96" i="1"/>
  <c r="D562" i="1"/>
  <c r="K440" i="1"/>
  <c r="E24" i="1"/>
  <c r="D314" i="1"/>
  <c r="N571" i="1"/>
  <c r="D24" i="1"/>
  <c r="I566" i="1"/>
  <c r="L378" i="1"/>
  <c r="D838" i="1"/>
  <c r="D890" i="1" s="1"/>
  <c r="N218" i="1"/>
  <c r="I838" i="1"/>
  <c r="K537" i="1"/>
  <c r="K160" i="1"/>
  <c r="D786" i="1"/>
  <c r="K786" i="1" s="1"/>
  <c r="D835" i="1"/>
  <c r="D887" i="1" s="1"/>
  <c r="D564" i="1"/>
  <c r="D561" i="1"/>
  <c r="O592" i="1"/>
  <c r="E835" i="1"/>
  <c r="F24" i="1"/>
  <c r="I584" i="1"/>
  <c r="K617" i="1"/>
  <c r="F835" i="1"/>
  <c r="F720" i="1"/>
  <c r="K728" i="1"/>
  <c r="D565" i="1"/>
  <c r="K216" i="1"/>
  <c r="N661" i="1"/>
  <c r="K817" i="1"/>
  <c r="L256" i="1"/>
  <c r="I698" i="1"/>
  <c r="L698" i="1" s="1"/>
  <c r="K702" i="1"/>
  <c r="K788" i="1"/>
  <c r="D649" i="1"/>
  <c r="F613" i="1"/>
  <c r="K635" i="1"/>
  <c r="K544" i="1"/>
  <c r="K673" i="1"/>
  <c r="L370" i="1"/>
  <c r="F653" i="1"/>
  <c r="D516" i="1"/>
  <c r="N851" i="1"/>
  <c r="N328" i="1"/>
  <c r="F610" i="1"/>
  <c r="I786" i="1"/>
  <c r="I835" i="1"/>
  <c r="O336" i="1"/>
  <c r="F704" i="1"/>
  <c r="K277" i="1"/>
  <c r="K552" i="1"/>
  <c r="L277" i="1"/>
  <c r="I384" i="1"/>
  <c r="L384" i="1" s="1"/>
  <c r="K542" i="1"/>
  <c r="E704" i="1"/>
  <c r="E696" i="1" s="1"/>
  <c r="O739" i="1"/>
  <c r="F146" i="1"/>
  <c r="K438" i="1"/>
  <c r="K539" i="1"/>
  <c r="E653" i="1"/>
  <c r="L400" i="1"/>
  <c r="D536" i="1"/>
  <c r="O297" i="1"/>
  <c r="N578" i="1"/>
  <c r="I841" i="1"/>
  <c r="N841" i="1" s="1"/>
  <c r="N50" i="1"/>
  <c r="O273" i="1"/>
  <c r="I854" i="1"/>
  <c r="N854" i="1" s="1"/>
  <c r="K360" i="1"/>
  <c r="I855" i="1"/>
  <c r="N855" i="1" s="1"/>
  <c r="O618" i="1"/>
  <c r="O621" i="1"/>
  <c r="O638" i="1"/>
  <c r="E698" i="1"/>
  <c r="K810" i="1"/>
  <c r="I544" i="1"/>
  <c r="I536" i="1" s="1"/>
  <c r="I843" i="1"/>
  <c r="N843" i="1" s="1"/>
  <c r="N418" i="1"/>
  <c r="N488" i="1"/>
  <c r="N540" i="1"/>
  <c r="O675" i="1"/>
  <c r="O678" i="1"/>
  <c r="N844" i="1"/>
  <c r="E516" i="1"/>
  <c r="F609" i="1"/>
  <c r="O818" i="1"/>
  <c r="N637" i="1"/>
  <c r="I770" i="1"/>
  <c r="L770" i="1" s="1"/>
  <c r="O250" i="1"/>
  <c r="O253" i="1"/>
  <c r="I513" i="1"/>
  <c r="K771" i="1"/>
  <c r="N675" i="1"/>
  <c r="I518" i="1"/>
  <c r="N678" i="1"/>
  <c r="L240" i="1"/>
  <c r="D368" i="1"/>
  <c r="L368" i="1" s="1"/>
  <c r="O573" i="1"/>
  <c r="O502" i="1"/>
  <c r="K526" i="1"/>
  <c r="F614" i="1"/>
  <c r="E654" i="1"/>
  <c r="N785" i="1"/>
  <c r="N792" i="1"/>
  <c r="E765" i="1"/>
  <c r="O192" i="1"/>
  <c r="N502" i="1"/>
  <c r="I515" i="1"/>
  <c r="N526" i="1"/>
  <c r="K576" i="1"/>
  <c r="N618" i="1"/>
  <c r="L621" i="1"/>
  <c r="N739" i="1"/>
  <c r="O774" i="1"/>
  <c r="K824" i="1"/>
  <c r="F698" i="1"/>
  <c r="K698" i="1" s="1"/>
  <c r="I765" i="1"/>
  <c r="O48" i="1"/>
  <c r="N192" i="1"/>
  <c r="L448" i="1"/>
  <c r="L464" i="1"/>
  <c r="L497" i="1"/>
  <c r="E536" i="1"/>
  <c r="E512" i="1" s="1"/>
  <c r="O622" i="1"/>
  <c r="O360" i="1"/>
  <c r="I570" i="1"/>
  <c r="N570" i="1" s="1"/>
  <c r="D563" i="1"/>
  <c r="N112" i="1"/>
  <c r="N464" i="1"/>
  <c r="K480" i="1"/>
  <c r="K497" i="1"/>
  <c r="K500" i="1"/>
  <c r="E566" i="1"/>
  <c r="N622" i="1"/>
  <c r="L660" i="1"/>
  <c r="O699" i="1"/>
  <c r="F765" i="1"/>
  <c r="K819" i="1"/>
  <c r="K224" i="1"/>
  <c r="K498" i="1"/>
  <c r="O637" i="1"/>
  <c r="L744" i="1"/>
  <c r="D142" i="1"/>
  <c r="O498" i="1"/>
  <c r="O501" i="1"/>
  <c r="O700" i="1"/>
  <c r="K738" i="1"/>
  <c r="K741" i="1"/>
  <c r="O820" i="1"/>
  <c r="I17" i="1"/>
  <c r="N17" i="1" s="1"/>
  <c r="O275" i="1"/>
  <c r="I320" i="1"/>
  <c r="L320" i="1" s="1"/>
  <c r="O368" i="1"/>
  <c r="O386" i="1"/>
  <c r="O488" i="1"/>
  <c r="N498" i="1"/>
  <c r="O569" i="1"/>
  <c r="E564" i="1"/>
  <c r="D610" i="1"/>
  <c r="K661" i="1"/>
  <c r="O785" i="1"/>
  <c r="K320" i="1"/>
  <c r="D17" i="1"/>
  <c r="K17" i="1" s="1"/>
  <c r="D21" i="1"/>
  <c r="K104" i="1"/>
  <c r="K120" i="1"/>
  <c r="N208" i="1"/>
  <c r="F142" i="1"/>
  <c r="O320" i="1"/>
  <c r="O352" i="1"/>
  <c r="O497" i="1"/>
  <c r="O500" i="1"/>
  <c r="E613" i="1"/>
  <c r="L682" i="1"/>
  <c r="N789" i="1"/>
  <c r="N824" i="1"/>
  <c r="N853" i="1"/>
  <c r="N621" i="1"/>
  <c r="O821" i="1"/>
  <c r="K148" i="1"/>
  <c r="K264" i="1"/>
  <c r="K317" i="1"/>
  <c r="O504" i="1"/>
  <c r="K538" i="1"/>
  <c r="O619" i="1"/>
  <c r="L352" i="1"/>
  <c r="K249" i="1"/>
  <c r="D248" i="1"/>
  <c r="L590" i="1"/>
  <c r="F611" i="1"/>
  <c r="E609" i="1"/>
  <c r="K676" i="1"/>
  <c r="L64" i="1"/>
  <c r="F140" i="1"/>
  <c r="N232" i="1"/>
  <c r="L249" i="1"/>
  <c r="K300" i="1"/>
  <c r="O296" i="1"/>
  <c r="K344" i="1"/>
  <c r="N392" i="1"/>
  <c r="O456" i="1"/>
  <c r="K662" i="1"/>
  <c r="L690" i="1"/>
  <c r="L706" i="1"/>
  <c r="K769" i="1"/>
  <c r="K800" i="1"/>
  <c r="O822" i="1"/>
  <c r="K40" i="1"/>
  <c r="D566" i="1"/>
  <c r="I653" i="1"/>
  <c r="O112" i="1"/>
  <c r="N256" i="1"/>
  <c r="D376" i="1"/>
  <c r="L376" i="1" s="1"/>
  <c r="E561" i="1"/>
  <c r="K636" i="1"/>
  <c r="D704" i="1"/>
  <c r="D696" i="1" s="1"/>
  <c r="K706" i="1"/>
  <c r="N742" i="1"/>
  <c r="K434" i="1"/>
  <c r="K437" i="1"/>
  <c r="O633" i="1"/>
  <c r="F376" i="1"/>
  <c r="N376" i="1" s="1"/>
  <c r="K620" i="1"/>
  <c r="K697" i="1"/>
  <c r="F762" i="1"/>
  <c r="K316" i="1"/>
  <c r="K592" i="1"/>
  <c r="E610" i="1"/>
  <c r="I674" i="1"/>
  <c r="K737" i="1"/>
  <c r="K740" i="1"/>
  <c r="N150" i="1"/>
  <c r="N302" i="1"/>
  <c r="I19" i="1"/>
  <c r="L19" i="1" s="1"/>
  <c r="K56" i="1"/>
  <c r="K97" i="1"/>
  <c r="K100" i="1"/>
  <c r="O208" i="1"/>
  <c r="N240" i="1"/>
  <c r="O277" i="1"/>
  <c r="O448" i="1"/>
  <c r="O480" i="1"/>
  <c r="O537" i="1"/>
  <c r="O540" i="1"/>
  <c r="L658" i="1"/>
  <c r="N778" i="1"/>
  <c r="O789" i="1"/>
  <c r="O824" i="1"/>
  <c r="K48" i="1"/>
  <c r="K64" i="1"/>
  <c r="N104" i="1"/>
  <c r="N120" i="1"/>
  <c r="O148" i="1"/>
  <c r="N224" i="1"/>
  <c r="N313" i="1"/>
  <c r="N440" i="1"/>
  <c r="K701" i="1"/>
  <c r="N738" i="1"/>
  <c r="N741" i="1"/>
  <c r="F784" i="1"/>
  <c r="O819" i="1"/>
  <c r="N821" i="1"/>
  <c r="D152" i="1"/>
  <c r="L152" i="1" s="1"/>
  <c r="O251" i="1"/>
  <c r="O254" i="1"/>
  <c r="K273" i="1"/>
  <c r="K280" i="1"/>
  <c r="N297" i="1"/>
  <c r="L300" i="1"/>
  <c r="N360" i="1"/>
  <c r="K501" i="1"/>
  <c r="N537" i="1"/>
  <c r="O571" i="1"/>
  <c r="O574" i="1"/>
  <c r="K587" i="1"/>
  <c r="K590" i="1"/>
  <c r="I610" i="1"/>
  <c r="O617" i="1"/>
  <c r="K633" i="1"/>
  <c r="F717" i="1"/>
  <c r="O717" i="1" s="1"/>
  <c r="O741" i="1"/>
  <c r="K774" i="1"/>
  <c r="O788" i="1"/>
  <c r="N800" i="1"/>
  <c r="I816" i="1"/>
  <c r="L816" i="1" s="1"/>
  <c r="L824" i="1"/>
  <c r="N148" i="1"/>
  <c r="K435" i="1"/>
  <c r="K574" i="1"/>
  <c r="L633" i="1"/>
  <c r="K638" i="1"/>
  <c r="K822" i="1"/>
  <c r="N20" i="1"/>
  <c r="K42" i="1"/>
  <c r="N64" i="1"/>
  <c r="L102" i="1"/>
  <c r="K145" i="1"/>
  <c r="O202" i="1"/>
  <c r="K232" i="1"/>
  <c r="N304" i="1"/>
  <c r="O318" i="1"/>
  <c r="O435" i="1"/>
  <c r="O438" i="1"/>
  <c r="N574" i="1"/>
  <c r="O620" i="1"/>
  <c r="N633" i="1"/>
  <c r="O636" i="1"/>
  <c r="D674" i="1"/>
  <c r="D650" i="1" s="1"/>
  <c r="O677" i="1"/>
  <c r="O702" i="1"/>
  <c r="O742" i="1"/>
  <c r="E766" i="1"/>
  <c r="L778" i="1"/>
  <c r="K785" i="1"/>
  <c r="O817" i="1"/>
  <c r="N836" i="1"/>
  <c r="N842" i="1"/>
  <c r="N202" i="1"/>
  <c r="O232" i="1"/>
  <c r="K315" i="1"/>
  <c r="E513" i="1"/>
  <c r="L730" i="1"/>
  <c r="N837" i="1"/>
  <c r="I722" i="1"/>
  <c r="E146" i="1"/>
  <c r="N149" i="1"/>
  <c r="E137" i="1"/>
  <c r="O252" i="1"/>
  <c r="O264" i="1"/>
  <c r="N298" i="1"/>
  <c r="N301" i="1"/>
  <c r="N318" i="1"/>
  <c r="L328" i="1"/>
  <c r="O344" i="1"/>
  <c r="N435" i="1"/>
  <c r="K448" i="1"/>
  <c r="K499" i="1"/>
  <c r="L600" i="1"/>
  <c r="L636" i="1"/>
  <c r="E651" i="1"/>
  <c r="L661" i="1"/>
  <c r="K699" i="1"/>
  <c r="K752" i="1"/>
  <c r="L792" i="1"/>
  <c r="N817" i="1"/>
  <c r="D392" i="1"/>
  <c r="K392" i="1" s="1"/>
  <c r="L436" i="1"/>
  <c r="N480" i="1"/>
  <c r="L526" i="1"/>
  <c r="K569" i="1"/>
  <c r="K572" i="1"/>
  <c r="N600" i="1"/>
  <c r="E614" i="1"/>
  <c r="K618" i="1"/>
  <c r="D688" i="1"/>
  <c r="D672" i="1" s="1"/>
  <c r="N730" i="1"/>
  <c r="O737" i="1"/>
  <c r="D808" i="1"/>
  <c r="D784" i="1" s="1"/>
  <c r="N820" i="1"/>
  <c r="N840" i="1"/>
  <c r="N849" i="1"/>
  <c r="O17" i="1"/>
  <c r="O25" i="1"/>
  <c r="O28" i="1"/>
  <c r="O40" i="1"/>
  <c r="O72" i="1"/>
  <c r="L210" i="1"/>
  <c r="I248" i="1"/>
  <c r="O316" i="1"/>
  <c r="O328" i="1"/>
  <c r="N344" i="1"/>
  <c r="O436" i="1"/>
  <c r="O526" i="1"/>
  <c r="K176" i="1"/>
  <c r="K186" i="1"/>
  <c r="L322" i="1"/>
  <c r="D720" i="1"/>
  <c r="D712" i="1" s="1"/>
  <c r="E761" i="1"/>
  <c r="D765" i="1"/>
  <c r="N846" i="1"/>
  <c r="N28" i="1"/>
  <c r="N40" i="1"/>
  <c r="N97" i="1"/>
  <c r="N100" i="1"/>
  <c r="K313" i="1"/>
  <c r="N316" i="1"/>
  <c r="K589" i="1"/>
  <c r="I688" i="1"/>
  <c r="N688" i="1" s="1"/>
  <c r="F714" i="1"/>
  <c r="O714" i="1" s="1"/>
  <c r="O728" i="1"/>
  <c r="E720" i="1"/>
  <c r="O773" i="1"/>
  <c r="N852" i="1"/>
  <c r="D18" i="1"/>
  <c r="K32" i="1"/>
  <c r="O224" i="1"/>
  <c r="O240" i="1"/>
  <c r="K253" i="1"/>
  <c r="K256" i="1"/>
  <c r="O276" i="1"/>
  <c r="O313" i="1"/>
  <c r="K540" i="1"/>
  <c r="F566" i="1"/>
  <c r="L589" i="1"/>
  <c r="O635" i="1"/>
  <c r="N662" i="1"/>
  <c r="O676" i="1"/>
  <c r="E715" i="1"/>
  <c r="O738" i="1"/>
  <c r="D763" i="1"/>
  <c r="F766" i="1"/>
  <c r="N26" i="1"/>
  <c r="N29" i="1"/>
  <c r="L25" i="1"/>
  <c r="O20" i="1"/>
  <c r="O26" i="1"/>
  <c r="O29" i="1"/>
  <c r="L72" i="1"/>
  <c r="N72" i="1"/>
  <c r="K168" i="1"/>
  <c r="K184" i="1"/>
  <c r="N152" i="1"/>
  <c r="O216" i="1"/>
  <c r="O392" i="1"/>
  <c r="N352" i="1"/>
  <c r="K352" i="1"/>
  <c r="O416" i="1"/>
  <c r="O528" i="1"/>
  <c r="L297" i="1"/>
  <c r="N499" i="1"/>
  <c r="E18" i="1"/>
  <c r="K27" i="1"/>
  <c r="K30" i="1"/>
  <c r="K99" i="1"/>
  <c r="I142" i="1"/>
  <c r="N147" i="1"/>
  <c r="K150" i="1"/>
  <c r="K252" i="1"/>
  <c r="O317" i="1"/>
  <c r="K433" i="1"/>
  <c r="K436" i="1"/>
  <c r="N525" i="1"/>
  <c r="F139" i="1"/>
  <c r="K102" i="1"/>
  <c r="N300" i="1"/>
  <c r="N433" i="1"/>
  <c r="L99" i="1"/>
  <c r="L301" i="1"/>
  <c r="N317" i="1"/>
  <c r="L434" i="1"/>
  <c r="N497" i="1"/>
  <c r="K523" i="1"/>
  <c r="L27" i="1"/>
  <c r="O97" i="1"/>
  <c r="K250" i="1"/>
  <c r="L275" i="1"/>
  <c r="O278" i="1"/>
  <c r="O301" i="1"/>
  <c r="O434" i="1"/>
  <c r="N500" i="1"/>
  <c r="N523" i="1"/>
  <c r="L30" i="1"/>
  <c r="N25" i="1"/>
  <c r="N102" i="1"/>
  <c r="L523" i="1"/>
  <c r="N434" i="1"/>
  <c r="N437" i="1"/>
  <c r="D141" i="1"/>
  <c r="K276" i="1"/>
  <c r="O299" i="1"/>
  <c r="K29" i="1"/>
  <c r="F137" i="1"/>
  <c r="L251" i="1"/>
  <c r="N299" i="1"/>
  <c r="N524" i="1"/>
  <c r="E21" i="1"/>
  <c r="I22" i="1"/>
  <c r="L22" i="1" s="1"/>
  <c r="N101" i="1"/>
  <c r="E140" i="1"/>
  <c r="D139" i="1"/>
  <c r="L149" i="1"/>
  <c r="K254" i="1"/>
  <c r="K302" i="1"/>
  <c r="N438" i="1"/>
  <c r="L502" i="1"/>
  <c r="L525" i="1"/>
  <c r="O552" i="1"/>
  <c r="N590" i="1"/>
  <c r="O585" i="1"/>
  <c r="O588" i="1"/>
  <c r="N585" i="1"/>
  <c r="O586" i="1"/>
  <c r="N589" i="1"/>
  <c r="O590" i="1"/>
  <c r="N587" i="1"/>
  <c r="K408" i="1"/>
  <c r="L264" i="1"/>
  <c r="K632" i="1"/>
  <c r="O634" i="1"/>
  <c r="O640" i="1"/>
  <c r="N845" i="1"/>
  <c r="N634" i="1"/>
  <c r="N640" i="1"/>
  <c r="E632" i="1"/>
  <c r="O632" i="1" s="1"/>
  <c r="I632" i="1"/>
  <c r="I608" i="1" s="1"/>
  <c r="K640" i="1"/>
  <c r="O664" i="1"/>
  <c r="N658" i="1"/>
  <c r="N664" i="1"/>
  <c r="N656" i="1"/>
  <c r="N850" i="1"/>
  <c r="K658" i="1"/>
  <c r="L28" i="1"/>
  <c r="N99" i="1"/>
  <c r="O104" i="1"/>
  <c r="N145" i="1"/>
  <c r="L202" i="1"/>
  <c r="D208" i="1"/>
  <c r="K208" i="1" s="1"/>
  <c r="N210" i="1"/>
  <c r="L278" i="1"/>
  <c r="L290" i="1"/>
  <c r="K301" i="1"/>
  <c r="L316" i="1"/>
  <c r="L394" i="1"/>
  <c r="F520" i="1"/>
  <c r="O520" i="1" s="1"/>
  <c r="K723" i="1"/>
  <c r="N818" i="1"/>
  <c r="L40" i="1"/>
  <c r="I48" i="1"/>
  <c r="L48" i="1" s="1"/>
  <c r="L154" i="1"/>
  <c r="N162" i="1"/>
  <c r="N168" i="1"/>
  <c r="F248" i="1"/>
  <c r="N264" i="1"/>
  <c r="N276" i="1"/>
  <c r="N278" i="1"/>
  <c r="I288" i="1"/>
  <c r="N288" i="1" s="1"/>
  <c r="N290" i="1"/>
  <c r="K297" i="1"/>
  <c r="K299" i="1"/>
  <c r="L313" i="1"/>
  <c r="L433" i="1"/>
  <c r="I432" i="1"/>
  <c r="L537" i="1"/>
  <c r="L542" i="1"/>
  <c r="E563" i="1"/>
  <c r="O572" i="1"/>
  <c r="K586" i="1"/>
  <c r="D609" i="1"/>
  <c r="N723" i="1"/>
  <c r="O787" i="1"/>
  <c r="L800" i="1"/>
  <c r="K816" i="1"/>
  <c r="O64" i="1"/>
  <c r="L98" i="1"/>
  <c r="O100" i="1"/>
  <c r="I139" i="1"/>
  <c r="D146" i="1"/>
  <c r="O256" i="1"/>
  <c r="D274" i="1"/>
  <c r="K274" i="1" s="1"/>
  <c r="O433" i="1"/>
  <c r="K472" i="1"/>
  <c r="L488" i="1"/>
  <c r="L500" i="1"/>
  <c r="L546" i="1"/>
  <c r="F563" i="1"/>
  <c r="L574" i="1"/>
  <c r="L586" i="1"/>
  <c r="L618" i="1"/>
  <c r="L624" i="1"/>
  <c r="L640" i="1"/>
  <c r="O661" i="1"/>
  <c r="O673" i="1"/>
  <c r="O771" i="1"/>
  <c r="K792" i="1"/>
  <c r="O32" i="1"/>
  <c r="O98" i="1"/>
  <c r="D137" i="1"/>
  <c r="I141" i="1"/>
  <c r="K328" i="1"/>
  <c r="L360" i="1"/>
  <c r="L472" i="1"/>
  <c r="N546" i="1"/>
  <c r="I563" i="1"/>
  <c r="E584" i="1"/>
  <c r="O589" i="1"/>
  <c r="O701" i="1"/>
  <c r="F761" i="1"/>
  <c r="K787" i="1"/>
  <c r="N98" i="1"/>
  <c r="N160" i="1"/>
  <c r="K194" i="1"/>
  <c r="F200" i="1"/>
  <c r="F144" i="1" s="1"/>
  <c r="K202" i="1"/>
  <c r="K240" i="1"/>
  <c r="O249" i="1"/>
  <c r="K251" i="1"/>
  <c r="O302" i="1"/>
  <c r="L418" i="1"/>
  <c r="N472" i="1"/>
  <c r="K488" i="1"/>
  <c r="F584" i="1"/>
  <c r="O587" i="1"/>
  <c r="E611" i="1"/>
  <c r="D612" i="1"/>
  <c r="N726" i="1"/>
  <c r="I761" i="1"/>
  <c r="O790" i="1"/>
  <c r="D898" i="1"/>
  <c r="N32" i="1"/>
  <c r="D96" i="1"/>
  <c r="O149" i="1"/>
  <c r="N154" i="1"/>
  <c r="O176" i="1"/>
  <c r="O184" i="1"/>
  <c r="D192" i="1"/>
  <c r="K192" i="1" s="1"/>
  <c r="I200" i="1"/>
  <c r="O280" i="1"/>
  <c r="O315" i="1"/>
  <c r="O464" i="1"/>
  <c r="E898" i="1"/>
  <c r="K25" i="1"/>
  <c r="N27" i="1"/>
  <c r="D298" i="1"/>
  <c r="L298" i="1" s="1"/>
  <c r="N769" i="1"/>
  <c r="F898" i="1"/>
  <c r="O27" i="1"/>
  <c r="O56" i="1"/>
  <c r="O99" i="1"/>
  <c r="O101" i="1"/>
  <c r="L104" i="1"/>
  <c r="K112" i="1"/>
  <c r="O147" i="1"/>
  <c r="N176" i="1"/>
  <c r="N249" i="1"/>
  <c r="D140" i="1"/>
  <c r="K275" i="1"/>
  <c r="N280" i="1"/>
  <c r="O298" i="1"/>
  <c r="N315" i="1"/>
  <c r="L317" i="1"/>
  <c r="L344" i="1"/>
  <c r="K416" i="1"/>
  <c r="N436" i="1"/>
  <c r="N448" i="1"/>
  <c r="I516" i="1"/>
  <c r="D515" i="1"/>
  <c r="K568" i="1"/>
  <c r="F612" i="1"/>
  <c r="O612" i="1" s="1"/>
  <c r="K659" i="1"/>
  <c r="D653" i="1"/>
  <c r="N699" i="1"/>
  <c r="O769" i="1"/>
  <c r="N788" i="1"/>
  <c r="K790" i="1"/>
  <c r="N839" i="1"/>
  <c r="I416" i="1"/>
  <c r="L437" i="1"/>
  <c r="K464" i="1"/>
  <c r="I517" i="1"/>
  <c r="O523" i="1"/>
  <c r="K541" i="1"/>
  <c r="K571" i="1"/>
  <c r="L587" i="1"/>
  <c r="N592" i="1"/>
  <c r="N619" i="1"/>
  <c r="N636" i="1"/>
  <c r="N659" i="1"/>
  <c r="N847" i="1"/>
  <c r="L50" i="1"/>
  <c r="N56" i="1"/>
  <c r="L101" i="1"/>
  <c r="K147" i="1"/>
  <c r="O150" i="1"/>
  <c r="O162" i="1"/>
  <c r="L186" i="1"/>
  <c r="L254" i="1"/>
  <c r="N275" i="1"/>
  <c r="O300" i="1"/>
  <c r="D304" i="1"/>
  <c r="D296" i="1" s="1"/>
  <c r="K296" i="1" s="1"/>
  <c r="K336" i="1"/>
  <c r="O402" i="1"/>
  <c r="L410" i="1"/>
  <c r="O437" i="1"/>
  <c r="L440" i="1"/>
  <c r="L657" i="1"/>
  <c r="K677" i="1"/>
  <c r="D652" i="1"/>
  <c r="O740" i="1"/>
  <c r="O752" i="1"/>
  <c r="O800" i="1"/>
  <c r="K820" i="1"/>
  <c r="K28" i="1"/>
  <c r="N30" i="1"/>
  <c r="L120" i="1"/>
  <c r="O145" i="1"/>
  <c r="N186" i="1"/>
  <c r="L252" i="1"/>
  <c r="D288" i="1"/>
  <c r="D272" i="1" s="1"/>
  <c r="N296" i="1"/>
  <c r="K318" i="1"/>
  <c r="N368" i="1"/>
  <c r="O378" i="1"/>
  <c r="O440" i="1"/>
  <c r="L499" i="1"/>
  <c r="N504" i="1"/>
  <c r="D518" i="1"/>
  <c r="I613" i="1"/>
  <c r="N613" i="1" s="1"/>
  <c r="L677" i="1"/>
  <c r="N725" i="1"/>
  <c r="K770" i="1"/>
  <c r="O30" i="1"/>
  <c r="O102" i="1"/>
  <c r="O120" i="1"/>
  <c r="O168" i="1"/>
  <c r="N250" i="1"/>
  <c r="N252" i="1"/>
  <c r="N273" i="1"/>
  <c r="K278" i="1"/>
  <c r="E288" i="1"/>
  <c r="O288" i="1" s="1"/>
  <c r="K290" i="1"/>
  <c r="O304" i="1"/>
  <c r="O499" i="1"/>
  <c r="N501" i="1"/>
  <c r="O658" i="1"/>
  <c r="N677" i="1"/>
  <c r="I680" i="1"/>
  <c r="L680" i="1" s="1"/>
  <c r="K722" i="1"/>
  <c r="L728" i="1"/>
  <c r="O770" i="1"/>
  <c r="E762" i="1"/>
  <c r="O792" i="1"/>
  <c r="O808" i="1"/>
  <c r="O786" i="1"/>
  <c r="N184" i="1"/>
  <c r="L184" i="1"/>
  <c r="K20" i="1"/>
  <c r="I96" i="1"/>
  <c r="E139" i="1"/>
  <c r="E142" i="1"/>
  <c r="E160" i="1"/>
  <c r="O160" i="1" s="1"/>
  <c r="N251" i="1"/>
  <c r="N254" i="1"/>
  <c r="N274" i="1"/>
  <c r="N277" i="1"/>
  <c r="N336" i="1"/>
  <c r="N402" i="1"/>
  <c r="O522" i="1"/>
  <c r="E514" i="1"/>
  <c r="K524" i="1"/>
  <c r="F516" i="1"/>
  <c r="O524" i="1"/>
  <c r="O542" i="1"/>
  <c r="E518" i="1"/>
  <c r="L622" i="1"/>
  <c r="K622" i="1"/>
  <c r="D614" i="1"/>
  <c r="L664" i="1"/>
  <c r="K664" i="1"/>
  <c r="D656" i="1"/>
  <c r="K656" i="1" s="1"/>
  <c r="L678" i="1"/>
  <c r="K678" i="1"/>
  <c r="D654" i="1"/>
  <c r="L742" i="1"/>
  <c r="D718" i="1"/>
  <c r="K742" i="1"/>
  <c r="L821" i="1"/>
  <c r="K821" i="1"/>
  <c r="F514" i="1"/>
  <c r="K530" i="1"/>
  <c r="D843" i="1"/>
  <c r="D895" i="1" s="1"/>
  <c r="K570" i="1"/>
  <c r="F562" i="1"/>
  <c r="N617" i="1"/>
  <c r="L617" i="1"/>
  <c r="I609" i="1"/>
  <c r="L724" i="1"/>
  <c r="D716" i="1"/>
  <c r="K716" i="1" s="1"/>
  <c r="I713" i="1"/>
  <c r="N737" i="1"/>
  <c r="L737" i="1"/>
  <c r="F768" i="1"/>
  <c r="O776" i="1"/>
  <c r="K776" i="1"/>
  <c r="N790" i="1"/>
  <c r="L790" i="1"/>
  <c r="I766" i="1"/>
  <c r="L147" i="1"/>
  <c r="L150" i="1"/>
  <c r="O152" i="1"/>
  <c r="O154" i="1"/>
  <c r="O408" i="1"/>
  <c r="O472" i="1"/>
  <c r="N522" i="1"/>
  <c r="I514" i="1"/>
  <c r="K588" i="1"/>
  <c r="F564" i="1"/>
  <c r="L637" i="1"/>
  <c r="K637" i="1"/>
  <c r="I649" i="1"/>
  <c r="N673" i="1"/>
  <c r="L673" i="1"/>
  <c r="O724" i="1"/>
  <c r="E716" i="1"/>
  <c r="O716" i="1" s="1"/>
  <c r="N776" i="1"/>
  <c r="L776" i="1"/>
  <c r="I768" i="1"/>
  <c r="O186" i="1"/>
  <c r="L218" i="1"/>
  <c r="L232" i="1"/>
  <c r="L250" i="1"/>
  <c r="L253" i="1"/>
  <c r="L273" i="1"/>
  <c r="L276" i="1"/>
  <c r="K370" i="1"/>
  <c r="E384" i="1"/>
  <c r="E312" i="1" s="1"/>
  <c r="K456" i="1"/>
  <c r="F496" i="1"/>
  <c r="K496" i="1" s="1"/>
  <c r="K504" i="1"/>
  <c r="O525" i="1"/>
  <c r="E517" i="1"/>
  <c r="N542" i="1"/>
  <c r="O570" i="1"/>
  <c r="L572" i="1"/>
  <c r="I564" i="1"/>
  <c r="N572" i="1"/>
  <c r="N588" i="1"/>
  <c r="L717" i="1"/>
  <c r="K724" i="1"/>
  <c r="I18" i="1"/>
  <c r="I21" i="1"/>
  <c r="L29" i="1"/>
  <c r="E141" i="1"/>
  <c r="I146" i="1"/>
  <c r="L160" i="1"/>
  <c r="L176" i="1"/>
  <c r="I216" i="1"/>
  <c r="N253" i="1"/>
  <c r="F272" i="1"/>
  <c r="O290" i="1"/>
  <c r="L299" i="1"/>
  <c r="L302" i="1"/>
  <c r="K378" i="1"/>
  <c r="F384" i="1"/>
  <c r="L456" i="1"/>
  <c r="I496" i="1"/>
  <c r="L504" i="1"/>
  <c r="K525" i="1"/>
  <c r="F517" i="1"/>
  <c r="D528" i="1"/>
  <c r="D520" i="1" s="1"/>
  <c r="O538" i="1"/>
  <c r="E565" i="1"/>
  <c r="N586" i="1"/>
  <c r="N620" i="1"/>
  <c r="L620" i="1"/>
  <c r="I612" i="1"/>
  <c r="I652" i="1"/>
  <c r="N676" i="1"/>
  <c r="L676" i="1"/>
  <c r="D766" i="1"/>
  <c r="L774" i="1"/>
  <c r="L789" i="1"/>
  <c r="K789" i="1"/>
  <c r="K72" i="1"/>
  <c r="K98" i="1"/>
  <c r="K101" i="1"/>
  <c r="F141" i="1"/>
  <c r="K149" i="1"/>
  <c r="L224" i="1"/>
  <c r="L280" i="1"/>
  <c r="L315" i="1"/>
  <c r="L318" i="1"/>
  <c r="D432" i="1"/>
  <c r="N456" i="1"/>
  <c r="K502" i="1"/>
  <c r="E562" i="1"/>
  <c r="O657" i="1"/>
  <c r="E649" i="1"/>
  <c r="O682" i="1"/>
  <c r="E674" i="1"/>
  <c r="I716" i="1"/>
  <c r="N740" i="1"/>
  <c r="L740" i="1"/>
  <c r="N752" i="1"/>
  <c r="L752" i="1"/>
  <c r="N819" i="1"/>
  <c r="L819" i="1"/>
  <c r="L168" i="1"/>
  <c r="L386" i="1"/>
  <c r="E890" i="1"/>
  <c r="E432" i="1"/>
  <c r="F536" i="1"/>
  <c r="N538" i="1"/>
  <c r="K573" i="1"/>
  <c r="F565" i="1"/>
  <c r="D584" i="1"/>
  <c r="L592" i="1"/>
  <c r="D613" i="1"/>
  <c r="I611" i="1"/>
  <c r="N635" i="1"/>
  <c r="L635" i="1"/>
  <c r="N657" i="1"/>
  <c r="K657" i="1"/>
  <c r="F649" i="1"/>
  <c r="F674" i="1"/>
  <c r="N682" i="1"/>
  <c r="K682" i="1"/>
  <c r="L769" i="1"/>
  <c r="D761" i="1"/>
  <c r="F18" i="1"/>
  <c r="F21" i="1"/>
  <c r="E248" i="1"/>
  <c r="E274" i="1"/>
  <c r="O274" i="1" s="1"/>
  <c r="N386" i="1"/>
  <c r="F890" i="1"/>
  <c r="F432" i="1"/>
  <c r="D517" i="1"/>
  <c r="O544" i="1"/>
  <c r="N552" i="1"/>
  <c r="L552" i="1"/>
  <c r="N573" i="1"/>
  <c r="L573" i="1"/>
  <c r="I565" i="1"/>
  <c r="O624" i="1"/>
  <c r="E616" i="1"/>
  <c r="L675" i="1"/>
  <c r="K675" i="1"/>
  <c r="D651" i="1"/>
  <c r="O539" i="1"/>
  <c r="E515" i="1"/>
  <c r="O541" i="1"/>
  <c r="E568" i="1"/>
  <c r="O576" i="1"/>
  <c r="L616" i="1"/>
  <c r="D608" i="1"/>
  <c r="N624" i="1"/>
  <c r="K624" i="1"/>
  <c r="F616" i="1"/>
  <c r="N616" i="1" s="1"/>
  <c r="O660" i="1"/>
  <c r="E652" i="1"/>
  <c r="L739" i="1"/>
  <c r="D715" i="1"/>
  <c r="K739" i="1"/>
  <c r="L818" i="1"/>
  <c r="K818" i="1"/>
  <c r="K521" i="1"/>
  <c r="F513" i="1"/>
  <c r="O521" i="1"/>
  <c r="L619" i="1"/>
  <c r="K619" i="1"/>
  <c r="D611" i="1"/>
  <c r="I614" i="1"/>
  <c r="N638" i="1"/>
  <c r="L638" i="1"/>
  <c r="N660" i="1"/>
  <c r="K660" i="1"/>
  <c r="F652" i="1"/>
  <c r="E672" i="1"/>
  <c r="O744" i="1"/>
  <c r="E736" i="1"/>
  <c r="N787" i="1"/>
  <c r="L787" i="1"/>
  <c r="I763" i="1"/>
  <c r="N822" i="1"/>
  <c r="L822" i="1"/>
  <c r="L20" i="1"/>
  <c r="L32" i="1"/>
  <c r="L56" i="1"/>
  <c r="L97" i="1"/>
  <c r="L100" i="1"/>
  <c r="L112" i="1"/>
  <c r="I137" i="1"/>
  <c r="I140" i="1"/>
  <c r="L145" i="1"/>
  <c r="L148" i="1"/>
  <c r="K306" i="1"/>
  <c r="N394" i="1"/>
  <c r="F400" i="1"/>
  <c r="I408" i="1"/>
  <c r="N410" i="1"/>
  <c r="L435" i="1"/>
  <c r="L438" i="1"/>
  <c r="L480" i="1"/>
  <c r="L498" i="1"/>
  <c r="L501" i="1"/>
  <c r="F518" i="1"/>
  <c r="N521" i="1"/>
  <c r="L539" i="1"/>
  <c r="N541" i="1"/>
  <c r="L569" i="1"/>
  <c r="I561" i="1"/>
  <c r="N569" i="1"/>
  <c r="K585" i="1"/>
  <c r="F561" i="1"/>
  <c r="F680" i="1"/>
  <c r="L721" i="1"/>
  <c r="D713" i="1"/>
  <c r="K713" i="1" s="1"/>
  <c r="N744" i="1"/>
  <c r="K744" i="1"/>
  <c r="F736" i="1"/>
  <c r="K736" i="1" s="1"/>
  <c r="O772" i="1"/>
  <c r="E764" i="1"/>
  <c r="F19" i="1"/>
  <c r="O19" i="1" s="1"/>
  <c r="F22" i="1"/>
  <c r="F96" i="1"/>
  <c r="F515" i="1"/>
  <c r="D522" i="1"/>
  <c r="D514" i="1" s="1"/>
  <c r="N539" i="1"/>
  <c r="L634" i="1"/>
  <c r="K634" i="1"/>
  <c r="L700" i="1"/>
  <c r="K700" i="1"/>
  <c r="O721" i="1"/>
  <c r="E713" i="1"/>
  <c r="O713" i="1" s="1"/>
  <c r="F764" i="1"/>
  <c r="N764" i="1" s="1"/>
  <c r="N772" i="1"/>
  <c r="K772" i="1"/>
  <c r="L521" i="1"/>
  <c r="L524" i="1"/>
  <c r="I528" i="1"/>
  <c r="L530" i="1"/>
  <c r="L538" i="1"/>
  <c r="L541" i="1"/>
  <c r="L585" i="1"/>
  <c r="L588" i="1"/>
  <c r="I651" i="1"/>
  <c r="I654" i="1"/>
  <c r="L659" i="1"/>
  <c r="L662" i="1"/>
  <c r="N697" i="1"/>
  <c r="N702" i="1"/>
  <c r="N706" i="1"/>
  <c r="F715" i="1"/>
  <c r="F718" i="1"/>
  <c r="N728" i="1"/>
  <c r="E763" i="1"/>
  <c r="N530" i="1"/>
  <c r="K621" i="1"/>
  <c r="O697" i="1"/>
  <c r="O706" i="1"/>
  <c r="I715" i="1"/>
  <c r="I718" i="1"/>
  <c r="L723" i="1"/>
  <c r="L726" i="1"/>
  <c r="F763" i="1"/>
  <c r="N771" i="1"/>
  <c r="K773" i="1"/>
  <c r="O656" i="1"/>
  <c r="O659" i="1"/>
  <c r="O662" i="1"/>
  <c r="O688" i="1"/>
  <c r="I696" i="1"/>
  <c r="L738" i="1"/>
  <c r="L741" i="1"/>
  <c r="L773" i="1"/>
  <c r="E784" i="1"/>
  <c r="L785" i="1"/>
  <c r="L788" i="1"/>
  <c r="I808" i="1"/>
  <c r="L810" i="1"/>
  <c r="E816" i="1"/>
  <c r="O816" i="1" s="1"/>
  <c r="L817" i="1"/>
  <c r="L820" i="1"/>
  <c r="N872" i="1"/>
  <c r="O723" i="1"/>
  <c r="O726" i="1"/>
  <c r="N810" i="1"/>
  <c r="D764" i="1"/>
  <c r="I736" i="1"/>
  <c r="L578" i="1"/>
  <c r="I576" i="1"/>
  <c r="F651" i="1"/>
  <c r="F654" i="1"/>
  <c r="N610" i="1" l="1"/>
  <c r="L765" i="1"/>
  <c r="L764" i="1"/>
  <c r="L632" i="1"/>
  <c r="L513" i="1"/>
  <c r="K562" i="1"/>
  <c r="E16" i="1"/>
  <c r="O765" i="1"/>
  <c r="K561" i="1"/>
  <c r="K614" i="1"/>
  <c r="N698" i="1"/>
  <c r="L570" i="1"/>
  <c r="O698" i="1"/>
  <c r="L515" i="1"/>
  <c r="I650" i="1"/>
  <c r="L650" i="1" s="1"/>
  <c r="O704" i="1"/>
  <c r="N139" i="1"/>
  <c r="O720" i="1"/>
  <c r="N632" i="1"/>
  <c r="K563" i="1"/>
  <c r="L566" i="1"/>
  <c r="O653" i="1"/>
  <c r="K718" i="1"/>
  <c r="F312" i="1"/>
  <c r="K140" i="1"/>
  <c r="K565" i="1"/>
  <c r="D762" i="1"/>
  <c r="K762" i="1" s="1"/>
  <c r="L208" i="1"/>
  <c r="N765" i="1"/>
  <c r="K653" i="1"/>
  <c r="K763" i="1"/>
  <c r="K610" i="1"/>
  <c r="K766" i="1"/>
  <c r="K564" i="1"/>
  <c r="N653" i="1"/>
  <c r="K368" i="1"/>
  <c r="N704" i="1"/>
  <c r="K566" i="1"/>
  <c r="F696" i="1"/>
  <c r="K696" i="1" s="1"/>
  <c r="K152" i="1"/>
  <c r="O609" i="1"/>
  <c r="D312" i="1"/>
  <c r="L518" i="1"/>
  <c r="L786" i="1"/>
  <c r="O614" i="1"/>
  <c r="N320" i="1"/>
  <c r="I312" i="1"/>
  <c r="I144" i="1"/>
  <c r="N144" i="1" s="1"/>
  <c r="K609" i="1"/>
  <c r="K649" i="1"/>
  <c r="O613" i="1"/>
  <c r="K518" i="1"/>
  <c r="L653" i="1"/>
  <c r="L516" i="1"/>
  <c r="I562" i="1"/>
  <c r="N562" i="1" s="1"/>
  <c r="I24" i="1"/>
  <c r="I16" i="1" s="1"/>
  <c r="N216" i="1"/>
  <c r="N584" i="1"/>
  <c r="O139" i="1"/>
  <c r="L416" i="1"/>
  <c r="N416" i="1"/>
  <c r="O566" i="1"/>
  <c r="L544" i="1"/>
  <c r="L688" i="1"/>
  <c r="N544" i="1"/>
  <c r="N770" i="1"/>
  <c r="K96" i="1"/>
  <c r="N816" i="1"/>
  <c r="N786" i="1"/>
  <c r="K248" i="1"/>
  <c r="L248" i="1"/>
  <c r="L610" i="1"/>
  <c r="O610" i="1"/>
  <c r="N314" i="1"/>
  <c r="L314" i="1"/>
  <c r="I762" i="1"/>
  <c r="N762" i="1" s="1"/>
  <c r="K146" i="1"/>
  <c r="O784" i="1"/>
  <c r="K784" i="1"/>
  <c r="O146" i="1"/>
  <c r="L674" i="1"/>
  <c r="L192" i="1"/>
  <c r="O563" i="1"/>
  <c r="I272" i="1"/>
  <c r="L272" i="1" s="1"/>
  <c r="D144" i="1"/>
  <c r="K612" i="1"/>
  <c r="K142" i="1"/>
  <c r="L17" i="1"/>
  <c r="O762" i="1"/>
  <c r="K298" i="1"/>
  <c r="L141" i="1"/>
  <c r="L139" i="1"/>
  <c r="O764" i="1"/>
  <c r="L296" i="1"/>
  <c r="L761" i="1"/>
  <c r="O137" i="1"/>
  <c r="N142" i="1"/>
  <c r="N566" i="1"/>
  <c r="K808" i="1"/>
  <c r="O766" i="1"/>
  <c r="I9" i="1"/>
  <c r="O24" i="1"/>
  <c r="O376" i="1"/>
  <c r="O140" i="1"/>
  <c r="O142" i="1"/>
  <c r="O536" i="1"/>
  <c r="L432" i="1"/>
  <c r="L704" i="1"/>
  <c r="L142" i="1"/>
  <c r="O611" i="1"/>
  <c r="K652" i="1"/>
  <c r="N48" i="1"/>
  <c r="K376" i="1"/>
  <c r="L288" i="1"/>
  <c r="K761" i="1"/>
  <c r="K137" i="1"/>
  <c r="N518" i="1"/>
  <c r="K688" i="1"/>
  <c r="K272" i="1"/>
  <c r="E272" i="1"/>
  <c r="O272" i="1" s="1"/>
  <c r="N200" i="1"/>
  <c r="D16" i="1"/>
  <c r="K704" i="1"/>
  <c r="K26" i="1"/>
  <c r="L26" i="1"/>
  <c r="O761" i="1"/>
  <c r="L517" i="1"/>
  <c r="N517" i="1"/>
  <c r="I12" i="1"/>
  <c r="K141" i="1"/>
  <c r="D648" i="1"/>
  <c r="O736" i="1"/>
  <c r="D760" i="1"/>
  <c r="N761" i="1"/>
  <c r="K139" i="1"/>
  <c r="O248" i="1"/>
  <c r="K765" i="1"/>
  <c r="E712" i="1"/>
  <c r="N717" i="1"/>
  <c r="K714" i="1"/>
  <c r="L392" i="1"/>
  <c r="O649" i="1"/>
  <c r="K717" i="1"/>
  <c r="I714" i="1"/>
  <c r="N722" i="1"/>
  <c r="N248" i="1"/>
  <c r="L722" i="1"/>
  <c r="O18" i="1"/>
  <c r="O314" i="1"/>
  <c r="D11" i="1"/>
  <c r="O517" i="1"/>
  <c r="K515" i="1"/>
  <c r="D14" i="1"/>
  <c r="I11" i="1"/>
  <c r="N838" i="1"/>
  <c r="K522" i="1"/>
  <c r="N515" i="1"/>
  <c r="E144" i="1"/>
  <c r="L274" i="1"/>
  <c r="F9" i="1"/>
  <c r="E13" i="1"/>
  <c r="D9" i="1"/>
  <c r="L200" i="1"/>
  <c r="K611" i="1"/>
  <c r="L522" i="1"/>
  <c r="O200" i="1"/>
  <c r="K200" i="1"/>
  <c r="O432" i="1"/>
  <c r="E11" i="1"/>
  <c r="O584" i="1"/>
  <c r="L304" i="1"/>
  <c r="N563" i="1"/>
  <c r="L563" i="1"/>
  <c r="K304" i="1"/>
  <c r="K288" i="1"/>
  <c r="O514" i="1"/>
  <c r="I672" i="1"/>
  <c r="F560" i="1"/>
  <c r="E760" i="1"/>
  <c r="N680" i="1"/>
  <c r="K680" i="1"/>
  <c r="F672" i="1"/>
  <c r="O672" i="1" s="1"/>
  <c r="N808" i="1"/>
  <c r="L808" i="1"/>
  <c r="I784" i="1"/>
  <c r="I760" i="1" s="1"/>
  <c r="N614" i="1"/>
  <c r="L614" i="1"/>
  <c r="K584" i="1"/>
  <c r="D560" i="1"/>
  <c r="L584" i="1"/>
  <c r="K768" i="1"/>
  <c r="F760" i="1"/>
  <c r="O768" i="1"/>
  <c r="N561" i="1"/>
  <c r="L561" i="1"/>
  <c r="E650" i="1"/>
  <c r="O674" i="1"/>
  <c r="N496" i="1"/>
  <c r="L496" i="1"/>
  <c r="L216" i="1"/>
  <c r="I13" i="1"/>
  <c r="N21" i="1"/>
  <c r="L21" i="1"/>
  <c r="L608" i="1"/>
  <c r="K514" i="1"/>
  <c r="O384" i="1"/>
  <c r="N400" i="1"/>
  <c r="K400" i="1"/>
  <c r="K432" i="1"/>
  <c r="L713" i="1"/>
  <c r="N713" i="1"/>
  <c r="N720" i="1"/>
  <c r="L720" i="1"/>
  <c r="I712" i="1"/>
  <c r="L718" i="1"/>
  <c r="N718" i="1"/>
  <c r="O763" i="1"/>
  <c r="K536" i="1"/>
  <c r="F512" i="1"/>
  <c r="O512" i="1" s="1"/>
  <c r="N384" i="1"/>
  <c r="K384" i="1"/>
  <c r="N564" i="1"/>
  <c r="L564" i="1"/>
  <c r="O564" i="1"/>
  <c r="N432" i="1"/>
  <c r="N576" i="1"/>
  <c r="L576" i="1"/>
  <c r="I568" i="1"/>
  <c r="N835" i="1"/>
  <c r="I833" i="1"/>
  <c r="N408" i="1"/>
  <c r="L408" i="1"/>
  <c r="N652" i="1"/>
  <c r="L652" i="1"/>
  <c r="N18" i="1"/>
  <c r="L18" i="1"/>
  <c r="N674" i="1"/>
  <c r="F650" i="1"/>
  <c r="K674" i="1"/>
  <c r="N612" i="1"/>
  <c r="L612" i="1"/>
  <c r="I14" i="1"/>
  <c r="O96" i="1"/>
  <c r="K654" i="1"/>
  <c r="O654" i="1"/>
  <c r="L715" i="1"/>
  <c r="N715" i="1"/>
  <c r="L656" i="1"/>
  <c r="E648" i="1"/>
  <c r="L536" i="1"/>
  <c r="N536" i="1"/>
  <c r="E560" i="1"/>
  <c r="O568" i="1"/>
  <c r="K528" i="1"/>
  <c r="N146" i="1"/>
  <c r="L146" i="1"/>
  <c r="I138" i="1"/>
  <c r="N514" i="1"/>
  <c r="L514" i="1"/>
  <c r="N96" i="1"/>
  <c r="L96" i="1"/>
  <c r="D12" i="1"/>
  <c r="O652" i="1"/>
  <c r="E12" i="1"/>
  <c r="N696" i="1"/>
  <c r="L696" i="1"/>
  <c r="N654" i="1"/>
  <c r="L654" i="1"/>
  <c r="E608" i="1"/>
  <c r="O616" i="1"/>
  <c r="F13" i="1"/>
  <c r="K21" i="1"/>
  <c r="L528" i="1"/>
  <c r="I520" i="1"/>
  <c r="N528" i="1"/>
  <c r="K651" i="1"/>
  <c r="O651" i="1"/>
  <c r="O680" i="1"/>
  <c r="N609" i="1"/>
  <c r="L609" i="1"/>
  <c r="D13" i="1"/>
  <c r="N651" i="1"/>
  <c r="L651" i="1"/>
  <c r="K764" i="1"/>
  <c r="O515" i="1"/>
  <c r="O562" i="1"/>
  <c r="O565" i="1"/>
  <c r="O141" i="1"/>
  <c r="O561" i="1"/>
  <c r="N649" i="1"/>
  <c r="L649" i="1"/>
  <c r="L766" i="1"/>
  <c r="N766" i="1"/>
  <c r="O518" i="1"/>
  <c r="N141" i="1"/>
  <c r="K24" i="1"/>
  <c r="F16" i="1"/>
  <c r="N565" i="1"/>
  <c r="L565" i="1"/>
  <c r="K715" i="1"/>
  <c r="O715" i="1"/>
  <c r="N140" i="1"/>
  <c r="L140" i="1"/>
  <c r="N763" i="1"/>
  <c r="L763" i="1"/>
  <c r="K513" i="1"/>
  <c r="N513" i="1"/>
  <c r="K18" i="1"/>
  <c r="N611" i="1"/>
  <c r="L611" i="1"/>
  <c r="L716" i="1"/>
  <c r="N716" i="1"/>
  <c r="E887" i="1"/>
  <c r="E833" i="1"/>
  <c r="D512" i="1"/>
  <c r="K520" i="1"/>
  <c r="E138" i="1"/>
  <c r="N768" i="1"/>
  <c r="L768" i="1"/>
  <c r="O21" i="1"/>
  <c r="O400" i="1"/>
  <c r="E14" i="1"/>
  <c r="K22" i="1"/>
  <c r="F14" i="1"/>
  <c r="N22" i="1"/>
  <c r="L137" i="1"/>
  <c r="N137" i="1"/>
  <c r="K616" i="1"/>
  <c r="F608" i="1"/>
  <c r="K608" i="1" s="1"/>
  <c r="K613" i="1"/>
  <c r="L613" i="1"/>
  <c r="K314" i="1"/>
  <c r="F887" i="1"/>
  <c r="F833" i="1"/>
  <c r="F138" i="1"/>
  <c r="K517" i="1"/>
  <c r="D833" i="1"/>
  <c r="K516" i="1"/>
  <c r="O516" i="1"/>
  <c r="N516" i="1"/>
  <c r="F12" i="1"/>
  <c r="O513" i="1"/>
  <c r="E9" i="1"/>
  <c r="O22" i="1"/>
  <c r="K720" i="1"/>
  <c r="F712" i="1"/>
  <c r="K712" i="1" s="1"/>
  <c r="N736" i="1"/>
  <c r="L736" i="1"/>
  <c r="K19" i="1"/>
  <c r="N19" i="1"/>
  <c r="F11" i="1"/>
  <c r="D138" i="1"/>
  <c r="O496" i="1"/>
  <c r="O718" i="1"/>
  <c r="D10" i="1" l="1"/>
  <c r="O696" i="1"/>
  <c r="E136" i="1"/>
  <c r="E8" i="1" s="1"/>
  <c r="E857" i="1" s="1"/>
  <c r="L562" i="1"/>
  <c r="N272" i="1"/>
  <c r="L144" i="1"/>
  <c r="O144" i="1"/>
  <c r="L762" i="1"/>
  <c r="I136" i="1"/>
  <c r="L24" i="1"/>
  <c r="N24" i="1"/>
  <c r="K144" i="1"/>
  <c r="O560" i="1"/>
  <c r="F10" i="1"/>
  <c r="D136" i="1"/>
  <c r="D8" i="1" s="1"/>
  <c r="D857" i="1" s="1"/>
  <c r="L9" i="1"/>
  <c r="O9" i="1"/>
  <c r="N11" i="1"/>
  <c r="K312" i="1"/>
  <c r="N12" i="1"/>
  <c r="K760" i="1"/>
  <c r="N714" i="1"/>
  <c r="L714" i="1"/>
  <c r="O13" i="1"/>
  <c r="K560" i="1"/>
  <c r="L672" i="1"/>
  <c r="I648" i="1"/>
  <c r="L648" i="1" s="1"/>
  <c r="N608" i="1"/>
  <c r="N14" i="1"/>
  <c r="N13" i="1"/>
  <c r="K9" i="1"/>
  <c r="O11" i="1"/>
  <c r="O608" i="1"/>
  <c r="O14" i="1"/>
  <c r="N9" i="1"/>
  <c r="O650" i="1"/>
  <c r="F885" i="1"/>
  <c r="F909" i="1" s="1"/>
  <c r="N784" i="1"/>
  <c r="L784" i="1"/>
  <c r="N833" i="1"/>
  <c r="K512" i="1"/>
  <c r="F136" i="1"/>
  <c r="L568" i="1"/>
  <c r="I560" i="1"/>
  <c r="N568" i="1"/>
  <c r="O760" i="1"/>
  <c r="K650" i="1"/>
  <c r="N650" i="1"/>
  <c r="N16" i="1"/>
  <c r="L16" i="1"/>
  <c r="K672" i="1"/>
  <c r="F648" i="1"/>
  <c r="O648" i="1" s="1"/>
  <c r="N672" i="1"/>
  <c r="K16" i="1"/>
  <c r="O16" i="1"/>
  <c r="N312" i="1"/>
  <c r="L312" i="1"/>
  <c r="O312" i="1"/>
  <c r="D885" i="1"/>
  <c r="D909" i="1" s="1"/>
  <c r="N138" i="1"/>
  <c r="L138" i="1"/>
  <c r="O712" i="1"/>
  <c r="N760" i="1"/>
  <c r="L760" i="1"/>
  <c r="O138" i="1"/>
  <c r="E10" i="1"/>
  <c r="O12" i="1"/>
  <c r="N520" i="1"/>
  <c r="L520" i="1"/>
  <c r="I512" i="1"/>
  <c r="I10" i="1"/>
  <c r="K138" i="1"/>
  <c r="E885" i="1"/>
  <c r="E909" i="1" s="1"/>
  <c r="L712" i="1"/>
  <c r="N712" i="1"/>
  <c r="K10" i="1" l="1"/>
  <c r="L136" i="1"/>
  <c r="O10" i="1"/>
  <c r="K136" i="1"/>
  <c r="F8" i="1"/>
  <c r="N136" i="1"/>
  <c r="K648" i="1"/>
  <c r="N648" i="1"/>
  <c r="N512" i="1"/>
  <c r="L512" i="1"/>
  <c r="N10" i="1"/>
  <c r="L10" i="1"/>
  <c r="I8" i="1"/>
  <c r="N560" i="1"/>
  <c r="L560" i="1"/>
  <c r="O136" i="1"/>
  <c r="K8" i="1" l="1"/>
  <c r="Q5" i="1"/>
  <c r="I858" i="1"/>
  <c r="N858" i="1" s="1"/>
  <c r="O8" i="1"/>
  <c r="F857" i="1"/>
  <c r="N857" i="1" s="1"/>
  <c r="N8" i="1"/>
  <c r="L8" i="1"/>
</calcChain>
</file>

<file path=xl/sharedStrings.xml><?xml version="1.0" encoding="utf-8"?>
<sst xmlns="http://schemas.openxmlformats.org/spreadsheetml/2006/main" count="1269" uniqueCount="353">
  <si>
    <t>тыс. руб.</t>
  </si>
  <si>
    <t>№</t>
  </si>
  <si>
    <t>Наименование подпрограммы, основного мероприятия, КВЦП, мероприятия, контрольного события программы, объекта закупки, субсидии</t>
  </si>
  <si>
    <t>Расходы на реализацию государственной программы (тыс. руб.)</t>
  </si>
  <si>
    <t>Фактическая дата начала реализации мероприятия</t>
  </si>
  <si>
    <t>Фактические: дата окончания реализации мероприятия;
дата наступления контрольного события</t>
  </si>
  <si>
    <t xml:space="preserve">Заключено контрактов на отчётную дату </t>
  </si>
  <si>
    <t>Примечание</t>
  </si>
  <si>
    <t>предусмотрено</t>
  </si>
  <si>
    <t>профинансировано</t>
  </si>
  <si>
    <t>освоено</t>
  </si>
  <si>
    <t xml:space="preserve">
Государственная программа "Цифровая трансформация в Камчатском крае"</t>
  </si>
  <si>
    <t>Всего:</t>
  </si>
  <si>
    <t>федеральный бюджет</t>
  </si>
  <si>
    <t>краевой бюджет</t>
  </si>
  <si>
    <t>местные бюджеты</t>
  </si>
  <si>
    <t>государственные внебюджетные фонды</t>
  </si>
  <si>
    <t>внебюджетные фонды</t>
  </si>
  <si>
    <t>прочие внебюджетные фонды</t>
  </si>
  <si>
    <t xml:space="preserve">
1</t>
  </si>
  <si>
    <t>Подпрограмма 1 "Развитие инфраструктуры связи"</t>
  </si>
  <si>
    <t xml:space="preserve">
1.1</t>
  </si>
  <si>
    <t>Основное мероприятие 1.1 "Развитие инфраструктуры связи в Камчатском крае"</t>
  </si>
  <si>
    <t xml:space="preserve">
1.1.1</t>
  </si>
  <si>
    <t xml:space="preserve">
Мероприятие 1.1.1 "Развитие сети волоконно-оптических линий связи на территории Камчатского края"</t>
  </si>
  <si>
    <t xml:space="preserve">
1.1.2</t>
  </si>
  <si>
    <t xml:space="preserve">
Мероприятие 1.1.2 "Обеспечение фиксированного и (или) мобильного широкополосного доступа к сети Интернет в административных центрах Камчатского края, не охваченных зоновой ВОЛС на период строительства ВОЛС)"</t>
  </si>
  <si>
    <t xml:space="preserve">
1.1.3</t>
  </si>
  <si>
    <t xml:space="preserve">
1.1.6</t>
  </si>
  <si>
    <t>Мероприятие 1.1.7 "Предоставление дотации бюджету Тигильского муниципального района на оказание услуг передачи данных и доступа к сети Интернет социально-значимым объектам"</t>
  </si>
  <si>
    <t xml:space="preserve">
1.2</t>
  </si>
  <si>
    <t>D2 Региональный проект "Информационная инфраструктура (Камчатский край)"</t>
  </si>
  <si>
    <t xml:space="preserve">
1.2.1
</t>
  </si>
  <si>
    <t xml:space="preserve">
Мероприятие 1.2.1 "Формирование ИТ-инфраструктуры в государственных (муниципальных) образовательных организациях, реализующих программы общего образования, в соответствии с утвержденным стандартом для обеспечения в помещениях безопасного доступа к государственным, муниципальным и иным информационным системам, а также к сети "Интернет"</t>
  </si>
  <si>
    <t xml:space="preserve">
1.2.2
</t>
  </si>
  <si>
    <t xml:space="preserve">
Мероприятие 1.2.2 "Формирование и функционирование необходимой информационно-технологической и телекоммуникационной инфраструктуры на участках мировых судей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видео-конференц-связи"</t>
  </si>
  <si>
    <t>Соглашение о предоставлении субсидии из федерального бюджета расторгнуто. Ассигнования сняты в июне 2022 года.</t>
  </si>
  <si>
    <t xml:space="preserve">
1.2.3</t>
  </si>
  <si>
    <t>Мероприятие 1.2.3 "Создание и организация работы единой службы оперативной помощи гражданам по номеру "122"</t>
  </si>
  <si>
    <t xml:space="preserve">
1.2.4</t>
  </si>
  <si>
    <t xml:space="preserve">
2</t>
  </si>
  <si>
    <t>Подпрограмма 2 "Цифровое государственное управление"</t>
  </si>
  <si>
    <t xml:space="preserve">
2.1</t>
  </si>
  <si>
    <t>Основное мероприятие 2.1 "Развитие и поддержка вычислительной и телекоммуникационной инфраструктуры"</t>
  </si>
  <si>
    <t xml:space="preserve">
2.1.1</t>
  </si>
  <si>
    <t>Мероприятие 2.1.1 "Организация доступа в сеть Интернет для нужд исполнительных органов государственной власти Камчатского края"</t>
  </si>
  <si>
    <t xml:space="preserve">
2.1.2</t>
  </si>
  <si>
    <t>Мероприятие 2.1.2 "Организация каналов передачи данных между исполнительными органами государственной власти Камчатского края"</t>
  </si>
  <si>
    <t xml:space="preserve">
2.1.4</t>
  </si>
  <si>
    <t>Мероприятие 2.1.4 "Модернизация и поддержка функционирования защищённого сегмента сети исполнительных органов государственной власти Камчатского края"</t>
  </si>
  <si>
    <t>Освоение финансирования - 100 %
Государственный контракт от 08.11.2021 № 09А-21 на поставку комплектов обновления программно-аппаратных комплексов ViPNet Coordinator HW и сертификатов активации сервиса технической поддержки защищенной сети ViPNet № 3951, поставщик - АО "ЦентрИнформ", контракт исполнен 04.03.2022 г. в полном объёме без нарушений
ИКЗ: 212410112081641010100100380010000242</t>
  </si>
  <si>
    <t xml:space="preserve">
2.1.5</t>
  </si>
  <si>
    <t>Мероприятие 2.1.5 "Модернизация и сопровождение оборудования центра обработки данных (ЦОД) исполнительных органов государственной власти Камчатского края"</t>
  </si>
  <si>
    <t xml:space="preserve">
2.1.6</t>
  </si>
  <si>
    <t>Мероприятие 2.1.6 "Обеспечение антивирусной защиты рабочих мест и информационных систем в исполнительных органах государственной власти Камчатского края"</t>
  </si>
  <si>
    <t>Освоение финансирования - 100 %
Государственный контракт от 25.02.2022 № 03А-22 на оказание услуг по предоставлению лицензий на право использовать компьютерное программное обеспечение антивирусной защиты «Kaspersky», цена контракта - 2830,68584 тыс. рублей, исполнитель - ООО «Проектинформ». Контракт исполнен в апреле 2022 года
ИКЗ: 222410112081641010100100400015829242</t>
  </si>
  <si>
    <t xml:space="preserve">
2.1.7</t>
  </si>
  <si>
    <t>Мероприятие 2.1.7 "Обеспечение контент фильтрации доступа в сеть Интернет в исполнительных органах государственной власти Камчатского края"</t>
  </si>
  <si>
    <t>Освоение финансирования - 100 %
1. Государственный контракт от 14.03.2022 № 04А-22 на оказание услуг по передаче сертификатов предоставления сервисов по защите информации, цена контракта - 2468,424 тыс. рублей, исполнитель - ПАО «Ростелеком», плановый срок исполнения контракта - апрель 2022 года. Контракт исполнен 12.04.2022 г.
ИКЗ: 222410112081641010100100430016209242.
2. Государственный контракт от 08.04.2022 № 07А-22 на оказание услуг по предоставлению простых (неисключительных) лицензий на право использования компьютерного программного обеспечения программно-аппаратного комплекса контент-фильтрации и предотвращения вторжений «UserGate», цена контракта - 870,0 тыс. рублей, исполнитель - ООО "Куратор-Информ", Контракт исполнен в апреле 2022 года.
ИКЗ: 222410112081641010100100500015829242</t>
  </si>
  <si>
    <t xml:space="preserve">
2.1.9</t>
  </si>
  <si>
    <t>Мероприятие 2.1.9 "Сопровождение и модернизация технических и программных комплексов организации бюджетного процесса и государственных закупок"</t>
  </si>
  <si>
    <t xml:space="preserve">прочие внебюджетные фонды
</t>
  </si>
  <si>
    <t xml:space="preserve">
2.1.10</t>
  </si>
  <si>
    <t>Мероприятие 2.1.10 "Обеспечение безопасности информационной инфраструктуры исполнительных органов государственной власти Камчатского края"</t>
  </si>
  <si>
    <t>Мероприятие 2.1.11 "Расходы на импортозамещение и внедрение общесистемного программного обеспечения в исполнительных органах государственной власти Камчатского края"</t>
  </si>
  <si>
    <t xml:space="preserve">
2.2</t>
  </si>
  <si>
    <t>Основное мероприятие 2.2 "Повышение качества и доступности предоставления услуг, в том числе в электронной форме"</t>
  </si>
  <si>
    <t xml:space="preserve">
2.2.1</t>
  </si>
  <si>
    <t>Мероприятие 2.2.1 "Развитие и сопровождение региональной системы межведомственного электронного взаимодействия Камчатского края"</t>
  </si>
  <si>
    <t xml:space="preserve">
2.2.2
</t>
  </si>
  <si>
    <t xml:space="preserve">
Мероприятие 2.2.2 "Автоматизация приоритетных видов региональных массовых социально значимых государственных и муниципальных услуг (сервисов), оказываемых через ведомственные информационные системы, для доработки и интеграции с функционалом машиночитаемых цифровых административных регламентов программно-технических средств проектирования федеральной государственной информационной системы «Федеральный реестр государственных и муниципальных услуг (функций)» на основе шаблонов типовых административных регламентов"</t>
  </si>
  <si>
    <t xml:space="preserve">
2.3</t>
  </si>
  <si>
    <t>Основное мероприятие 2.3 "Автоматизация контрольно-надзорной деятельности"</t>
  </si>
  <si>
    <t xml:space="preserve">Освоение финансирования - 0 %
</t>
  </si>
  <si>
    <t>Мероприятие 2.3.1 "Создание, развитие и сопровождение информационной системы обеспечения деятельности Инспекции государственного строительного надзора Камчатского края"</t>
  </si>
  <si>
    <t xml:space="preserve">
2.3.2</t>
  </si>
  <si>
    <t>Мероприятие 2.3.1 "Автоматизация контрольно-надзорной деятельности Государственной жилищной инспекции Камчатского края"</t>
  </si>
  <si>
    <t xml:space="preserve">
2.4.</t>
  </si>
  <si>
    <t>Основное мероприятие 2.4.1 "Развитие и сопровождение системы электронного юридически значимого документооборота в Камчатском крае"</t>
  </si>
  <si>
    <t xml:space="preserve">
Мероприятие 2.4.1 "Создание, развитие и сопровождение государственной информационной системы Камчатского края "Единая система электронного документооборота Камчатского края"</t>
  </si>
  <si>
    <t xml:space="preserve">
2.5</t>
  </si>
  <si>
    <t xml:space="preserve">
Основное мероприятие 2.5 "Создание, развитие и сопровождение информационных систем"</t>
  </si>
  <si>
    <t xml:space="preserve">
2.5.1</t>
  </si>
  <si>
    <t>Мероприятие 2.5.1 "Развитие и сопровождение официального сайта исполнительных органов государственной власти Камчатского края"</t>
  </si>
  <si>
    <t>Мероприятие 2.5.2 "Создание, развитие и сопровождение государственной информационной системы Камчатского края в области государственной гражданской службы Камчатского края "Единая краевая кадровая информационная система"</t>
  </si>
  <si>
    <t xml:space="preserve">
Мероприятие 2.5.3 "Создание, развитие и сопровождение ситуационного центра Губернатора Камчатского края, региональной системы управления данными (РСУД) и информационно-аналитической системы (ИАС)"</t>
  </si>
  <si>
    <t xml:space="preserve">
2.5.4</t>
  </si>
  <si>
    <t>Финансирование на текущий год не предусмотрено. Ранее утверждённые ассигнования возвращены в краевой бюджет.</t>
  </si>
  <si>
    <t xml:space="preserve">
2.5.5</t>
  </si>
  <si>
    <t>Мероприятие 2.5.5 "Создание, развитие и сопровождение системы управления проектами"</t>
  </si>
  <si>
    <t xml:space="preserve">прочие внебюджетные фонды
</t>
  </si>
  <si>
    <t xml:space="preserve">
2.5.6</t>
  </si>
  <si>
    <t>Мероприятие 2.5.6 "Создание, развитие и сопровождение системы управления государственными программами"</t>
  </si>
  <si>
    <t xml:space="preserve">
2.5.7</t>
  </si>
  <si>
    <t>Мероприятие 2.5.7 "Создание, развитие и сопровождение системы ИАС "Камчатка в Порядке"</t>
  </si>
  <si>
    <t>Освоение финансирования - 0 % 
Расходы на создание, развитие и сопровождение системы ИАС "Камчатка в Порядке" перенесены в мероприятие 8.3.1.</t>
  </si>
  <si>
    <t xml:space="preserve">
2.5.8</t>
  </si>
  <si>
    <t>Мероприятие 2.5.8 "Сопровождение и развитие программного комплекта "Скиф-бюджетный процесс"</t>
  </si>
  <si>
    <t xml:space="preserve">
2.5.9</t>
  </si>
  <si>
    <t>Мероприятие 2.5.9 "Сопровождение и развитие программы для ЭВМ "Управление мастер-данными организации"</t>
  </si>
  <si>
    <t>Мероприятие 2.5.10 "Сопровождение и развитие Государственной информационной системы Камчатского края в сфере закупок товаров, работ, услуг для обеспечения нужд Камчатского края "АС "Госзаказ"</t>
  </si>
  <si>
    <t>Мероприятие 2.5.11 "Создание, развитие и сопровождение информационной системы бухгалтерского учета и отчетности в КГКУ “Центр финансового обеспечения” на базе облачной инфраструктуры</t>
  </si>
  <si>
    <t xml:space="preserve">
2.5.14</t>
  </si>
  <si>
    <t>Минэкономики</t>
  </si>
  <si>
    <t xml:space="preserve">
2.6</t>
  </si>
  <si>
    <t>Основное мероприятие 2.6 "Цифровая трансформация иных отраслей"</t>
  </si>
  <si>
    <t>Финансирование на текущий год не предусмотрено</t>
  </si>
  <si>
    <t xml:space="preserve">
2.6.1</t>
  </si>
  <si>
    <t>Мероприятие 2.6.1 "Цифровая трансформация в сфере природных ресурсов и экологии"</t>
  </si>
  <si>
    <t xml:space="preserve">
2.6.2</t>
  </si>
  <si>
    <t>Мероприятие 2.6.2 "Цифровая трансформация в сфере туризма"</t>
  </si>
  <si>
    <t xml:space="preserve">
2.6.3</t>
  </si>
  <si>
    <t>Мероприятие 2.6.3 "Цифровая трансформация в сфере рыбного хозяйства"</t>
  </si>
  <si>
    <t xml:space="preserve">
2.7</t>
  </si>
  <si>
    <t>Основное мероприятие 2.7 "Цифровая трансформация в сфере обеспечения безопасности"</t>
  </si>
  <si>
    <t xml:space="preserve">
2.8</t>
  </si>
  <si>
    <t>D3 Региональный проект "Кадры для цифровой экономики (Камчатский край)"</t>
  </si>
  <si>
    <t xml:space="preserve">
2.9</t>
  </si>
  <si>
    <t>D4 Региональный проект "Информационная безопасность (Камчатский край)"</t>
  </si>
  <si>
    <t xml:space="preserve">
2.10</t>
  </si>
  <si>
    <t>D5 Региональный проект "Цифровые технологии (Камчатский край)"</t>
  </si>
  <si>
    <t xml:space="preserve">
2.11</t>
  </si>
  <si>
    <t>D6 Региональный проект "Цифровое государственное управление (Камчатский край)"</t>
  </si>
  <si>
    <t xml:space="preserve">
Мероприятие 2.11.1 "Автоматизация приоритетных видов региональных массовых социально значимых государственных и муниципальных услуг (сервисов), оказываемых через ведомственные информационные системы, для доработки и интеграции с функционалом машиночитаемых цифровых административных регламентов программно-технических средств проектирования федеральной государственной информационной системы «Федеральный реестр государственных и муниципальных услуг (функций)» на основе шаблонов типовых административных регламентов"</t>
  </si>
  <si>
    <t xml:space="preserve">
3</t>
  </si>
  <si>
    <t>Подпрограмма 3 "Цифровой контур здравоохранения"</t>
  </si>
  <si>
    <t xml:space="preserve">
3.1</t>
  </si>
  <si>
    <t>Основное мероприятие 3.1 "Развитие информатизации в здравоохранении"</t>
  </si>
  <si>
    <t xml:space="preserve">
3.1.1</t>
  </si>
  <si>
    <t xml:space="preserve">
Мероприятие 3.1.1 "Развитие информатизации в здравоохранении"</t>
  </si>
  <si>
    <t xml:space="preserve">
3.2</t>
  </si>
  <si>
    <t>N7 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</si>
  <si>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 xml:space="preserve">
3.2.1</t>
  </si>
  <si>
    <t xml:space="preserve">
Мероприятие 3.2.1 "Создание единого цифрового контура в здравоохранении на основе единой государственной информационной системы здравоохранения (ЕГИСЗ)"</t>
  </si>
  <si>
    <t xml:space="preserve">
3.2.2
</t>
  </si>
  <si>
    <t xml:space="preserve">
Мероприятие 3.2.2 "Внедрение в медицинских организациях  медицинских информационных систем, соответствующих требованиям Минздрава России и реализации государственных информационных систем в сфере здравоохранения, соответствующих требованиям Минздрава России, обеспечивающих информационное взаимодействие с подсистемами ЕГИСЗ"</t>
  </si>
  <si>
    <t xml:space="preserve">
4</t>
  </si>
  <si>
    <t>Подпрограмма 4 "Цифровая образовательная среда"</t>
  </si>
  <si>
    <t xml:space="preserve">
4.1</t>
  </si>
  <si>
    <t>Основное мероприятие 4.1 Развитие и сопровождение информационных технологий и информационных систем в сфере образования</t>
  </si>
  <si>
    <t xml:space="preserve">
4.1.1</t>
  </si>
  <si>
    <t xml:space="preserve">
Мероприятие 4.1.1 "Развитие и сопровождение информационных технологий и информационных систем в сфере образования"</t>
  </si>
  <si>
    <t xml:space="preserve">
4.2</t>
  </si>
  <si>
    <t>Е4 Региональный проект "Цифровая образовательная среда"</t>
  </si>
  <si>
    <t xml:space="preserve">
4.2.1</t>
  </si>
  <si>
    <t xml:space="preserve">
Мероприятие 4.2.1 "Создание центров цифрового образования детей"</t>
  </si>
  <si>
    <t xml:space="preserve">
4.2.2</t>
  </si>
  <si>
    <t xml:space="preserve">
Мероприятие 4.2.2 "Обеспечение образовательных организаций материально-технической базой для внедрения цифровой образовательной среды"</t>
  </si>
  <si>
    <t xml:space="preserve">
5</t>
  </si>
  <si>
    <t>Подпрограмма 5 "Цифровая трансформация социальной сферы"</t>
  </si>
  <si>
    <t xml:space="preserve">
5.1</t>
  </si>
  <si>
    <t xml:space="preserve">
Основное мероприятие 5.1 "Цифровая трансформация в сфере занятости населения и труда"</t>
  </si>
  <si>
    <t xml:space="preserve">
5.1.1</t>
  </si>
  <si>
    <t>Мероприятие 5.1.1 "Создание, развитие и сопровождение информационных систем в сфере занятости населения и труда"</t>
  </si>
  <si>
    <t xml:space="preserve">
5.2</t>
  </si>
  <si>
    <t>Основное мероприятие 5.2 "Цифровая трансформация в сфере социальной помощи и поддержки населения"</t>
  </si>
  <si>
    <t xml:space="preserve">
5.2.1</t>
  </si>
  <si>
    <t>Мероприятие 5.2.1 "Создание, развитие и сопровождение информационных систем в сфере социальной помощи и поддержки населения"</t>
  </si>
  <si>
    <t xml:space="preserve">
6</t>
  </si>
  <si>
    <t>Подпрограмма 6 "Цифровая трансформация в сфере транспорта"</t>
  </si>
  <si>
    <t xml:space="preserve">
6.1</t>
  </si>
  <si>
    <t>Основное мероприятие 6.1 "Цифровая трансформация в сфере транспорта"</t>
  </si>
  <si>
    <t>Мероприятие 6.1.1 "Создание, развитие и сопровождение государственной информационной системы Камчатского края "Региональная навигационная информационная система Камчатского края"</t>
  </si>
  <si>
    <t xml:space="preserve">
6.2</t>
  </si>
  <si>
    <t>Основное мероприятие 6.2 "Развитие и сопровождение системы автоматической фиксации административных правонарушений в области безопасности дорожного движения"</t>
  </si>
  <si>
    <t xml:space="preserve">
6.2.1
</t>
  </si>
  <si>
    <t xml:space="preserve">
Мероприятие 6.2.1 "Обеспечение организационной, информационной и технической поддержки мероприятий по фиксации нарушений Правил дорожного движения Российской Федерации с использованием автоматических комплексов, в том числе рассылка заказной корреспонденцией документов, полученных с их помощью"</t>
  </si>
  <si>
    <t xml:space="preserve">
6.2.2</t>
  </si>
  <si>
    <t xml:space="preserve">
Мероприятие 6.2.2 "Создание (обновление) комплексов автоматической фиксации нарушений Правил дорожного движения Российской Федерации на территории Камчатского края"</t>
  </si>
  <si>
    <t xml:space="preserve">
6.3</t>
  </si>
  <si>
    <t>R2 Региональный проект "Общесистемные меры развития дорожного хозяйства в Камчатском крае"</t>
  </si>
  <si>
    <t>Освоение финансирования - 100 %</t>
  </si>
  <si>
    <t xml:space="preserve">
6.3.1</t>
  </si>
  <si>
    <t xml:space="preserve">
Мероприятие 6.3.1 "Создание (обновление) комплексов автоматической фиксации нарушений Правил дорожного движения Российской Федерации на территории Камчатского края"</t>
  </si>
  <si>
    <t xml:space="preserve">
7</t>
  </si>
  <si>
    <t>Подпрограмма 7 "Умный регион"</t>
  </si>
  <si>
    <t xml:space="preserve">
7.1</t>
  </si>
  <si>
    <t>Основное мероприятие 7.1 "Цифровая трансформация в сфере жилищно-коммунального хозяйства"</t>
  </si>
  <si>
    <t xml:space="preserve">
7.2</t>
  </si>
  <si>
    <t>Основное мероприятие 7.2 "Цифровая трансформация в сфере строительства"</t>
  </si>
  <si>
    <t xml:space="preserve">
7.2.1</t>
  </si>
  <si>
    <t xml:space="preserve">
7.3</t>
  </si>
  <si>
    <t xml:space="preserve">Основное мероприятие 7.3 "Цифровая трансформация в сфере земельных и имущественных отношений" </t>
  </si>
  <si>
    <t xml:space="preserve">
8</t>
  </si>
  <si>
    <t>Подпрограмма 8 "Обеспечение реализации Программы"</t>
  </si>
  <si>
    <t xml:space="preserve">
8.1</t>
  </si>
  <si>
    <t>Основное мероприятие 8.1 "Обеспечение реализации государственной политики в сфере цифрового развития в Камчатском крае"</t>
  </si>
  <si>
    <t xml:space="preserve">
8.1.1</t>
  </si>
  <si>
    <t>Мероприятие 8.1.1 "Содержание Министерства цифрового развития Камчатского края"</t>
  </si>
  <si>
    <t xml:space="preserve">
8.2</t>
  </si>
  <si>
    <t>Основное мероприятие 8.2 "Выполнение технологических функций в области информатизации"</t>
  </si>
  <si>
    <t xml:space="preserve">
8.2.1</t>
  </si>
  <si>
    <t>Мероприятие 8.2.1 "Государственное задание на оказание государственных услуг (выполнение работ) КГАУ "Информационно-технологический центр Камчатского края"</t>
  </si>
  <si>
    <t xml:space="preserve">
8.2.2</t>
  </si>
  <si>
    <t>Мероприятие 8.2.2 "Предоставление государственных услуг и государственных функций методом "выездных бригад"</t>
  </si>
  <si>
    <t xml:space="preserve">
8.2.3
</t>
  </si>
  <si>
    <t xml:space="preserve">
Мероприятие 8.2.3 "Содержание и обслуживание имущества, предоставленного федеральным государственным унитарным предприятием «Российская телевизионная и радиовещательная сеть» краевому государственному автономному учреждению «Информационно-технологический центр» в рамках договора безвозмездного пользования имуществом"</t>
  </si>
  <si>
    <t xml:space="preserve">
8.3</t>
  </si>
  <si>
    <t>Основное мероприятие 8.3 "Обеспечение создания и функционирования центра компетенции по цифровым технологиям в Камчатском крае"</t>
  </si>
  <si>
    <t xml:space="preserve">
8.3.1</t>
  </si>
  <si>
    <t>Мероприятие 8.3.1 "Обеспечение создания и функционирования центра компетенции по цифровым технологиям в Камчатском крае"</t>
  </si>
  <si>
    <r>
      <rPr>
        <b/>
        <sz val="9"/>
        <rFont val="Times New Roman"/>
        <family val="1"/>
        <charset val="204"/>
      </rPr>
      <t>Показатели плана-графика по Участникам</t>
    </r>
    <r>
      <rPr>
        <sz val="9"/>
        <rFont val="Times New Roman"/>
        <family val="1"/>
        <charset val="204"/>
      </rPr>
      <t xml:space="preserve">
</t>
    </r>
    <r>
      <rPr>
        <b/>
        <sz val="9"/>
        <rFont val="Times New Roman"/>
        <family val="1"/>
        <charset val="204"/>
      </rPr>
      <t>ВСЕГО</t>
    </r>
  </si>
  <si>
    <t>МЦР (федеральный бюджет)</t>
  </si>
  <si>
    <t>МЦР (краевой бюджет)</t>
  </si>
  <si>
    <t>Администрация Губернатора</t>
  </si>
  <si>
    <t>Министерство ЖКХ</t>
  </si>
  <si>
    <t>Министерство финансов Камчатского края</t>
  </si>
  <si>
    <t>Минстрой</t>
  </si>
  <si>
    <t>Министерство образования Камчатского края</t>
  </si>
  <si>
    <t>Министерство здравоохранения Камчатского края (ФБ)</t>
  </si>
  <si>
    <t>Министерство здравоохранения Камчатского края (КБ)</t>
  </si>
  <si>
    <t>Минблага ФБ</t>
  </si>
  <si>
    <t>Минблага КБ</t>
  </si>
  <si>
    <t>МЧС (ФБ)</t>
  </si>
  <si>
    <t>МЧС (КБ)</t>
  </si>
  <si>
    <t>Министерство труда и развития кадрового потенциала Камчатского края</t>
  </si>
  <si>
    <t>Министерство транспорта и дорожного строительства Камчатского края</t>
  </si>
  <si>
    <t>Агентство по обеспечению деятельности мировых судей Камчатского края</t>
  </si>
  <si>
    <t>Инспекция государственного строительного надзора Камчатского края</t>
  </si>
  <si>
    <t>ГЖИ</t>
  </si>
  <si>
    <t>Министерство образования Камчатского края (ФБ)</t>
  </si>
  <si>
    <t>Министерство образования Камчатского края (КБ)</t>
  </si>
  <si>
    <t>Агентство по обеспечению деятельности мировых судей Камчатского края (ФБ)</t>
  </si>
  <si>
    <t>Агентство по обеспечению деятельности мировых судей Камчатского края (КБ)</t>
  </si>
  <si>
    <t>Отклонение показателей ДПГ от Закона</t>
  </si>
  <si>
    <t>Министерство здравоохранения Камчатского края</t>
  </si>
  <si>
    <t xml:space="preserve">
Мероприятие 7.1.1 "Развитие и сопровождение информационной системы «Региональный портал по технологическому присоединению к электрическим сетям, к системам теплоснабжения, к централизованным системам водоснабжения и водоотведения, расположенным на территории Камчатского края»"</t>
  </si>
  <si>
    <t xml:space="preserve">
7.1.1
</t>
  </si>
  <si>
    <t>Освоение финансирования - 100%
Принято обязательств - 100 %
Соглашение между МЧС и ГКП ЕСМЦ от 21.12.2021 № 69/МСП «О предоставлении субсидии в целях финансового обеспечения затрат, связанных с построением, развитием и эксплуатацией систем мониторинга и обеспечения общественной (региональной) безопасности в Камчатском крае, затрат связанных с реализаций мероприятий» на сумму 7 700,00 тыс. рублей. 
(ГКП ЕСМЦ заключён государственный контракт от 11.07.2022 № № 7/А22 "Выполнение работ  по развитию системы распознавания речевых коммуникаций и анализа смысловых категорий под нужды Камчатского края, путем подключения дополнительных сервисов", цена - 5929,0 т.р.) Плановый срок исполнения - декабрь 2022 года.</t>
  </si>
  <si>
    <t>Освоение финансирования - 100 %
Государственный контракт от 22.11.2021 № 08К-21 на выполнение работ по созданию и внедрению автоматизированной информационной системы управления, мониторинга и контроля региональными проектами, входящими в состав национальных программ и проектов, а также инвестиционными проектами Камчатского края, цена контракта - 10 000,0 тыс. рублей на два года (2021 год - 4000,0 тыс. руб., 2022 год - 6000,0 руб.). Плановый срок исполнения второго этапа  (2022 год) - 31.07.2022 г. Контракт исполнен.
ИКЗ 212410112081641010100100370016201242</t>
  </si>
  <si>
    <t xml:space="preserve">
1.1.5
</t>
  </si>
  <si>
    <t xml:space="preserve">Финансирование перераспределено в июне 2022 года на другие мероприятия Программы. Лимиты, в объёме 1420 тыс. рублей сняты, возврат в краевой бюджет </t>
  </si>
  <si>
    <t xml:space="preserve">
Мероприятие 1.1.4 "Обеспечение зоны покрытия подвижной радиотелефонной (сотовой) связи на автомобильных дорогах Камчатского края регионального и межмуниципального значения"</t>
  </si>
  <si>
    <t xml:space="preserve">
Мероприятие 1.1.3 "Обеспечение зоны покрытия радиотелефонной (сотовой) связи в административных центрах Камчатского края для организации широкополосного мобильного доступа к сети Интернет"</t>
  </si>
  <si>
    <t>Мероприятие 2.5.4 "Создание, развитие и сопровождение портала экологического мониторинга Камчатского края</t>
  </si>
  <si>
    <t>Мероприятие 1.1.6 "Предоставление дотаций местным бюджетам на строительство распределительных сетей на территории сельских поселений в Камчатском крае</t>
  </si>
  <si>
    <t>Освоение финансирования - 100 %
Реализация мероприятия осуществляется КГАУ "Информационно-технологический центр Камчатского края" по соглашению от 27.12.2022 № 7100013. В рамках соглашения учреждением приняты и исполнены обязательства в размере 23799,0 тыс. рублей.</t>
  </si>
  <si>
    <t>Освоение финансирования - 100,0 %
Принято обязательств - 100 %</t>
  </si>
  <si>
    <t>Освоение финансирования - 100 %
1. Государственный контракт от 01.07.2022 № № 12А-22 "Услуги по предоставлению лицензий на право использовать специализированное прикладное программное обеспечение для управления организационно-техническими мероприятиями по защите информации в исполнительных органах Камчатского края". Плановый срок исполнения контракта - октябрь 2022 года.
ИКЗ 222410112081641010100100550015829242</t>
  </si>
  <si>
    <t>Освоение финансирования - 100 %
Реализация мероприятия осуществляется АНО "Цифровые решения" по соглашению от 30.12.2021 № 2</t>
  </si>
  <si>
    <t>Освоение финансирования - 100,0 %
Реализация мероприятия осуществляется КГАУ "Информационно-технологический центр Камчатского края" по соглашению от 30.12.2020 № 1.</t>
  </si>
  <si>
    <t>Мизо</t>
  </si>
  <si>
    <t>Финансовое обеспечение возвращено в краевой бюджет в декабре 2022 года</t>
  </si>
  <si>
    <t xml:space="preserve">
1.1.8</t>
  </si>
  <si>
    <t>Освоение финансирования - 100,0 %
1. Государственный контракт от 17.06.2022 № 02/22 "на услуги по передаче неисключительных прав на дополнительные модули государственной информационной системы обеспечения градостроительной деятельности Камчатского края и их внедрению (технической поддержке)" - извещение о проведении открытого конкурса в электронной форме от 17.05.2022 № 0138200001822000002, цена контракта - 15466,0 тыс. рублей. Плановый срок исполнения - декабрь 2022 года. 
2. Государственный контракт от 31.10.2022 № 03/22 "На оказание услуги по передаче исключительных прав на модуль программного обеспечения, установке, настройке и интеграции модуля программного обеспечения для государственной информационной системы обеспечения градостроительной деятельности Камчатского края в части обеспечения функциональной возможности передачи сведений в Единый личный кабинет", ИКЗ - 222410112101641010100100200016209246; цена контракта - 1093,33333</t>
  </si>
  <si>
    <t>Освоение финансирования - 100 %
1. Государственный контракт от 28.12.2021 № 14 на оказание услуг по организации доступа в сеть Интернет в 2022 году, цена контракта 1234,056 тыс. рублей, исполнитель - ПАО "Ростелеком".
ИКЗ: 212410117182841010100100430016110242.
2. Государственный контракт от 17.11.2020 № 5 "Техническое обслуживание оборудования для обеспечения работы сетевой инфраструктуры государственных информационных систем Камчатского края". Цена контракта в части 2022 года - 285,0 тыс. рублей (ИКЗ 202410117182841010100100050016202000)</t>
  </si>
  <si>
    <t>Освоение финансирования - 100,0 %
Государственный контракт от 10.01.2022 № 15 на оказание услуг по сопровождению в 2022 году программного комплекса СКИФ, цена 2 609,684
ИКЗ: 212410117182841010100100450026209242.</t>
  </si>
  <si>
    <t>Освоение финансирования - 98 %      
Финансирование мероприятия направлено на обеспечение содержания Министерства цифрового развития Камчатского края.
Расхождение показателей "профинансировано" и "освоено" объясняется отклонением фактических расходов от кассового плана по фонду оплаты труда Минцифры.</t>
  </si>
  <si>
    <t>Освоение финансирования - 100 %
Государственный контракт от 01.07.2022 № 11А-22 "Оказание услуги по обеспечению единого комплексного сервиса по обеспечению информационной безопасности исполнительных органов государственной власти Камчатского края". 
ИКЗ 222410112081641010100100540016209242</t>
  </si>
  <si>
    <t xml:space="preserve">Освоение финансирования - 100 %
Закупка "Выполнение работ по переводу исполнительных органов Камчатского края на использование отечественного программного обеспечения" - извещение о проведении открытого конкурса в электронной форме для закупки №0138200001422000014, НМЦК - 14353,00401 тыс. рублей на 2 года (2022 год - 8151,93867 т.р., 2032 год - 6201,06534 т.р.).
</t>
  </si>
  <si>
    <t>Освоение финансирования - 100 %
Государственный контракт от 26.08.2022 № 9 "Оказание услуг по доработке и интеграции автоматизированной системы "Адресная социальная помощь" с функционалом платформы машиночитаемых цифровых регламентов в части массовых социально значимых услуг и возможностью применения доработки в дальнейшем для других услуг", цена контракта - 4712,10527 (ФБ - 4476,5 т.р., КБ - 235,60527 т.р.)</t>
  </si>
  <si>
    <t>Освоение финансирования -100 %
Реализация мероприятия осуществляется КГАУ "Информационно-технологический центр Камчатского края" по соглашению от 14.02.2022 № 7100002 КГАУ "ИТЦ".
В рамках соглашения учреждением приняты обязательства в размере 9101,1 тыс. рублей, исполнено - 1319,96 тыс. рублей.
Расхождение показателей "профинансировано" и "освоено" связано с тем, что расходы, профинансированные в октябре, осуществлены в ноябре текущего года.</t>
  </si>
  <si>
    <t>Освоение финансирования - 100 % 
Принято обязательств - 100 %</t>
  </si>
  <si>
    <t>Освоение финансирования - 100 %
1. Государственный контракт от 04.04.2022 № 6 
«Модернизация информационной системы учета и анализа инспекционной деятельности Государственной жилищной инспекции Камчатского края», срок оказания услуг - 02.07.2022.</t>
  </si>
  <si>
    <t>Освоение финансирования - 100 %
Принято обязательств - 100 %</t>
  </si>
  <si>
    <t>Освоение финансирования - 99,9 % 
1. Государственный контракт от 07.02.2022 № 0338200004521000019_151656 "Услуги по сопровождению информационной системы МФЦ", цена контракта - 6000,0 тыс. рублей - в части настоящего мероприятия - 4500,0 тыс. рублей..
ИКЗ 212410113729541010100101090016202246.
2. Государственный контракт от 22.04.2022 № 0338200004522000006_151656 "Выполнение работ по модернизации Информационной системы "Многофункциональный центр", цена контракта - 470,0 тыс. рублей.
ИКЗ 222410113729541010100100650016201246.
3.  Государственный контракт от 11.07.2022 № 0338200004522000011_151656 "Выполнение работ по модернизации информационной системы" Многофункциональный центр". Цена контракта - 3530,0 тыс. рублей.</t>
  </si>
  <si>
    <t>Освоение финансирования - 97,6 %
1. Государственный контракт от 01.08.2022 № 45 на сумму 300,0 тыс. рублей на оказание услуг по разработке технического проекта и формирования требований к защите информации, содержащейся в информационной системе, разработке системы защиты информации
государственной информационной системы «АИСТ».
2.  Извещение о проведении электронного аукциона для закупки №0138200000222000010 "Поставка компьютерной техники для внедрения системы защиты информации и проведения аттестационных испытаний по требованиям защиты информации государственной информационной системы "АИСТ", НМЦК - 1971,0 тыс. рублей.
3. Работы по внедрению системы защиты информации и
проведению аттестационных испытаний по требованиям защиты информации ГИС «АСП»</t>
  </si>
  <si>
    <t>Освоение финансирования - 100,0 %
1. Государственный контракт от 17.01.2022 № 02А-22 на оказание услуг по доступу к информационно-коммуникационной сети Интернет на скорости 500 Мбит/с для нужд исполнительных органов государственной власти Камчатского края, исполнитель - ПАО "Ростелеком", цена контракта - 2376,0 тыс. рублей, период оказания услуг: с 1 января по 31 декабря 2022 г., 
ИКЗ: 212410112081641010100100430016110242.
2. Государственный контракт от 17.01.2022 № 01А-22 на оказание услуг по предоставлению канала доступа к виртуальным частным cсетям (VPN) и по доступу к информационно-коммуникационной сети Интернет на скорости 50 Мбит/с для нужд исполнительных органов государственной власти Камчатского края, исполнитель -  ПАО "Ростелеком", цена контракта - 2965,464 тыс. рублей (в части услуг по предоставлению доступа в Интернет - 733, 464 тыс. рублей), период оказания услуг: с 1 января по 31 декабря 2022 г., 
ИКЗ: 212410112081641010100100180010000242.
3. Государственный контракт от 09.03.2022 № 05А-22 на оказание услуг по предоставлению резервного спутникового канала связи к сети Интернет для нужд исполнительных органов государственной власти Камчатского края, исполнитель -  ООО "ИнтерКамСервис", цена контракта - 7200,0 тыс. рублей, период оказания услуг в части резервирования: с 10 марта по 16 октября 2022 г.
ИКЗ: 222410112081641010100100370016110242.</t>
  </si>
  <si>
    <t>Освоение финансирования - 100,0 %
Государственный контракт от  17.01.2022 № 01А-22 на оказание по предоставлению канала доступа к виртуальным частным cсетям (VPN) и по доступу к информационно-коммуникационной сети Интернет на скорости 50 Мбит/с для нужд исполнительных органов государственной власти Камчатского края, исполнитель -  ПАО "Ростелеком", цена контракта - 2965,464 тыс. рублей (в части услуг по предоставлению доступа к VPN - 2232,0 тыс. рублей) период оказания услуг:  с 1 января по 31 декабря 2022 г.
ИКЗ: 212410112081641010100100180010000242</t>
  </si>
  <si>
    <t>Освоение финансирования - 100,0 %
Реализация мероприятия осуществляется КГАУ "Информационно-технологический центр Камчатского края" по соглашению от 17.02.2022 № 7100001.
В рамках соглашения учреждением приняты обязательства в размере 
63 633,66539 тыс. рублей, исполнено - 63 633,66539 тыс. рублей.</t>
  </si>
  <si>
    <t>Освоение финансирования - 100 %
Государственный контракт от 26.09.2022 № 0138200001622000001 "Оказание услуг по сопровождению и развитию государственной информационной системы Камчатского края в области государственной гражданской службы Камчатского края «Единая краевая кадровая информационная система»
Цена контракта 1 500 000,00</t>
  </si>
  <si>
    <t>Освоение финансирования - 100,0%
1. Государственный контракт от 27.12.2021 № 11 на оказание услуг по сопровождению в 2022 году государственной информационной  системы Камчатского края "АС "Госзаказ", цена контракта - 26838,0 тыс. рублей, исполнитель - ООО "Разные решения-2000". Период оказания услуг - с 01.01.2022 г. по 31.12.2022 г.
ИКЗ 212410117182841010100100460016209242.</t>
  </si>
  <si>
    <t>Данные минфина на 01.01.2023 г.</t>
  </si>
  <si>
    <t>Освоение финансирования - 100 %
1. Реализация мероприятия осуществляется КГАУ "Информационно-технологический центр Камчатского края" по Соглашению о предоставлении субсидии из краевого бюджета краевому автономному учреждению на иные цели от 28.03.2022 № 4040008.</t>
  </si>
  <si>
    <t>Освоение финансирования - 97,4 %
1. Реализация мероприятия осуществляется КГАУ "Информационно-технологический центр Камчатского края" со Соглашению о предоставлении субсидии из краевого бюджета краевому автономному учреждению на иные цели от 28.03.2022 № 7100007.</t>
  </si>
  <si>
    <t>Освоение финансирования - 99,9 %</t>
  </si>
  <si>
    <t>Освоение финансирования - 98,0 % 
Причины расхождения показателей "профинансировано" и  "освоено": см. мероприятие 8.1.1.</t>
  </si>
  <si>
    <r>
      <t>Освоение финансирования - 99,4 %</t>
    </r>
    <r>
      <rPr>
        <sz val="9"/>
        <rFont val="Times New Roman"/>
        <family val="1"/>
        <charset val="204"/>
      </rPr>
      <t xml:space="preserve">
Причины расхождения показателей "профинансировано" и  "освоено": см. мероприятия 8.1.1.</t>
    </r>
  </si>
  <si>
    <t>Мероприятие 7.2.1 "Развитие и сопровождение Государственной информационной системы обеспечения градостроительной деятельности Камчатского края"</t>
  </si>
  <si>
    <t>Освоение финансирования - 100%
Реализация мероприятия осуществляется КГАУ "Информационно-технологический центр Камчатского края"
по соглашению от 14.02.2022 № 7100009.</t>
  </si>
  <si>
    <t>Освоение финансирования - 100,0 %
Реализация мероприятия осуществляется КГАУ "Информационно-технологический центр Камчатского края" по соглашению от 14.02.2022 № 7100010.</t>
  </si>
  <si>
    <t>Освоение финансирования - 100 %
Реализация мероприятия осуществляется КГАУ "Информационно-технологический центр Камчатского края" по соглашению от 14.02.2022 № 710R210.</t>
  </si>
  <si>
    <t>Освоение финансирования - 100 %
Принято обязательств - 100 %
Причины расхождения показателей "профинансировано" и  "освоено": см. мероприятие 6.2.1</t>
  </si>
  <si>
    <t>Освоение финансирования - 99,9 %
1. Государственный контракт на оказание услуг по  сопровождению и развитию государственной информационной системы Камчатского края "Региональная навигационная информационная система Камчатского края" от 14.02.2022 № 01-2022. ИКЗ 212410112433841010100100160016203242.
2.  Государственный контракт от 14.02.2022 № 01-2022 "Услуги по сопровождению и разв.гос.информ.системы Кк "Региональная навигационная информационная система Кк".
3. Договор от 01.01.2022 б/н "Оказание услуг по сопров.гос.информац.сист.Кк "Региональная навигационная информационная система Кк".</t>
  </si>
  <si>
    <t>Освоение финансирования - 99,9 %
Принято обязательств - 99,9 %</t>
  </si>
  <si>
    <r>
      <t xml:space="preserve">Освоение финансирования - 100 %
1. Государственный контракт от 23.03.2022 № 11-22 "Оказание услуг по предоставлению неисключительных (пользовательских) прав использования антивирусного программного обеспечения", цена контракта </t>
    </r>
    <r>
      <rPr>
        <b/>
        <sz val="9"/>
        <rFont val="Times New Roman"/>
        <family val="1"/>
        <charset val="204"/>
      </rPr>
      <t xml:space="preserve">433,3 тыс. рублей </t>
    </r>
    <r>
      <rPr>
        <sz val="9"/>
        <rFont val="Times New Roman"/>
        <family val="1"/>
        <charset val="204"/>
      </rPr>
      <t xml:space="preserve">(ИКЗ 222410001287141010100100060015829242, КГКУ "ЦЕНТР ВЫПЛАТ").
2. Государственный контракт от 23.03.2022 № 09-22 "Оказание услуг по передаче неисключительных лицензионных прав на программное обеспечение для КГКУ "Центр выплат"", цена контракта </t>
    </r>
    <r>
      <rPr>
        <b/>
        <sz val="9"/>
        <rFont val="Times New Roman"/>
        <family val="1"/>
        <charset val="204"/>
      </rPr>
      <t>243,006 тыс. рублей</t>
    </r>
    <r>
      <rPr>
        <sz val="9"/>
        <rFont val="Times New Roman"/>
        <family val="1"/>
        <charset val="204"/>
      </rPr>
      <t xml:space="preserve"> (ИКЗ 222410001287141010100100110015829242, КГКУ "ЦЕНТР ВЫПЛАТ")
3. Государственный контракт № 24-22 "Поставка комплектов обновления программно-аппаратных комплексов ViPNet Coordinator HW для защищенной сети ViPNet № 1557" на этапе заключения. Цена контракта </t>
    </r>
    <r>
      <rPr>
        <b/>
        <sz val="9"/>
        <rFont val="Times New Roman"/>
        <family val="1"/>
        <charset val="204"/>
      </rPr>
      <t>3405,8 тыс. рублей</t>
    </r>
    <r>
      <rPr>
        <sz val="9"/>
        <rFont val="Times New Roman"/>
        <family val="1"/>
        <charset val="204"/>
      </rPr>
      <t xml:space="preserve"> (Извещение о проведении электронного аукциона для закупки №0338200007022000017, КГКУ "ЦЕНТР ВЫПЛАТ").
4. Государственный контракт от 12.09.2022 № 23-22 "Оказание услуг по доработке автоматизированной системы "Адресная социальная помощь" с целью адаптации под  операционную систему ASTRA LINUX Smolensk", цена контракта - </t>
    </r>
    <r>
      <rPr>
        <b/>
        <sz val="9"/>
        <rFont val="Times New Roman"/>
        <family val="1"/>
        <charset val="204"/>
      </rPr>
      <t>1020,0 тыс. рублей</t>
    </r>
    <r>
      <rPr>
        <sz val="9"/>
        <rFont val="Times New Roman"/>
        <family val="1"/>
        <charset val="204"/>
      </rPr>
      <t xml:space="preserve"> (ИКЗ 222410001287141010100100680016201242, КГКУ "ЦЕНТР ВЫПЛАТ").
5. Государственный контракт от 08.08.2022 № 22-22 "Поставка картриджей", цена контракта - </t>
    </r>
    <r>
      <rPr>
        <b/>
        <sz val="9"/>
        <rFont val="Times New Roman"/>
        <family val="1"/>
        <charset val="204"/>
      </rPr>
      <t>500,71532 тыс. рублей</t>
    </r>
    <r>
      <rPr>
        <sz val="9"/>
        <rFont val="Times New Roman"/>
        <family val="1"/>
        <charset val="204"/>
      </rPr>
      <t xml:space="preserve"> (ИКЗ 222410001287141010100100140010000242, КГКУ "ЦЕНТР ВЫПЛАТ").
6. Государственный контракт от 10.06.2022 № 20-22 "Оказание услуг по организации VPN каналов связи во 2 полугодии 2022 года", цена контракта - </t>
    </r>
    <r>
      <rPr>
        <b/>
        <sz val="9"/>
        <rFont val="Times New Roman"/>
        <family val="1"/>
        <charset val="204"/>
      </rPr>
      <t>1023,9999 тыс. рублей</t>
    </r>
    <r>
      <rPr>
        <sz val="9"/>
        <rFont val="Times New Roman"/>
        <family val="1"/>
        <charset val="204"/>
      </rPr>
      <t xml:space="preserve"> (ИКЗ 222410001287141010100100030016110242, КГКУ "ЦЕНТР ВЫПЛАТ").
7. Государственный контракт от 08.06.2022 № 19-22 "Оказание услуг по предоставлению доступа в сеть Интернет во 2 полугодии 2022 года", цена контракта - </t>
    </r>
    <r>
      <rPr>
        <b/>
        <sz val="9"/>
        <rFont val="Times New Roman"/>
        <family val="1"/>
        <charset val="204"/>
      </rPr>
      <t>454,58556 тыс. рублей</t>
    </r>
    <r>
      <rPr>
        <sz val="9"/>
        <rFont val="Times New Roman"/>
        <family val="1"/>
        <charset val="204"/>
      </rPr>
      <t xml:space="preserve"> (ИКЗ 222410001287141010100100040016110242, КГКУ "ЦЕНТР ВЫПЛАТ").
8. Государственный контракт от 11.04.2022 № 12-22 "Оказание услуг по сопровождению Автоматизированной системы "Адресная социальная помощь", цена контракта - </t>
    </r>
    <r>
      <rPr>
        <b/>
        <sz val="9"/>
        <rFont val="Times New Roman"/>
        <family val="1"/>
        <charset val="204"/>
      </rPr>
      <t>3150,0 тыс. рублей</t>
    </r>
    <r>
      <rPr>
        <sz val="9"/>
        <rFont val="Times New Roman"/>
        <family val="1"/>
        <charset val="204"/>
      </rPr>
      <t xml:space="preserve"> (ИКЗ 222410001287141010100100050016203242, КГКУ "ЦЕНТР ВЫПЛАТ").</t>
    </r>
  </si>
  <si>
    <t>Освоение финансирования - 100 %
Государственный контракт от 10.01.2022 № 0138200002721000013 "Оказание услуг по сопровождению, технической поддержке и сервисному обслуживанию Программных продуктов"</t>
  </si>
  <si>
    <t xml:space="preserve">Освоение финансирования - 100 %
Принято обязательств - 100 %
</t>
  </si>
  <si>
    <t>Освоение финансирования - 95,7 %
Принято обязательств на 100 %</t>
  </si>
  <si>
    <t>Освоение финансирования - 98,2 %
Принято обязательств - 100 %</t>
  </si>
  <si>
    <t xml:space="preserve">Мероприятие 2.5.13 "Развитие и сопровождение (в т.ч. проведение мероприятий по защите информации) государственных информационных систем «АИСТ» и «Формирование и ведение реестра поставщиков социальных услуг и регистра получателей социальных услуг» </t>
  </si>
  <si>
    <r>
      <t xml:space="preserve">Освоение финансирования - 100 %
1. Государственный контракт от 27.12.2021 № 12 на оказание услуг по сопровождению в 2022 году программы для ЭВМ "Управление мастер-данными организации", цена контракта - 27162,0 тыс. рублей, исполнитель - ООО "Монетизация данных". Период оказания услуг - с 01.01.2022 г. по 31.12.2022 г.
ИКЗ 212410117182841010100100440016209242
2. Контракт от 21.02.2022 № 1 "Работы по модификации программы для ЭВМ "Управление мастер-данными организации", цена контракта - 32259,6 тыс. рублей (ИКЗ 222410117182841010100100400016201246).
</t>
    </r>
    <r>
      <rPr>
        <sz val="9"/>
        <color rgb="FFFF0000"/>
        <rFont val="Times New Roman"/>
        <family val="1"/>
        <charset val="204"/>
      </rPr>
      <t xml:space="preserve">3. контракт на 149,100 </t>
    </r>
  </si>
  <si>
    <t>Освоение финансирования - 100 %
1. Государственный контракт от 01.04.2022 № 06К-22 на оказание услуг по развитию и сопровождению информационной системы «Официальный сайт Исполнительных органов государственной власти Камчатского края в сети Интернет», цена контракта - 1750,0 тыс. рублей, исполнитель - ООО "Студия "Реактив", плановый срок исполнения контракта - декабрь 2022 года.
ИКЗ: 222410112081641010100100220016201246.
2. Государственный контракт от 30.03.2022 № 4
на разработку концепции Единой интернет-приёмной официального сайта исполнительных органов государственной власти Камчатского края в сети интернет www.kamgov.ru, цена контракта - 200,0 тыс. рублей, исполнитель - ИП Татаринцев М.М. Контракт исполнен в июне 2022 года.</t>
  </si>
  <si>
    <t xml:space="preserve">Освоение финансирования - 99,7 %
Принято обязательств - 96,2 %
</t>
  </si>
  <si>
    <t>Мероприятие 2.1.12 "Внедрение и сопровождение специализированного прикладного программного обеспечения для управления организационно-техническими мероприятиями по защите информации в исполнительных органах Камчатского края"</t>
  </si>
  <si>
    <t xml:space="preserve">Освоение финансирования - 99,9 %
Принято обязательств - 98,6 %
</t>
  </si>
  <si>
    <t>Мероприятие 1.1.8 "Реализация проекта "Цифровое село" на территории муниципальных образований Камчатского края</t>
  </si>
  <si>
    <t>к</t>
  </si>
  <si>
    <t>Освоение финансирования - 100 %
Дотация Раздольненскому сельскому поселению Елизовского МР - 1850,0 тыс. рублей (п. Красный), 
Дотация Усть-Большерецкому МР - 3500,0 тыс. рублей (с. Апача и п. Шумный)</t>
  </si>
  <si>
    <t>Освоение финансирования - 100 %
Дотация бюджету Усть-Камчатского муниципального района на реализацию проекта "Цифровое село"</t>
  </si>
  <si>
    <t>Освоение финансирования - 64,0 %
1. Государственный контракт от 31.05.2022 № 09А-22 "Услуги по обеспечению зоны покрытия радиотелефонной (сотовой) связи в Никольском сельском поселении Алеутского округа Камчатского края для организации широкополосного мобильного доступа к сети Интернет". НМЦК - 22110,96774 тыс. рублей на два года (2022 г. - 6990,96774 тыс. рублей, 2023 г. - 15120,0 тыс. рублей).  Начало оказания услуг - 15.07.2022 г., срок исполнения контракта - декабрь 2023 года.
ИКЗ 222410112081641010100100520016120242.
2. Государственный контракт от 30.05.2022 № 10А-22 "Услуги по обеспечению зоны покрытия радиотелефонной (сотовой) связи в сельском поселении «село Каменское» Пенжинского муниципального района Камчатского края для организации широкополосного мобильного доступа к сети Интернет". НМЦК - 10529,03226 тыс. рублей на два года (2022 г. - 3329,03226 тыс. рублей, 2023 г. - 7200,0 тыс. рублей). Начало оказания услуг - 15.07.2022 г., срок исполнения контракта - декабрь 2023 года. 
ИКЗ 222410112081641010100100530016120242.</t>
  </si>
  <si>
    <t>Освоение финансирования - 100 %
Дотации на поддержку мер по обеспечению сбалансированности бюджетов:
Елизовский МР - 1000,0 тыс. рублей;
Раздольненские СП - 2583,812 тыс. рублей;
Новолесновское СП - 3532,613 тыс. рублей;
Усть-Камчатские СП - 3815,346 тыс. рублей.</t>
  </si>
  <si>
    <t xml:space="preserve">Освоение финансирования - 100 %
1. Электронный аукцион от 01.08.2022 № 0138200001422000011 "Услуги по обеспечению зоны покрытия радиотелефонной (сотовой) связи участка автомобильной дороги Камчатского края регионального значения «Нагорный – Мирный» (41-ОП-М3-41Н-005) до пересечения c автомобильной дорогой «Елизово – Паратунка» (41-ОП-М3-41Н-004) для организации голосовой связи и мобильного доступа к сети Интернет". Закупка не состоялась ввиду отсутствия заявок. 
Далее мероприятие будет реализовываться муниципальными образованиями за счёт дотации из краевого бюджета </t>
  </si>
  <si>
    <t>Освоение финансирования - 100 %
Соглашение с ООО "Интеркамсервис" от 14.07.2022 №  9407-2022 "Субсидия из краевого бюджета на возмещение части затрат в связи с производством работ по созданию волоконно-оптической линии связи по маршруту «Анавгай – Усть-Хайрюзово – Тигиль – Палана – Оссора». Срок реализации - 2 года (по 90,0 млн. рулей на 2022 и 2023 годы)</t>
  </si>
  <si>
    <t>Освоение финансирования - 100 %
Принято обязательств - 100 %.</t>
  </si>
  <si>
    <t>Освоение финансирования - 99,6 %</t>
  </si>
  <si>
    <t>Освоение финансирования - 100 %
1. Государственный контракт от 12.05.2022 № 20-153/ТЕХ "Оказание услуг по техническому сопровождению системы «Региональный портал по технологическому присоединению к электрическим сетям, к системам теплоснабжения, к централизованным системам водоснабжения и водоотведения, расположенным на территории Камчатского края»", цена контракта - 1350,0 тыс. рублей. Плановый срок исполнения - 31.12.2022 г. Контракт расторгнут 05.08.2022 г.
2. Государственный контракт от 07.10.2022 № 20-230/ТЕХ "Оказание услуг по модернизации информационной системы «Региональный портал по технологическому присоединению к электрическим сетям, к системам теплоснабжения, к централизованным системам водоснабжения и водоотведения, расположенным на территории Камчатского края», цена контракта - 2270,00 тыс. рублей, ИКЗ - 222410112093641010100100250016312242</t>
  </si>
  <si>
    <t>Освоение финансирования - 100,0 %
1. Государственный контракт от 22.04.2022 № 08А-22 на поставку сетевого оборудования, цена контракта - 9703,38726 тыс. рублей.
Контракт исполнен - 31.05.2022 г.
ИКЗ: 222410112081641010100100500015829242.
2. Государственный контракт от 16.05.2022 № 5 на поставку комплектующих для сетевого оборудования(модули для коммутаторов)
цена контракта - 534,93 тыс. рублей.
3. Государственный контракт от 12.09.2022 № ГК-21/2022 на поставку управляемого стекируемого коммутатора, цена контракта - 190,0 тыс. рублей.
4. Государственный контракт от 25.08.2022 № ГК-20 "на поставку батарей (аккумуляторов) для ИБП в ТК-стойках", цена контракта - 293,6 тыс. рублей.
5. Закупка "Поставка оборудования с проведением ремонтно-восстановительных работ конференц-системы Малого зала Правительства Камчатского края" - извещение о проведении электронного аукциона для закупки №0138200001422000013, НМЦК - 2934,15087 тыс. рублей
6. Закупка "Поставка сетевого оборудования" - извещение о проведении электронного аукциона для закупки №0138200001422000012, НМЦК - 15467,5434 тыс. рублей.
7. Закупка "Оказание услуг по передаче сертификата на предоставление сервисов обновления и технического сопровождения программного обеспечения «Vinteo»" - извещение о проведении электронного аукциона для закупки № 0138200001422000015, НМЦК - 1121,66333 тыс. рублей.
8. Государственный контракт от 10.10.2022 № ГК-26 на компоненты коммутации для сетевого оборудования на 260,82 тыс. рублей.</t>
  </si>
  <si>
    <t xml:space="preserve">Освоение финансирования - 100 %
1. Государственный контракт от 24.05.2022 № 2 на оказание услуг по созданию информационной системы бухгалтерского учета и отчетности в КГКУ “Центр финансового обеспечения” на базе облачной инфраструктуры. Цена контракта - 2155,802 тыс. рублей.
ИКЗ 222410117182841010100100550016201242.
2. Государственный контракт от 14.11.2022 № 3 на оказание услуг по созданию информационной системы бухгалтерского учета и отчетности в КГКУ "Центр финансового обеспечения” на базе облачной инфраструктуры, цена контракта - 2123,730 тыс. рублей , ИКЗ 222410117182841010100100550026201242) 
</t>
  </si>
  <si>
    <t xml:space="preserve">Мероприятие 2.5.14 "Развитие и сопровождение государственной информационной системы "Многофункциональный центр" </t>
  </si>
  <si>
    <t>Мероприятие 2.5.15. "Создание, развитие и сопровождение Автоматизированной информационной системы обеспечения мониторинга использования имущества Камчатского края"</t>
  </si>
  <si>
    <t xml:space="preserve">Освоение финансирования - 100%
Государственный контракт от 12.12.2022 № 26/22 "Выполнение работ по созданию автоматизированной информационной системы обеспечения мониторинга использования имущества Камчатского края", цена контракта  - 4685,49104 тыс. рублей, ИКЗ 222410112131241010100100350016201242. </t>
  </si>
  <si>
    <t>Код бюджетной классификации</t>
  </si>
  <si>
    <t>ГРБС</t>
  </si>
  <si>
    <t>820</t>
  </si>
  <si>
    <t>811</t>
  </si>
  <si>
    <t>815</t>
  </si>
  <si>
    <t>838</t>
  </si>
  <si>
    <t>843</t>
  </si>
  <si>
    <t>822</t>
  </si>
  <si>
    <t>819</t>
  </si>
  <si>
    <t>814</t>
  </si>
  <si>
    <t>813</t>
  </si>
  <si>
    <t>815, 829</t>
  </si>
  <si>
    <t>829</t>
  </si>
  <si>
    <t>820, 833</t>
  </si>
  <si>
    <t>833</t>
  </si>
  <si>
    <t>810, 812</t>
  </si>
  <si>
    <t>810</t>
  </si>
  <si>
    <t>812</t>
  </si>
  <si>
    <t xml:space="preserve">804, 811, 815, 819, 820, 822, 838, 843 </t>
  </si>
  <si>
    <t>820, 815</t>
  </si>
  <si>
    <t>Таблица 11</t>
  </si>
  <si>
    <t>Информация об ипользовании бюджетных и внебюджетных средств государтсвенной программы 
"Цифровая трансформация в Камчатском крае"</t>
  </si>
  <si>
    <t xml:space="preserve">Всего:
</t>
  </si>
  <si>
    <t>814, 815</t>
  </si>
  <si>
    <t xml:space="preserve">804, 811, 812, 813, 814, 815, 819, 820, 822, 829, 833, 838, 843 </t>
  </si>
  <si>
    <t xml:space="preserve">
1.1.4
</t>
  </si>
  <si>
    <t xml:space="preserve">
Мероприятие 1.1.5. "Содействие оператору федеральной почтовой связи и органам местного самоуправления муниципальных образований в Камчатском крае в реализации мероприятий по приведению объектов почтовой связи в соответствие Санитарным нормам и правилам"</t>
  </si>
  <si>
    <t xml:space="preserve">
1.1.7
</t>
  </si>
  <si>
    <t>811, 820</t>
  </si>
  <si>
    <t xml:space="preserve">Освоение финансирования - 100,0 %
1. Государственный контракт от 05.04.2022 № ДПР-026/032022 на оказание услуг  по обследованию инженерной инфраструктуры в Центре обработки данных, цена контракта - 313,1 тыс. рублей, исполнитель - ООО "Группа компаний Абак", плановый срок исполнения контракта - июнь 2022 года.
2. Государственный контракт от 05.04.2022 № N 7-Р-21 на выполнение ремонтно-восстановительных работ автоматической установки пожаротушения, цена контракта - 33,83 тыс. рублей, исполнитель - ООО "Пожарный аудит", контракт исполнен 27.05.2022 г.
3. Государственный контракт от 12.05.2022 № 12/22-ТО-СКВ-ЦОД "на оказание услуг по техническому обслуживанию прецизионных кондиционеров", ИП Смолкин С.Ю., цена контракта - 100,0 тыс. рублей.
4. Государственный контракт № ДПР- от 24.08.2022 № ДПР-102/1072022 "На оказание услуг по разработке проектной документации на модернизацию инженерной инфраструктуры серверного помещения", цена контракта - 250,0 тыс. рублей.
5. Государственный контракт от 22.11.2022 № ГК-38 на оказание услуг по техническому обслуживанию прецизионных кондиционеров, ИКЗ 222410112081641010100100260380000000, цена контракта 53,00 тыс. рублей
</t>
  </si>
  <si>
    <t xml:space="preserve">
Мероприятие 2.1.3 "Модернизация и поддержка функционирования телекоммуникационной инфраструктуры сети исполнительных органов государственной власти Камчатского края"</t>
  </si>
  <si>
    <t xml:space="preserve">
Мероприятие 2.1.8 "Развитие программно-аппаратных комплексов, обеспечение защиты информации в центре обработки данных для предоставления государственных и муниципальных услуг"</t>
  </si>
  <si>
    <t xml:space="preserve">
2.1.8
</t>
  </si>
  <si>
    <t xml:space="preserve">
2.1.12
</t>
  </si>
  <si>
    <t xml:space="preserve">
2.4.1
</t>
  </si>
  <si>
    <t xml:space="preserve">
2.5.2
</t>
  </si>
  <si>
    <t xml:space="preserve">
2.5.3
</t>
  </si>
  <si>
    <t xml:space="preserve">
2.5.10
</t>
  </si>
  <si>
    <t xml:space="preserve">
2.5.11
</t>
  </si>
  <si>
    <t xml:space="preserve">
2.5.13
</t>
  </si>
  <si>
    <t xml:space="preserve">
2.5.15
</t>
  </si>
  <si>
    <t xml:space="preserve">
2.11.1
</t>
  </si>
  <si>
    <t>Освоение финансирования - 100 %
Закупки КГКУЗ МИАЦ:
1. Сублицензионный договор № 8/2022 от 17.01.2022 на предоставление права использования программы для ЭВМ "АльфаДок", 212,5 тыс. рублей;
2. Лицензионный договор № 000117 от 24.01.2022, ПО VIPNet Client for Windows, 147,21 тыс. рублей;
3. Государственный контракта от 16.05.2022 № 1/2022-ГК "Оказание услуг по техническому сопровождению программного комплекса «Система планирования госпитализации», позволяющего автоматизировать процесс управления потоками пациентов в медицинских учреждениях Камчатского края", цена - 3985,8 тыс. рублей (ИКЗ: 222410108485441010100100040016203242).
4. Государственный контракт от 26.04.2022 № 0338200008222000003 "Оказание услуг по сопровождению и обновлению информационной системы "Мониторинг отчётности отрасли здравоохранения Камчатского края", построенной на базе программного продукта "Парус-Бюджет 8", цена контракта - 3800,0 тыс. рублей (ИКЗ: 222410108485441010100100060016203242).
5. Государственный контракт от 05.04.2022 № Без номера, поставка оборудования, цена контракта - 27774,3 тыс. рублей (ИКЗ: 222410108485441010100100170052620242).
6. Государственный контракт от 16.05.2022 № 2/2022-ГК, "Оказание услуг по техническому сопровождению подсистемы «Льготное лекарственное обеспечение»", цена контракта - 3991,74999 тыс. рублей (ИКЗ: 222410108485441010100100080016203242).
7. Государственный контракт от 19.04.2022 № 0338200008222000002 "Оказание услуг по техническому сопровождению интеграционного модуля МИС «qMS»", цена контракта - 4293,74 тыс. рублей. (ИКЗ
222410108485441010100100050016203242).
8. Государственный контракт от 30.05.2022 № 3/2022-ГК "Оказание услуг по техническому сопровождению подсистемы «Лабораторные исследования»", цена контракта - 3595,0 тыс. рублей (ИКЗ: 222410108485441010100100090026203242).
9. Государственный контракт от 09.08.2022 № 7/2022-ГК "Оказание услуг по технической поддержке защищенной сети VipNet", цена контракта - 2799,669 тыс. рублей (ИКЗ: 222410108485441010100100070037490242).
    Субсидии подведомственным организациям - 2743,4667 тыс. рублей.
Расхождение показателей "профинансировано" и "освоено" объясняется тем, что запланированная на август 2022 года оплата будет осуществлена в сентябре 2022 года.</t>
  </si>
  <si>
    <r>
      <rPr>
        <sz val="9"/>
        <rFont val="Times New Roman"/>
        <family val="1"/>
        <charset val="204"/>
      </rPr>
      <t>Освоение финансирования - 90,4 %
Закупки КГКУЗ МИАЦ:</t>
    </r>
    <r>
      <rPr>
        <sz val="9"/>
        <color rgb="FFFF0000"/>
        <rFont val="Times New Roman"/>
        <family val="1"/>
        <charset val="204"/>
      </rPr>
      <t xml:space="preserve">
</t>
    </r>
    <r>
      <rPr>
        <sz val="9"/>
        <rFont val="Times New Roman"/>
        <family val="1"/>
        <charset val="204"/>
      </rPr>
      <t xml:space="preserve">1. Государственный контракт от 12.07.2022 № 6/2022-ГК
"Оказание услуг по модернизации системы защиты в рамках аттестационных работ государственной информационной системы для нужд краевого государственного казенного учреждения здравоохранения «Камчатский краевой медицинский информационно-аналитический центр»", цена контракта - 9999,9521 тыс. рублей </t>
    </r>
    <r>
      <rPr>
        <sz val="9"/>
        <color rgb="FFFF0000"/>
        <rFont val="Times New Roman"/>
        <family val="1"/>
        <charset val="204"/>
      </rPr>
      <t xml:space="preserve">(ФБ - _ т.р., КБ - _ т.р.) </t>
    </r>
    <r>
      <rPr>
        <sz val="9"/>
        <rFont val="Times New Roman"/>
        <family val="1"/>
        <charset val="204"/>
      </rPr>
      <t xml:space="preserve">
(ИКЗ: 222410108485441010100100100017490242).</t>
    </r>
    <r>
      <rPr>
        <sz val="9"/>
        <color rgb="FFFF0000"/>
        <rFont val="Times New Roman"/>
        <family val="1"/>
        <charset val="204"/>
      </rPr>
      <t xml:space="preserve">
</t>
    </r>
    <r>
      <rPr>
        <sz val="9"/>
        <rFont val="Times New Roman"/>
        <family val="1"/>
        <charset val="204"/>
      </rPr>
      <t xml:space="preserve">2. Государственный контракт от 26.08.2022 № 10/2022-ГК "Оказание услуг по предоставлению неисключительных прав в целях развития регионального сегмента единой государственной информационной системы здравоохранения в рамках реализации регионального проекта «Создание единого цифрового контура в здравоохранении на основе единой государственной информационной системы здравоохранения Камчатского края»", цена контракта - 9348,8889 тыс. рублей </t>
    </r>
    <r>
      <rPr>
        <sz val="9"/>
        <color rgb="FFFF0000"/>
        <rFont val="Times New Roman"/>
        <family val="1"/>
        <charset val="204"/>
      </rPr>
      <t xml:space="preserve">(ФБ - _ т.р., КБ - _ т.р.) </t>
    </r>
    <r>
      <rPr>
        <sz val="9"/>
        <rFont val="Times New Roman"/>
        <family val="1"/>
        <charset val="204"/>
      </rPr>
      <t xml:space="preserve">
(ИКЗ: 222410108485441010100100110010000242).
3. Государственный контракт от 23.08.2022 № 9/2022-ГК "Оказание услуг по предоставлению неисключительных (пользовательских) прав на эксплуатацию медицинской информационной системы qMS с расширенным функционалом, обеспечивающим передачу сведений в РВИМИС Камчатского края", цена контракта - 12000,0479 тыс. рублей </t>
    </r>
    <r>
      <rPr>
        <sz val="9"/>
        <color rgb="FFFF0000"/>
        <rFont val="Times New Roman"/>
        <family val="1"/>
        <charset val="204"/>
      </rPr>
      <t>(ФБ - __ т.р., КБ - __ т.р.)</t>
    </r>
    <r>
      <rPr>
        <sz val="9"/>
        <rFont val="Times New Roman"/>
        <family val="1"/>
        <charset val="204"/>
      </rPr>
      <t xml:space="preserve"> (ИКЗ: 222410108485441010100100140016201242).
Расхождение показателей "профинансировано" и "освоено" объясняется тем, что запланированная на октябрь 2022 года оплата будет осуществлена в ноябре 2022 года.</t>
    </r>
  </si>
  <si>
    <t>Освоение финансирования - 100 %
Закупки КГКУЗ МИАЦ:
1. Государственный контракт от 04.04.2022 № 0338200008222000001 на оказание услуг по сопровождению программного обеспечения региональной медицинской информационно-аналитической системы "qMS", функционирующей в системе здравоохранения Камчатского края, цена контракта - 37341,27967 тыс. рублей (заказчик - КГКУЗ "МИАЦ")  ИКЗ 222410108485441010100100030016202242.
2. Государственный контракт от 01.07.2022 № 4/2022-ГК на оказание услуг по техническому сопровождению централизованной системы «Управление льготным лекарственным обеспечением» регионального фрагмента единой информационной системы в сфере здравоохранения Камчатского края - 1258,72 тыс. рублей, ИКЗ 222410108485441010100100180026203242.</t>
  </si>
  <si>
    <t xml:space="preserve">Освоение финансирования - 100 %.
1) ПАО "Ростелеком" договор от 21.03.2022 № 58 на сумму 11021,55131 тыс. рублей - оказание услуг по организации видеотрансляции процедур проведения государственной итоговой аттестации по образовательным программам среднего общего образования в Камчатском крае в 2022 году;
2) АО "САТИС-ТЛ-94" договор № 01 от 10.01.2022 на сумму 1628,8 тыс. рублей -  оказание услуг по обеспечению доступа к сети «Интернет» общеобразовательным организациям в Камчатском крае в 2022 году с организацией локального доступа к камчатским образовательным Интернет-ресурсам;
3) ПАО "Ростелеком" договор от 10.01.2022 № 02 на сумму 57,55072 тыс. рублей - оказание услуг по обеспечению доступа к сети «Интернет» общеобразовательным организациям в Камчатском крае в 2022 году с организацией локального доступа к камчатским образовательным Интернет-ресурсам
</t>
  </si>
  <si>
    <t xml:space="preserve">
6.1.1
</t>
  </si>
  <si>
    <t>804, 811, 815, 820, 822, 843</t>
  </si>
  <si>
    <t xml:space="preserve">
2.3.1</t>
  </si>
  <si>
    <t xml:space="preserve">
2.1.3</t>
  </si>
  <si>
    <t xml:space="preserve">
2.1.11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</si>
</sst>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%"/>
    <numFmt numFmtId="165" formatCode="0.0%"/>
    <numFmt numFmtId="166" formatCode="[Blue]#,##0.00000;[Red]\ \-#,##0.00000;[Black]General"/>
    <numFmt numFmtId="167" formatCode="#,##0.00000"/>
    <numFmt numFmtId="168" formatCode="0.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</cellStyleXfs>
  <cellXfs count="232">
    <xf numFmtId="0" fontId="0" fillId="0" borderId="0" xfId="0"/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top"/>
    </xf>
    <xf numFmtId="166" fontId="3" fillId="2" borderId="1" xfId="2" applyNumberFormat="1" applyFont="1" applyFill="1" applyBorder="1" applyAlignment="1" applyProtection="1">
      <alignment horizontal="right" vertical="center" wrapText="1"/>
      <protection locked="0"/>
    </xf>
    <xf numFmtId="165" fontId="3" fillId="2" borderId="0" xfId="1" applyNumberFormat="1" applyFont="1" applyFill="1" applyBorder="1" applyAlignment="1">
      <alignment vertical="center"/>
    </xf>
    <xf numFmtId="10" fontId="3" fillId="2" borderId="0" xfId="1" applyNumberFormat="1" applyFont="1" applyFill="1" applyBorder="1" applyAlignment="1">
      <alignment vertical="center"/>
    </xf>
    <xf numFmtId="164" fontId="3" fillId="2" borderId="0" xfId="1" applyNumberFormat="1" applyFont="1" applyFill="1" applyBorder="1" applyAlignment="1">
      <alignment vertical="center"/>
    </xf>
    <xf numFmtId="0" fontId="3" fillId="2" borderId="0" xfId="0" applyFont="1" applyFill="1" applyBorder="1"/>
    <xf numFmtId="165" fontId="3" fillId="2" borderId="0" xfId="0" applyNumberFormat="1" applyFont="1" applyFill="1" applyBorder="1" applyAlignment="1">
      <alignment horizontal="center" vertical="top" wrapText="1"/>
    </xf>
    <xf numFmtId="10" fontId="3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vertical="top"/>
    </xf>
    <xf numFmtId="165" fontId="3" fillId="2" borderId="0" xfId="0" applyNumberFormat="1" applyFont="1" applyFill="1" applyBorder="1" applyAlignment="1">
      <alignment horizontal="center" vertical="top"/>
    </xf>
    <xf numFmtId="165" fontId="5" fillId="2" borderId="0" xfId="0" applyNumberFormat="1" applyFont="1" applyFill="1" applyBorder="1" applyAlignment="1">
      <alignment horizontal="left" wrapText="1"/>
    </xf>
    <xf numFmtId="10" fontId="5" fillId="2" borderId="0" xfId="0" applyNumberFormat="1" applyFont="1" applyFill="1" applyBorder="1" applyAlignment="1">
      <alignment horizontal="left" wrapText="1"/>
    </xf>
    <xf numFmtId="49" fontId="5" fillId="2" borderId="0" xfId="0" applyNumberFormat="1" applyFont="1" applyFill="1" applyBorder="1" applyAlignment="1">
      <alignment horizontal="left" wrapText="1"/>
    </xf>
    <xf numFmtId="0" fontId="3" fillId="2" borderId="0" xfId="0" applyFont="1" applyFill="1" applyAlignment="1"/>
    <xf numFmtId="0" fontId="3" fillId="2" borderId="0" xfId="0" applyFont="1" applyFill="1" applyBorder="1" applyAlignment="1"/>
    <xf numFmtId="14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vertical="top"/>
    </xf>
    <xf numFmtId="0" fontId="5" fillId="2" borderId="0" xfId="0" applyFont="1" applyFill="1" applyBorder="1" applyAlignment="1">
      <alignment vertical="top"/>
    </xf>
    <xf numFmtId="167" fontId="5" fillId="2" borderId="0" xfId="0" applyNumberFormat="1" applyFont="1" applyFill="1" applyBorder="1" applyAlignment="1">
      <alignment vertical="top"/>
    </xf>
    <xf numFmtId="165" fontId="5" fillId="2" borderId="0" xfId="0" applyNumberFormat="1" applyFont="1" applyFill="1" applyBorder="1" applyAlignment="1">
      <alignment horizontal="center" vertical="top" wrapText="1"/>
    </xf>
    <xf numFmtId="10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left"/>
    </xf>
    <xf numFmtId="165" fontId="3" fillId="2" borderId="0" xfId="0" applyNumberFormat="1" applyFont="1" applyFill="1" applyBorder="1" applyAlignment="1">
      <alignment horizontal="left" wrapText="1"/>
    </xf>
    <xf numFmtId="10" fontId="3" fillId="2" borderId="0" xfId="0" applyNumberFormat="1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left" wrapText="1"/>
    </xf>
    <xf numFmtId="0" fontId="3" fillId="2" borderId="0" xfId="0" applyFont="1" applyFill="1" applyAlignment="1">
      <alignment horizontal="left"/>
    </xf>
    <xf numFmtId="0" fontId="3" fillId="2" borderId="0" xfId="0" applyFont="1" applyFill="1" applyBorder="1" applyAlignment="1">
      <alignment horizontal="left"/>
    </xf>
    <xf numFmtId="14" fontId="3" fillId="2" borderId="0" xfId="0" applyNumberFormat="1" applyFont="1" applyFill="1" applyBorder="1" applyAlignment="1">
      <alignment horizontal="center" vertical="top" wrapText="1"/>
    </xf>
    <xf numFmtId="165" fontId="3" fillId="2" borderId="0" xfId="0" applyNumberFormat="1" applyFont="1" applyFill="1" applyBorder="1" applyAlignment="1">
      <alignment horizontal="left" vertical="center" wrapText="1"/>
    </xf>
    <xf numFmtId="10" fontId="3" fillId="2" borderId="0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165" fontId="3" fillId="2" borderId="0" xfId="0" applyNumberFormat="1" applyFont="1" applyFill="1" applyBorder="1" applyAlignment="1">
      <alignment wrapText="1"/>
    </xf>
    <xf numFmtId="10" fontId="3" fillId="2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167" fontId="3" fillId="2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horizontal="center" vertical="top" wrapText="1"/>
    </xf>
    <xf numFmtId="10" fontId="4" fillId="2" borderId="0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vertical="top"/>
    </xf>
    <xf numFmtId="0" fontId="4" fillId="2" borderId="0" xfId="0" applyFont="1" applyFill="1" applyBorder="1" applyAlignment="1">
      <alignment vertical="top"/>
    </xf>
    <xf numFmtId="165" fontId="3" fillId="0" borderId="0" xfId="0" applyNumberFormat="1" applyFont="1" applyFill="1" applyBorder="1" applyAlignment="1">
      <alignment horizontal="center" vertical="top" wrapText="1"/>
    </xf>
    <xf numFmtId="10" fontId="3" fillId="0" borderId="0" xfId="0" applyNumberFormat="1" applyFont="1" applyFill="1" applyBorder="1" applyAlignment="1">
      <alignment horizontal="center" vertical="top" wrapText="1"/>
    </xf>
    <xf numFmtId="14" fontId="3" fillId="0" borderId="0" xfId="0" applyNumberFormat="1" applyFont="1" applyFill="1" applyBorder="1" applyAlignment="1">
      <alignment horizontal="center" vertical="top" wrapText="1"/>
    </xf>
    <xf numFmtId="166" fontId="3" fillId="0" borderId="1" xfId="2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Alignment="1"/>
    <xf numFmtId="0" fontId="3" fillId="0" borderId="0" xfId="0" applyFont="1" applyFill="1" applyBorder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 wrapText="1"/>
    </xf>
    <xf numFmtId="165" fontId="3" fillId="2" borderId="0" xfId="0" applyNumberFormat="1" applyFont="1" applyFill="1" applyBorder="1" applyAlignment="1">
      <alignment horizontal="center" wrapText="1"/>
    </xf>
    <xf numFmtId="10" fontId="3" fillId="2" borderId="0" xfId="0" applyNumberFormat="1" applyFont="1" applyFill="1" applyBorder="1" applyAlignment="1">
      <alignment horizontal="center" wrapText="1"/>
    </xf>
    <xf numFmtId="14" fontId="3" fillId="2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0" fontId="6" fillId="2" borderId="0" xfId="0" applyFont="1" applyFill="1" applyAlignment="1">
      <alignment vertical="top"/>
    </xf>
    <xf numFmtId="0" fontId="6" fillId="2" borderId="0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0" xfId="0" applyFont="1" applyFill="1" applyBorder="1" applyAlignment="1"/>
    <xf numFmtId="0" fontId="4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2" borderId="0" xfId="0" applyFont="1" applyFill="1" applyAlignment="1">
      <alignment vertical="center"/>
    </xf>
    <xf numFmtId="0" fontId="3" fillId="2" borderId="17" xfId="0" applyFont="1" applyFill="1" applyBorder="1" applyAlignment="1"/>
    <xf numFmtId="0" fontId="3" fillId="2" borderId="18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justify" vertical="top" wrapText="1"/>
    </xf>
    <xf numFmtId="165" fontId="4" fillId="0" borderId="0" xfId="0" applyNumberFormat="1" applyFont="1" applyFill="1" applyBorder="1" applyAlignment="1">
      <alignment horizontal="center" vertical="top" wrapText="1"/>
    </xf>
    <xf numFmtId="10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167" fontId="5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3" fillId="0" borderId="19" xfId="0" applyFont="1" applyFill="1" applyBorder="1" applyAlignment="1">
      <alignment wrapText="1"/>
    </xf>
    <xf numFmtId="167" fontId="5" fillId="0" borderId="20" xfId="0" applyNumberFormat="1" applyFont="1" applyFill="1" applyBorder="1" applyAlignment="1"/>
    <xf numFmtId="0" fontId="3" fillId="0" borderId="0" xfId="0" applyFont="1" applyFill="1" applyAlignment="1">
      <alignment vertical="top" wrapText="1"/>
    </xf>
    <xf numFmtId="167" fontId="5" fillId="0" borderId="0" xfId="0" applyNumberFormat="1" applyFont="1" applyFill="1" applyBorder="1" applyAlignment="1"/>
    <xf numFmtId="0" fontId="4" fillId="0" borderId="0" xfId="0" applyFont="1" applyFill="1" applyAlignment="1">
      <alignment horizontal="justify" vertical="top" wrapText="1"/>
    </xf>
    <xf numFmtId="165" fontId="3" fillId="0" borderId="0" xfId="0" applyNumberFormat="1" applyFont="1" applyFill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vertical="top"/>
    </xf>
    <xf numFmtId="167" fontId="3" fillId="0" borderId="4" xfId="0" applyNumberFormat="1" applyFont="1" applyFill="1" applyBorder="1" applyAlignment="1">
      <alignment vertical="top"/>
    </xf>
    <xf numFmtId="167" fontId="3" fillId="0" borderId="0" xfId="0" applyNumberFormat="1" applyFont="1" applyFill="1" applyBorder="1" applyAlignment="1">
      <alignment vertical="top"/>
    </xf>
    <xf numFmtId="0" fontId="3" fillId="0" borderId="24" xfId="0" applyFont="1" applyFill="1" applyBorder="1" applyAlignment="1">
      <alignment vertical="top"/>
    </xf>
    <xf numFmtId="167" fontId="3" fillId="0" borderId="12" xfId="0" applyNumberFormat="1" applyFont="1" applyFill="1" applyBorder="1" applyAlignment="1">
      <alignment vertical="top"/>
    </xf>
    <xf numFmtId="0" fontId="3" fillId="0" borderId="26" xfId="0" applyFont="1" applyFill="1" applyBorder="1" applyAlignment="1">
      <alignment vertical="top"/>
    </xf>
    <xf numFmtId="167" fontId="3" fillId="0" borderId="27" xfId="0" applyNumberFormat="1" applyFont="1" applyFill="1" applyBorder="1" applyAlignment="1">
      <alignment vertical="top"/>
    </xf>
    <xf numFmtId="166" fontId="3" fillId="0" borderId="29" xfId="2" applyNumberFormat="1" applyFont="1" applyFill="1" applyBorder="1" applyAlignment="1" applyProtection="1">
      <alignment horizontal="right" vertical="center" wrapText="1"/>
      <protection locked="0"/>
    </xf>
    <xf numFmtId="166" fontId="3" fillId="0" borderId="0" xfId="2" applyNumberFormat="1" applyFont="1" applyFill="1" applyBorder="1" applyAlignment="1" applyProtection="1">
      <alignment horizontal="right" vertical="center" wrapText="1"/>
      <protection locked="0"/>
    </xf>
    <xf numFmtId="0" fontId="5" fillId="0" borderId="30" xfId="0" applyFont="1" applyFill="1" applyBorder="1" applyAlignment="1">
      <alignment wrapText="1"/>
    </xf>
    <xf numFmtId="167" fontId="5" fillId="0" borderId="31" xfId="0" applyNumberFormat="1" applyFont="1" applyFill="1" applyBorder="1" applyAlignment="1"/>
    <xf numFmtId="0" fontId="4" fillId="2" borderId="0" xfId="0" applyFont="1" applyFill="1" applyBorder="1" applyAlignment="1">
      <alignment horizontal="center" vertical="top" wrapText="1"/>
    </xf>
    <xf numFmtId="165" fontId="3" fillId="2" borderId="0" xfId="0" applyNumberFormat="1" applyFont="1" applyFill="1" applyBorder="1" applyAlignment="1">
      <alignment vertical="top"/>
    </xf>
    <xf numFmtId="10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Alignment="1">
      <alignment horizontal="center" vertical="top" wrapText="1"/>
    </xf>
    <xf numFmtId="0" fontId="5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 wrapText="1"/>
    </xf>
    <xf numFmtId="166" fontId="3" fillId="0" borderId="31" xfId="2" applyNumberFormat="1" applyFont="1" applyFill="1" applyBorder="1" applyAlignment="1" applyProtection="1">
      <alignment horizontal="right" vertical="center" wrapText="1"/>
      <protection locked="0"/>
    </xf>
    <xf numFmtId="166" fontId="3" fillId="0" borderId="34" xfId="2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Fill="1" applyBorder="1" applyAlignment="1">
      <alignment horizontal="justify" vertical="top"/>
    </xf>
    <xf numFmtId="0" fontId="3" fillId="3" borderId="0" xfId="0" applyFont="1" applyFill="1" applyBorder="1" applyAlignment="1">
      <alignment vertical="top"/>
    </xf>
    <xf numFmtId="167" fontId="3" fillId="3" borderId="0" xfId="0" applyNumberFormat="1" applyFont="1" applyFill="1" applyBorder="1" applyAlignment="1">
      <alignment vertical="top"/>
    </xf>
    <xf numFmtId="167" fontId="5" fillId="3" borderId="0" xfId="0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167" fontId="5" fillId="0" borderId="32" xfId="0" applyNumberFormat="1" applyFont="1" applyFill="1" applyBorder="1" applyAlignment="1"/>
    <xf numFmtId="167" fontId="3" fillId="0" borderId="23" xfId="0" applyNumberFormat="1" applyFont="1" applyFill="1" applyBorder="1" applyAlignment="1">
      <alignment vertical="top"/>
    </xf>
    <xf numFmtId="167" fontId="3" fillId="0" borderId="25" xfId="0" applyNumberFormat="1" applyFont="1" applyFill="1" applyBorder="1" applyAlignment="1">
      <alignment vertical="top"/>
    </xf>
    <xf numFmtId="167" fontId="3" fillId="0" borderId="28" xfId="0" applyNumberFormat="1" applyFont="1" applyFill="1" applyBorder="1" applyAlignment="1">
      <alignment vertical="top"/>
    </xf>
    <xf numFmtId="166" fontId="3" fillId="0" borderId="32" xfId="2" applyNumberFormat="1" applyFont="1" applyFill="1" applyBorder="1" applyAlignment="1" applyProtection="1">
      <alignment horizontal="right" vertical="center" wrapText="1"/>
      <protection locked="0"/>
    </xf>
    <xf numFmtId="166" fontId="3" fillId="0" borderId="33" xfId="2" applyNumberFormat="1" applyFont="1" applyFill="1" applyBorder="1" applyAlignment="1" applyProtection="1">
      <alignment horizontal="right" vertical="center" wrapText="1"/>
      <protection locked="0"/>
    </xf>
    <xf numFmtId="166" fontId="3" fillId="0" borderId="35" xfId="2" applyNumberFormat="1" applyFont="1" applyFill="1" applyBorder="1" applyAlignment="1" applyProtection="1">
      <alignment horizontal="right" vertical="center" wrapText="1"/>
      <protection locked="0"/>
    </xf>
    <xf numFmtId="168" fontId="3" fillId="0" borderId="0" xfId="0" applyNumberFormat="1" applyFont="1" applyFill="1" applyAlignment="1">
      <alignment vertical="top" wrapText="1"/>
    </xf>
    <xf numFmtId="167" fontId="3" fillId="0" borderId="0" xfId="0" applyNumberFormat="1" applyFont="1" applyFill="1" applyAlignment="1">
      <alignment vertical="top" wrapText="1"/>
    </xf>
    <xf numFmtId="49" fontId="3" fillId="2" borderId="3" xfId="0" applyNumberFormat="1" applyFont="1" applyFill="1" applyBorder="1" applyAlignment="1">
      <alignment vertical="center" wrapText="1"/>
    </xf>
    <xf numFmtId="167" fontId="3" fillId="2" borderId="4" xfId="0" applyNumberFormat="1" applyFont="1" applyFill="1" applyBorder="1" applyAlignment="1">
      <alignment horizontal="right" vertical="top"/>
    </xf>
    <xf numFmtId="167" fontId="3" fillId="2" borderId="4" xfId="0" applyNumberFormat="1" applyFont="1" applyFill="1" applyBorder="1" applyAlignment="1">
      <alignment horizontal="right" vertical="top" wrapText="1"/>
    </xf>
    <xf numFmtId="167" fontId="3" fillId="2" borderId="12" xfId="0" applyNumberFormat="1" applyFont="1" applyFill="1" applyBorder="1" applyAlignment="1">
      <alignment horizontal="right" vertical="top"/>
    </xf>
    <xf numFmtId="167" fontId="3" fillId="2" borderId="6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wrapText="1"/>
    </xf>
    <xf numFmtId="167" fontId="3" fillId="2" borderId="6" xfId="0" applyNumberFormat="1" applyFont="1" applyFill="1" applyBorder="1" applyAlignment="1">
      <alignment horizontal="right" vertical="top"/>
    </xf>
    <xf numFmtId="167" fontId="3" fillId="0" borderId="11" xfId="0" applyNumberFormat="1" applyFont="1" applyFill="1" applyBorder="1" applyAlignment="1">
      <alignment vertical="top"/>
    </xf>
    <xf numFmtId="167" fontId="5" fillId="0" borderId="21" xfId="0" applyNumberFormat="1" applyFont="1" applyFill="1" applyBorder="1" applyAlignment="1"/>
    <xf numFmtId="164" fontId="4" fillId="2" borderId="0" xfId="1" applyNumberFormat="1" applyFont="1" applyFill="1" applyBorder="1" applyAlignment="1">
      <alignment horizontal="justify" vertical="center"/>
    </xf>
    <xf numFmtId="164" fontId="3" fillId="2" borderId="0" xfId="1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top"/>
    </xf>
    <xf numFmtId="167" fontId="5" fillId="2" borderId="4" xfId="0" applyNumberFormat="1" applyFont="1" applyFill="1" applyBorder="1" applyAlignment="1">
      <alignment horizontal="right" vertical="top" wrapText="1"/>
    </xf>
    <xf numFmtId="167" fontId="5" fillId="2" borderId="6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horizontal="left" wrapText="1"/>
    </xf>
    <xf numFmtId="49" fontId="5" fillId="2" borderId="4" xfId="0" applyNumberFormat="1" applyFont="1" applyFill="1" applyBorder="1" applyAlignment="1">
      <alignment horizontal="left" wrapText="1"/>
    </xf>
    <xf numFmtId="49" fontId="5" fillId="2" borderId="4" xfId="0" applyNumberFormat="1" applyFont="1" applyFill="1" applyBorder="1" applyAlignment="1">
      <alignment horizontal="justify" wrapText="1"/>
    </xf>
    <xf numFmtId="0" fontId="5" fillId="2" borderId="16" xfId="0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vertical="center" wrapText="1"/>
    </xf>
    <xf numFmtId="167" fontId="3" fillId="2" borderId="4" xfId="0" applyNumberFormat="1" applyFont="1" applyFill="1" applyBorder="1" applyAlignment="1">
      <alignment horizontal="right"/>
    </xf>
    <xf numFmtId="167" fontId="5" fillId="2" borderId="4" xfId="3" applyNumberFormat="1" applyFont="1" applyFill="1" applyBorder="1" applyAlignment="1" applyProtection="1">
      <alignment horizontal="right" vertical="top" wrapText="1"/>
      <protection locked="0"/>
    </xf>
    <xf numFmtId="167" fontId="5" fillId="2" borderId="6" xfId="3" applyNumberFormat="1" applyFont="1" applyFill="1" applyBorder="1" applyAlignment="1" applyProtection="1">
      <alignment horizontal="right" vertical="top" wrapText="1"/>
      <protection locked="0"/>
    </xf>
    <xf numFmtId="167" fontId="3" fillId="2" borderId="4" xfId="3" applyNumberFormat="1" applyFont="1" applyFill="1" applyBorder="1" applyAlignment="1" applyProtection="1">
      <alignment horizontal="right" vertical="top" wrapText="1"/>
      <protection locked="0"/>
    </xf>
    <xf numFmtId="167" fontId="3" fillId="2" borderId="6" xfId="3" applyNumberFormat="1" applyFont="1" applyFill="1" applyBorder="1" applyAlignment="1" applyProtection="1">
      <alignment horizontal="right" vertical="top" wrapText="1"/>
      <protection locked="0"/>
    </xf>
    <xf numFmtId="49" fontId="5" fillId="2" borderId="3" xfId="0" applyNumberFormat="1" applyFont="1" applyFill="1" applyBorder="1" applyAlignment="1">
      <alignment wrapText="1"/>
    </xf>
    <xf numFmtId="0" fontId="3" fillId="2" borderId="3" xfId="0" applyFont="1" applyFill="1" applyBorder="1" applyAlignment="1">
      <alignment vertical="center" wrapText="1"/>
    </xf>
    <xf numFmtId="49" fontId="5" fillId="2" borderId="4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49" fontId="5" fillId="2" borderId="12" xfId="0" applyNumberFormat="1" applyFont="1" applyFill="1" applyBorder="1" applyAlignment="1">
      <alignment horizontal="center"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0" fontId="5" fillId="0" borderId="39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0" fontId="5" fillId="0" borderId="36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top"/>
    </xf>
    <xf numFmtId="0" fontId="5" fillId="0" borderId="37" xfId="0" applyFont="1" applyFill="1" applyBorder="1" applyAlignment="1">
      <alignment horizontal="center" vertical="top"/>
    </xf>
    <xf numFmtId="0" fontId="5" fillId="0" borderId="38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5" fillId="0" borderId="40" xfId="0" applyFont="1" applyFill="1" applyBorder="1" applyAlignment="1">
      <alignment horizontal="center" vertical="top"/>
    </xf>
    <xf numFmtId="0" fontId="5" fillId="0" borderId="41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49" fontId="3" fillId="2" borderId="4" xfId="0" applyNumberFormat="1" applyFont="1" applyFill="1" applyBorder="1" applyAlignment="1">
      <alignment horizontal="left" wrapText="1"/>
    </xf>
    <xf numFmtId="0" fontId="3" fillId="2" borderId="3" xfId="0" applyFont="1" applyFill="1" applyBorder="1" applyAlignment="1">
      <alignment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3" fillId="2" borderId="6" xfId="0" applyNumberFormat="1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vertical="top"/>
    </xf>
    <xf numFmtId="0" fontId="3" fillId="2" borderId="43" xfId="0" applyFont="1" applyFill="1" applyBorder="1" applyAlignment="1">
      <alignment vertical="top"/>
    </xf>
    <xf numFmtId="0" fontId="3" fillId="2" borderId="43" xfId="0" applyFont="1" applyFill="1" applyBorder="1" applyAlignment="1"/>
    <xf numFmtId="167" fontId="5" fillId="2" borderId="43" xfId="0" applyNumberFormat="1" applyFont="1" applyFill="1" applyBorder="1" applyAlignment="1">
      <alignment vertical="top"/>
    </xf>
    <xf numFmtId="0" fontId="5" fillId="2" borderId="43" xfId="0" applyFont="1" applyFill="1" applyBorder="1" applyAlignment="1">
      <alignment vertical="top"/>
    </xf>
    <xf numFmtId="0" fontId="5" fillId="2" borderId="43" xfId="0" applyFont="1" applyFill="1" applyBorder="1" applyAlignment="1">
      <alignment horizontal="left"/>
    </xf>
    <xf numFmtId="0" fontId="3" fillId="2" borderId="43" xfId="0" applyFont="1" applyFill="1" applyBorder="1" applyAlignment="1">
      <alignment horizontal="left"/>
    </xf>
    <xf numFmtId="0" fontId="3" fillId="0" borderId="43" xfId="0" applyFont="1" applyFill="1" applyBorder="1" applyAlignment="1">
      <alignment vertical="top"/>
    </xf>
    <xf numFmtId="0" fontId="3" fillId="0" borderId="43" xfId="0" applyFont="1" applyFill="1" applyBorder="1" applyAlignment="1">
      <alignment horizontal="left"/>
    </xf>
    <xf numFmtId="0" fontId="3" fillId="0" borderId="43" xfId="0" applyFont="1" applyFill="1" applyBorder="1" applyAlignment="1"/>
    <xf numFmtId="0" fontId="5" fillId="0" borderId="43" xfId="0" applyFont="1" applyFill="1" applyBorder="1" applyAlignment="1">
      <alignment vertical="top"/>
    </xf>
    <xf numFmtId="0" fontId="6" fillId="2" borderId="43" xfId="0" applyFont="1" applyFill="1" applyBorder="1" applyAlignment="1">
      <alignment vertical="top"/>
    </xf>
    <xf numFmtId="0" fontId="4" fillId="0" borderId="43" xfId="0" applyFont="1" applyFill="1" applyBorder="1" applyAlignment="1"/>
    <xf numFmtId="0" fontId="4" fillId="0" borderId="43" xfId="0" applyFont="1" applyFill="1" applyBorder="1" applyAlignment="1">
      <alignment vertical="top"/>
    </xf>
    <xf numFmtId="0" fontId="4" fillId="2" borderId="43" xfId="0" applyFont="1" applyFill="1" applyBorder="1" applyAlignment="1">
      <alignment vertical="top"/>
    </xf>
    <xf numFmtId="0" fontId="3" fillId="2" borderId="43" xfId="0" applyFont="1" applyFill="1" applyBorder="1" applyAlignment="1">
      <alignment vertical="center"/>
    </xf>
    <xf numFmtId="0" fontId="5" fillId="0" borderId="43" xfId="0" applyFont="1" applyFill="1" applyBorder="1" applyAlignment="1">
      <alignment horizontal="left"/>
    </xf>
    <xf numFmtId="14" fontId="3" fillId="2" borderId="4" xfId="0" applyNumberFormat="1" applyFont="1" applyFill="1" applyBorder="1" applyAlignment="1">
      <alignment horizontal="justify" vertical="top" wrapText="1"/>
    </xf>
    <xf numFmtId="14" fontId="3" fillId="2" borderId="6" xfId="0" applyNumberFormat="1" applyFont="1" applyFill="1" applyBorder="1" applyAlignment="1">
      <alignment horizontal="justify" vertical="top" wrapText="1"/>
    </xf>
    <xf numFmtId="49" fontId="3" fillId="2" borderId="4" xfId="0" applyNumberFormat="1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wrapText="1"/>
    </xf>
    <xf numFmtId="14" fontId="3" fillId="2" borderId="4" xfId="0" applyNumberFormat="1" applyFont="1" applyFill="1" applyBorder="1" applyAlignment="1">
      <alignment horizontal="center" vertical="top" wrapText="1"/>
    </xf>
    <xf numFmtId="49" fontId="3" fillId="2" borderId="6" xfId="0" applyNumberFormat="1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wrapText="1"/>
    </xf>
    <xf numFmtId="14" fontId="3" fillId="2" borderId="6" xfId="0" applyNumberFormat="1" applyFont="1" applyFill="1" applyBorder="1" applyAlignment="1">
      <alignment horizontal="center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wrapText="1"/>
    </xf>
    <xf numFmtId="14" fontId="5" fillId="2" borderId="4" xfId="0" applyNumberFormat="1" applyFont="1" applyFill="1" applyBorder="1" applyAlignment="1">
      <alignment horizontal="center" vertical="top" wrapText="1"/>
    </xf>
    <xf numFmtId="14" fontId="5" fillId="2" borderId="6" xfId="0" applyNumberFormat="1" applyFont="1" applyFill="1" applyBorder="1" applyAlignment="1">
      <alignment horizontal="center" vertical="top" wrapText="1"/>
    </xf>
    <xf numFmtId="14" fontId="5" fillId="2" borderId="4" xfId="0" applyNumberFormat="1" applyFont="1" applyFill="1" applyBorder="1" applyAlignment="1">
      <alignment horizontal="justify" vertical="top" wrapText="1"/>
    </xf>
    <xf numFmtId="14" fontId="5" fillId="2" borderId="6" xfId="0" applyNumberFormat="1" applyFont="1" applyFill="1" applyBorder="1" applyAlignment="1">
      <alignment horizontal="justify" vertical="top" wrapText="1"/>
    </xf>
    <xf numFmtId="14" fontId="4" fillId="2" borderId="4" xfId="0" applyNumberFormat="1" applyFont="1" applyFill="1" applyBorder="1" applyAlignment="1">
      <alignment horizontal="justify" vertical="top" wrapText="1"/>
    </xf>
    <xf numFmtId="14" fontId="4" fillId="2" borderId="6" xfId="0" applyNumberFormat="1" applyFont="1" applyFill="1" applyBorder="1" applyAlignment="1">
      <alignment horizontal="justify" vertical="top" wrapText="1"/>
    </xf>
    <xf numFmtId="0" fontId="3" fillId="2" borderId="3" xfId="0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 wrapText="1"/>
    </xf>
    <xf numFmtId="49" fontId="3" fillId="2" borderId="4" xfId="0" applyNumberFormat="1" applyFont="1" applyFill="1" applyBorder="1" applyAlignment="1">
      <alignment horizontal="left" wrapText="1"/>
    </xf>
    <xf numFmtId="49" fontId="5" fillId="2" borderId="16" xfId="0" applyNumberFormat="1" applyFont="1" applyFill="1" applyBorder="1" applyAlignment="1">
      <alignment horizontal="left" wrapText="1"/>
    </xf>
    <xf numFmtId="49" fontId="3" fillId="2" borderId="12" xfId="0" applyNumberFormat="1" applyFont="1" applyFill="1" applyBorder="1" applyAlignment="1">
      <alignment horizontal="left" vertical="top" wrapText="1"/>
    </xf>
    <xf numFmtId="14" fontId="3" fillId="2" borderId="12" xfId="0" applyNumberFormat="1" applyFont="1" applyFill="1" applyBorder="1" applyAlignment="1">
      <alignment horizontal="center" vertical="top" wrapText="1"/>
    </xf>
    <xf numFmtId="14" fontId="3" fillId="2" borderId="12" xfId="0" applyNumberFormat="1" applyFont="1" applyFill="1" applyBorder="1" applyAlignment="1">
      <alignment horizontal="justify" vertical="top" wrapText="1"/>
    </xf>
    <xf numFmtId="49" fontId="5" fillId="2" borderId="3" xfId="0" applyNumberFormat="1" applyFont="1" applyFill="1" applyBorder="1" applyAlignment="1">
      <alignment horizontal="left" wrapText="1"/>
    </xf>
    <xf numFmtId="49" fontId="3" fillId="2" borderId="11" xfId="0" applyNumberFormat="1" applyFont="1" applyFill="1" applyBorder="1" applyAlignment="1">
      <alignment horizontal="left" vertical="top" wrapText="1"/>
    </xf>
    <xf numFmtId="49" fontId="3" fillId="2" borderId="5" xfId="0" applyNumberFormat="1" applyFont="1" applyFill="1" applyBorder="1" applyAlignment="1">
      <alignment horizontal="left" vertical="top" wrapText="1"/>
    </xf>
    <xf numFmtId="49" fontId="3" fillId="2" borderId="14" xfId="0" applyNumberFormat="1" applyFont="1" applyFill="1" applyBorder="1" applyAlignment="1">
      <alignment horizontal="left" vertical="top" wrapText="1"/>
    </xf>
    <xf numFmtId="49" fontId="3" fillId="2" borderId="7" xfId="0" applyNumberFormat="1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wrapText="1"/>
    </xf>
    <xf numFmtId="0" fontId="3" fillId="2" borderId="9" xfId="0" applyFont="1" applyFill="1" applyBorder="1" applyAlignment="1">
      <alignment horizontal="left" wrapText="1"/>
    </xf>
    <xf numFmtId="0" fontId="3" fillId="2" borderId="10" xfId="0" applyFont="1" applyFill="1" applyBorder="1" applyAlignment="1">
      <alignment horizontal="left" wrapText="1"/>
    </xf>
    <xf numFmtId="14" fontId="3" fillId="2" borderId="13" xfId="0" applyNumberFormat="1" applyFont="1" applyFill="1" applyBorder="1" applyAlignment="1">
      <alignment horizontal="justify" vertical="top" wrapText="1"/>
    </xf>
    <xf numFmtId="14" fontId="3" fillId="2" borderId="15" xfId="0" applyNumberFormat="1" applyFont="1" applyFill="1" applyBorder="1" applyAlignment="1">
      <alignment horizontal="justify" vertical="top" wrapText="1"/>
    </xf>
    <xf numFmtId="14" fontId="3" fillId="2" borderId="13" xfId="0" applyNumberFormat="1" applyFont="1" applyFill="1" applyBorder="1" applyAlignment="1">
      <alignment horizontal="center" vertical="top" wrapText="1"/>
    </xf>
    <xf numFmtId="14" fontId="3" fillId="2" borderId="15" xfId="0" applyNumberFormat="1" applyFont="1" applyFill="1" applyBorder="1" applyAlignment="1">
      <alignment horizontal="center" vertical="top" wrapText="1"/>
    </xf>
    <xf numFmtId="14" fontId="5" fillId="2" borderId="12" xfId="0" applyNumberFormat="1" applyFont="1" applyFill="1" applyBorder="1" applyAlignment="1">
      <alignment horizontal="center" vertical="top" wrapText="1"/>
    </xf>
    <xf numFmtId="14" fontId="5" fillId="2" borderId="13" xfId="0" applyNumberFormat="1" applyFont="1" applyFill="1" applyBorder="1" applyAlignment="1">
      <alignment horizontal="center" vertical="top" wrapText="1"/>
    </xf>
    <xf numFmtId="14" fontId="5" fillId="2" borderId="15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5" fillId="2" borderId="42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3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101966</xdr:colOff>
      <xdr:row>0</xdr:row>
      <xdr:rowOff>0</xdr:rowOff>
    </xdr:from>
    <xdr:ext cx="2325687" cy="746125"/>
    <xdr:sp macro="" textlink="">
      <xdr:nvSpPr>
        <xdr:cNvPr id="3" name="Прямоугольник 2"/>
        <xdr:cNvSpPr/>
      </xdr:nvSpPr>
      <xdr:spPr>
        <a:xfrm>
          <a:off x="9931766" y="73269"/>
          <a:ext cx="2325687" cy="7461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wrap="square" lIns="0" tIns="0" rIns="0" bIns="0" rtlCol="0" anchor="t">
          <a:noAutofit/>
        </a:bodyPr>
        <a:lstStyle/>
        <a:p>
          <a:endParaRPr lang="ru-RU" sz="1200" baseline="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299"/>
  <sheetViews>
    <sheetView showZeros="0" tabSelected="1" zoomScale="85" zoomScaleNormal="85" zoomScaleSheetLayoutView="70" workbookViewId="0">
      <selection activeCell="S16" sqref="S16"/>
    </sheetView>
  </sheetViews>
  <sheetFormatPr defaultColWidth="21.28515625" defaultRowHeight="12" outlineLevelCol="1" x14ac:dyDescent="0.25"/>
  <cols>
    <col min="1" max="1" width="7.28515625" style="77" customWidth="1"/>
    <col min="2" max="2" width="46.5703125" style="40" customWidth="1"/>
    <col min="3" max="3" width="29.140625" style="158" customWidth="1"/>
    <col min="4" max="4" width="18.42578125" style="41" customWidth="1" outlineLevel="1"/>
    <col min="5" max="6" width="18.42578125" style="105" customWidth="1" outlineLevel="1"/>
    <col min="7" max="7" width="16.140625" style="80" hidden="1" customWidth="1"/>
    <col min="8" max="8" width="16.5703125" style="41" hidden="1" customWidth="1" outlineLevel="1"/>
    <col min="9" max="9" width="17.42578125" style="105" hidden="1" customWidth="1" outlineLevel="1"/>
    <col min="10" max="10" width="58.42578125" style="82" hidden="1" customWidth="1"/>
    <col min="11" max="11" width="8.85546875" style="99" hidden="1" customWidth="1"/>
    <col min="12" max="12" width="13.85546875" style="43" hidden="1" customWidth="1"/>
    <col min="13" max="13" width="4.42578125" style="96" hidden="1" customWidth="1"/>
    <col min="14" max="14" width="13.85546875" style="2" hidden="1" customWidth="1"/>
    <col min="15" max="16" width="21.28515625" style="2" hidden="1" customWidth="1"/>
    <col min="17" max="17" width="0" style="2" hidden="1" customWidth="1"/>
    <col min="18" max="16384" width="21.28515625" style="2"/>
  </cols>
  <sheetData>
    <row r="1" spans="1:103" s="7" customFormat="1" x14ac:dyDescent="0.2">
      <c r="A1" s="229" t="s">
        <v>322</v>
      </c>
      <c r="B1" s="229"/>
      <c r="C1" s="229"/>
      <c r="D1" s="229"/>
      <c r="E1" s="229"/>
      <c r="F1" s="229"/>
      <c r="G1" s="229"/>
      <c r="H1" s="229"/>
      <c r="I1" s="229"/>
      <c r="J1" s="127"/>
      <c r="K1" s="4"/>
      <c r="L1" s="5"/>
      <c r="M1" s="6"/>
      <c r="N1" s="3"/>
      <c r="O1" s="3"/>
    </row>
    <row r="2" spans="1:103" s="7" customFormat="1" ht="66" customHeight="1" x14ac:dyDescent="0.25">
      <c r="A2" s="230" t="s">
        <v>323</v>
      </c>
      <c r="B2" s="230"/>
      <c r="C2" s="230"/>
      <c r="D2" s="230"/>
      <c r="E2" s="230"/>
      <c r="F2" s="230"/>
      <c r="G2" s="230"/>
      <c r="H2" s="230"/>
      <c r="I2" s="230"/>
      <c r="J2" s="128" t="s">
        <v>0</v>
      </c>
      <c r="K2" s="4"/>
      <c r="L2" s="5"/>
      <c r="M2" s="6"/>
      <c r="N2" s="3"/>
      <c r="O2" s="3"/>
    </row>
    <row r="3" spans="1:103" s="11" customFormat="1" ht="9.75" customHeight="1" x14ac:dyDescent="0.25">
      <c r="A3" s="231" t="s">
        <v>1</v>
      </c>
      <c r="B3" s="231" t="s">
        <v>2</v>
      </c>
      <c r="C3" s="227" t="s">
        <v>302</v>
      </c>
      <c r="D3" s="226" t="s">
        <v>3</v>
      </c>
      <c r="E3" s="226"/>
      <c r="F3" s="226"/>
      <c r="G3" s="226" t="s">
        <v>4</v>
      </c>
      <c r="H3" s="226" t="s">
        <v>5</v>
      </c>
      <c r="I3" s="226" t="s">
        <v>6</v>
      </c>
      <c r="J3" s="226" t="s">
        <v>7</v>
      </c>
      <c r="K3" s="8"/>
      <c r="L3" s="9"/>
      <c r="M3" s="10"/>
      <c r="N3" s="3"/>
      <c r="O3" s="3"/>
      <c r="Q3" s="2"/>
      <c r="R3" s="169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</row>
    <row r="4" spans="1:103" s="11" customFormat="1" ht="15.75" customHeight="1" x14ac:dyDescent="0.25">
      <c r="A4" s="231"/>
      <c r="B4" s="231"/>
      <c r="C4" s="228"/>
      <c r="D4" s="226"/>
      <c r="E4" s="226"/>
      <c r="F4" s="226"/>
      <c r="G4" s="226"/>
      <c r="H4" s="226"/>
      <c r="I4" s="226"/>
      <c r="J4" s="226"/>
      <c r="K4" s="8"/>
      <c r="L4" s="9"/>
      <c r="M4" s="10"/>
      <c r="N4" s="3"/>
      <c r="O4" s="3"/>
      <c r="Q4" s="2"/>
      <c r="R4" s="169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</row>
    <row r="5" spans="1:103" s="11" customFormat="1" ht="42.75" customHeight="1" x14ac:dyDescent="0.25">
      <c r="A5" s="231"/>
      <c r="B5" s="231"/>
      <c r="C5" s="151" t="s">
        <v>303</v>
      </c>
      <c r="D5" s="161" t="s">
        <v>8</v>
      </c>
      <c r="E5" s="161" t="s">
        <v>9</v>
      </c>
      <c r="F5" s="161" t="s">
        <v>10</v>
      </c>
      <c r="G5" s="226"/>
      <c r="H5" s="226"/>
      <c r="I5" s="226"/>
      <c r="J5" s="226"/>
      <c r="K5" s="8"/>
      <c r="L5" s="9"/>
      <c r="M5" s="10"/>
      <c r="N5" s="3"/>
      <c r="O5" s="3"/>
      <c r="Q5" s="2">
        <f>F8/D8</f>
        <v>0.99588152324158785</v>
      </c>
      <c r="R5" s="169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</row>
    <row r="6" spans="1:103" s="11" customFormat="1" x14ac:dyDescent="0.25">
      <c r="A6" s="129">
        <v>1</v>
      </c>
      <c r="B6" s="130">
        <v>2</v>
      </c>
      <c r="C6" s="152">
        <v>3</v>
      </c>
      <c r="D6" s="130">
        <v>4</v>
      </c>
      <c r="E6" s="130">
        <v>5</v>
      </c>
      <c r="F6" s="130">
        <v>6</v>
      </c>
      <c r="G6" s="130">
        <v>6</v>
      </c>
      <c r="H6" s="130">
        <v>7</v>
      </c>
      <c r="I6" s="130">
        <v>8</v>
      </c>
      <c r="J6" s="130">
        <v>9</v>
      </c>
      <c r="K6" s="12"/>
      <c r="L6" s="9"/>
      <c r="M6" s="10"/>
      <c r="N6" s="3"/>
      <c r="O6" s="3"/>
      <c r="Q6" s="2"/>
      <c r="R6" s="169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</row>
    <row r="7" spans="1:103" s="16" customFormat="1" x14ac:dyDescent="0.2">
      <c r="A7" s="210" t="s">
        <v>11</v>
      </c>
      <c r="B7" s="210"/>
      <c r="C7" s="210"/>
      <c r="D7" s="210"/>
      <c r="E7" s="210"/>
      <c r="F7" s="210"/>
      <c r="G7" s="143"/>
      <c r="H7" s="143"/>
      <c r="I7" s="143"/>
      <c r="J7" s="143"/>
      <c r="K7" s="13"/>
      <c r="L7" s="14"/>
      <c r="M7" s="15"/>
      <c r="N7" s="3"/>
      <c r="O7" s="3"/>
      <c r="Q7" s="17"/>
      <c r="R7" s="170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</row>
    <row r="8" spans="1:103" s="19" customFormat="1" ht="24" x14ac:dyDescent="0.25">
      <c r="A8" s="193" t="s">
        <v>324</v>
      </c>
      <c r="B8" s="193"/>
      <c r="C8" s="145" t="s">
        <v>326</v>
      </c>
      <c r="D8" s="131">
        <f t="shared" ref="D8:F14" si="0">SUM(D16,D136,D512,D560,D608,D648,D712,D760)</f>
        <v>1080650.52957</v>
      </c>
      <c r="E8" s="131">
        <f t="shared" si="0"/>
        <v>1076199.8954800002</v>
      </c>
      <c r="F8" s="131">
        <f t="shared" si="0"/>
        <v>1076199.8954800002</v>
      </c>
      <c r="G8" s="196">
        <v>44562</v>
      </c>
      <c r="H8" s="196"/>
      <c r="I8" s="131">
        <f t="shared" ref="I8:I14" si="1">SUM(I16,I136,I512,I560,I608,I648,I712,I760)</f>
        <v>1074590.32925</v>
      </c>
      <c r="J8" s="198" t="s">
        <v>295</v>
      </c>
      <c r="K8" s="8">
        <f>F8/D8</f>
        <v>0.99588152324158785</v>
      </c>
      <c r="L8" s="9">
        <f>I8/D8</f>
        <v>0.99439208129346734</v>
      </c>
      <c r="M8" s="18"/>
      <c r="N8" s="3">
        <f>I8-F8</f>
        <v>-1609.5662300002296</v>
      </c>
      <c r="O8" s="3">
        <f>E8-F8</f>
        <v>0</v>
      </c>
      <c r="Q8" s="20"/>
      <c r="R8" s="171"/>
      <c r="S8" s="21"/>
      <c r="T8" s="21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</row>
    <row r="9" spans="1:103" s="19" customFormat="1" x14ac:dyDescent="0.25">
      <c r="A9" s="193" t="s">
        <v>13</v>
      </c>
      <c r="B9" s="193"/>
      <c r="C9" s="145" t="s">
        <v>325</v>
      </c>
      <c r="D9" s="131">
        <f t="shared" si="0"/>
        <v>35511.9</v>
      </c>
      <c r="E9" s="131">
        <f t="shared" si="0"/>
        <v>32541.852579999999</v>
      </c>
      <c r="F9" s="131">
        <f t="shared" si="0"/>
        <v>32541.852579999999</v>
      </c>
      <c r="G9" s="196"/>
      <c r="H9" s="196"/>
      <c r="I9" s="131">
        <f t="shared" si="1"/>
        <v>35511.9</v>
      </c>
      <c r="J9" s="198"/>
      <c r="K9" s="8">
        <f t="shared" ref="K9:K10" si="2">F9/D9</f>
        <v>0.91636472787995005</v>
      </c>
      <c r="L9" s="9">
        <f t="shared" ref="L9:L10" si="3">I9/D9</f>
        <v>1</v>
      </c>
      <c r="M9" s="18"/>
      <c r="N9" s="3">
        <f t="shared" ref="N9:N102" si="4">I9-F9</f>
        <v>2970.0474200000026</v>
      </c>
      <c r="O9" s="3">
        <f t="shared" ref="O9:O102" si="5">E9-F9</f>
        <v>0</v>
      </c>
      <c r="Q9" s="20"/>
      <c r="R9" s="171"/>
      <c r="S9" s="21"/>
      <c r="T9" s="21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</row>
    <row r="10" spans="1:103" s="19" customFormat="1" ht="24" x14ac:dyDescent="0.25">
      <c r="A10" s="193" t="s">
        <v>14</v>
      </c>
      <c r="B10" s="193"/>
      <c r="C10" s="145" t="s">
        <v>326</v>
      </c>
      <c r="D10" s="131">
        <f t="shared" si="0"/>
        <v>1045138.6295700001</v>
      </c>
      <c r="E10" s="131">
        <f t="shared" si="0"/>
        <v>1043658.0429</v>
      </c>
      <c r="F10" s="131">
        <f t="shared" si="0"/>
        <v>1043658.0429</v>
      </c>
      <c r="G10" s="196"/>
      <c r="H10" s="196"/>
      <c r="I10" s="131">
        <f t="shared" si="1"/>
        <v>1039078.42925</v>
      </c>
      <c r="J10" s="198"/>
      <c r="K10" s="8">
        <f t="shared" si="2"/>
        <v>0.99858335858219183</v>
      </c>
      <c r="L10" s="9">
        <f t="shared" si="3"/>
        <v>0.99420153446773529</v>
      </c>
      <c r="M10" s="18"/>
      <c r="N10" s="3">
        <f t="shared" si="4"/>
        <v>-4579.6136499999557</v>
      </c>
      <c r="O10" s="3">
        <f t="shared" si="5"/>
        <v>0</v>
      </c>
      <c r="Q10" s="20"/>
      <c r="R10" s="171"/>
      <c r="S10" s="21"/>
      <c r="T10" s="21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</row>
    <row r="11" spans="1:103" s="19" customFormat="1" x14ac:dyDescent="0.25">
      <c r="A11" s="193" t="s">
        <v>15</v>
      </c>
      <c r="B11" s="193"/>
      <c r="C11" s="145"/>
      <c r="D11" s="131">
        <f t="shared" si="0"/>
        <v>0</v>
      </c>
      <c r="E11" s="131">
        <f t="shared" si="0"/>
        <v>0</v>
      </c>
      <c r="F11" s="131">
        <f t="shared" si="0"/>
        <v>0</v>
      </c>
      <c r="G11" s="196"/>
      <c r="H11" s="196"/>
      <c r="I11" s="131">
        <f t="shared" si="1"/>
        <v>0</v>
      </c>
      <c r="J11" s="198"/>
      <c r="K11" s="22"/>
      <c r="L11" s="23"/>
      <c r="M11" s="18"/>
      <c r="N11" s="3">
        <f t="shared" si="4"/>
        <v>0</v>
      </c>
      <c r="O11" s="3">
        <f t="shared" si="5"/>
        <v>0</v>
      </c>
      <c r="Q11" s="20"/>
      <c r="R11" s="172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</row>
    <row r="12" spans="1:103" s="19" customFormat="1" x14ac:dyDescent="0.25">
      <c r="A12" s="193" t="s">
        <v>16</v>
      </c>
      <c r="B12" s="193"/>
      <c r="C12" s="145"/>
      <c r="D12" s="131">
        <f t="shared" si="0"/>
        <v>0</v>
      </c>
      <c r="E12" s="131">
        <f t="shared" si="0"/>
        <v>0</v>
      </c>
      <c r="F12" s="131">
        <f t="shared" si="0"/>
        <v>0</v>
      </c>
      <c r="G12" s="196"/>
      <c r="H12" s="196"/>
      <c r="I12" s="131">
        <f t="shared" si="1"/>
        <v>0</v>
      </c>
      <c r="J12" s="198"/>
      <c r="K12" s="22"/>
      <c r="L12" s="23"/>
      <c r="M12" s="18"/>
      <c r="N12" s="3">
        <f t="shared" si="4"/>
        <v>0</v>
      </c>
      <c r="O12" s="3">
        <f t="shared" si="5"/>
        <v>0</v>
      </c>
      <c r="P12" s="19">
        <v>0</v>
      </c>
      <c r="Q12" s="20">
        <v>0</v>
      </c>
      <c r="R12" s="172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</row>
    <row r="13" spans="1:103" s="19" customFormat="1" x14ac:dyDescent="0.25">
      <c r="A13" s="193" t="s">
        <v>17</v>
      </c>
      <c r="B13" s="193"/>
      <c r="C13" s="145"/>
      <c r="D13" s="131">
        <f t="shared" si="0"/>
        <v>0</v>
      </c>
      <c r="E13" s="131">
        <f t="shared" si="0"/>
        <v>0</v>
      </c>
      <c r="F13" s="131">
        <f t="shared" si="0"/>
        <v>0</v>
      </c>
      <c r="G13" s="196"/>
      <c r="H13" s="196"/>
      <c r="I13" s="131">
        <f t="shared" si="1"/>
        <v>0</v>
      </c>
      <c r="J13" s="198"/>
      <c r="K13" s="22"/>
      <c r="L13" s="23"/>
      <c r="M13" s="18"/>
      <c r="N13" s="3">
        <f t="shared" si="4"/>
        <v>0</v>
      </c>
      <c r="O13" s="3">
        <f t="shared" si="5"/>
        <v>0</v>
      </c>
      <c r="P13" s="19">
        <v>0</v>
      </c>
      <c r="Q13" s="20">
        <v>0</v>
      </c>
      <c r="R13" s="172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</row>
    <row r="14" spans="1:103" s="19" customFormat="1" x14ac:dyDescent="0.25">
      <c r="A14" s="194" t="s">
        <v>18</v>
      </c>
      <c r="B14" s="194"/>
      <c r="C14" s="146"/>
      <c r="D14" s="132">
        <f t="shared" si="0"/>
        <v>0</v>
      </c>
      <c r="E14" s="132">
        <f t="shared" si="0"/>
        <v>0</v>
      </c>
      <c r="F14" s="132">
        <f t="shared" si="0"/>
        <v>0</v>
      </c>
      <c r="G14" s="197"/>
      <c r="H14" s="197"/>
      <c r="I14" s="132">
        <f t="shared" si="1"/>
        <v>0</v>
      </c>
      <c r="J14" s="199"/>
      <c r="K14" s="22"/>
      <c r="L14" s="23"/>
      <c r="M14" s="18"/>
      <c r="N14" s="3">
        <f t="shared" si="4"/>
        <v>0</v>
      </c>
      <c r="O14" s="3">
        <f t="shared" si="5"/>
        <v>0</v>
      </c>
      <c r="P14" s="19">
        <v>0</v>
      </c>
      <c r="Q14" s="20">
        <v>0</v>
      </c>
      <c r="R14" s="172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</row>
    <row r="15" spans="1:103" s="24" customFormat="1" ht="24" x14ac:dyDescent="0.2">
      <c r="A15" s="163" t="s">
        <v>19</v>
      </c>
      <c r="B15" s="210" t="s">
        <v>20</v>
      </c>
      <c r="C15" s="210"/>
      <c r="D15" s="210"/>
      <c r="E15" s="210"/>
      <c r="F15" s="210"/>
      <c r="G15" s="143"/>
      <c r="H15" s="143"/>
      <c r="I15" s="143"/>
      <c r="J15" s="143"/>
      <c r="K15" s="13"/>
      <c r="L15" s="14"/>
      <c r="M15" s="15"/>
      <c r="N15" s="3">
        <f t="shared" si="4"/>
        <v>0</v>
      </c>
      <c r="O15" s="3">
        <f t="shared" si="5"/>
        <v>0</v>
      </c>
      <c r="Q15" s="25"/>
      <c r="R15" s="173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</row>
    <row r="16" spans="1:103" s="19" customFormat="1" x14ac:dyDescent="0.25">
      <c r="A16" s="193" t="s">
        <v>12</v>
      </c>
      <c r="B16" s="193"/>
      <c r="C16" s="145" t="s">
        <v>304</v>
      </c>
      <c r="D16" s="131">
        <f t="shared" ref="D16:F22" si="6">SUM(D24,D96)</f>
        <v>134412.41045</v>
      </c>
      <c r="E16" s="131">
        <f t="shared" si="6"/>
        <v>134412.41045</v>
      </c>
      <c r="F16" s="131">
        <f t="shared" si="6"/>
        <v>134412.41045</v>
      </c>
      <c r="G16" s="196">
        <v>44562</v>
      </c>
      <c r="H16" s="196"/>
      <c r="I16" s="131">
        <f t="shared" ref="I16:I22" si="7">SUM(I24,I96)</f>
        <v>134412.41045</v>
      </c>
      <c r="J16" s="198" t="s">
        <v>254</v>
      </c>
      <c r="K16" s="8">
        <f>F16/D16</f>
        <v>1</v>
      </c>
      <c r="L16" s="9">
        <f>I16/D16</f>
        <v>1</v>
      </c>
      <c r="M16" s="18"/>
      <c r="N16" s="3">
        <f t="shared" si="4"/>
        <v>0</v>
      </c>
      <c r="O16" s="3">
        <f t="shared" si="5"/>
        <v>0</v>
      </c>
      <c r="Q16" s="20"/>
      <c r="R16" s="172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</row>
    <row r="17" spans="1:103" s="19" customFormat="1" x14ac:dyDescent="0.25">
      <c r="A17" s="193" t="s">
        <v>13</v>
      </c>
      <c r="B17" s="193"/>
      <c r="C17" s="145"/>
      <c r="D17" s="131">
        <f t="shared" si="6"/>
        <v>0</v>
      </c>
      <c r="E17" s="131">
        <f t="shared" si="6"/>
        <v>0</v>
      </c>
      <c r="F17" s="131">
        <f t="shared" si="6"/>
        <v>0</v>
      </c>
      <c r="G17" s="196"/>
      <c r="H17" s="196"/>
      <c r="I17" s="131">
        <f t="shared" si="7"/>
        <v>0</v>
      </c>
      <c r="J17" s="198"/>
      <c r="K17" s="8" t="e">
        <f t="shared" ref="K17:K22" si="8">F17/D17</f>
        <v>#DIV/0!</v>
      </c>
      <c r="L17" s="9" t="e">
        <f t="shared" ref="L17:L22" si="9">I17/D17</f>
        <v>#DIV/0!</v>
      </c>
      <c r="M17" s="18"/>
      <c r="N17" s="3">
        <f t="shared" si="4"/>
        <v>0</v>
      </c>
      <c r="O17" s="3">
        <f t="shared" si="5"/>
        <v>0</v>
      </c>
      <c r="Q17" s="20"/>
      <c r="R17" s="172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</row>
    <row r="18" spans="1:103" s="19" customFormat="1" x14ac:dyDescent="0.25">
      <c r="A18" s="193" t="s">
        <v>14</v>
      </c>
      <c r="B18" s="193"/>
      <c r="C18" s="145" t="s">
        <v>304</v>
      </c>
      <c r="D18" s="131">
        <f t="shared" si="6"/>
        <v>134412.41045</v>
      </c>
      <c r="E18" s="131">
        <f t="shared" si="6"/>
        <v>134412.41045</v>
      </c>
      <c r="F18" s="131">
        <f t="shared" si="6"/>
        <v>134412.41045</v>
      </c>
      <c r="G18" s="196"/>
      <c r="H18" s="196"/>
      <c r="I18" s="131">
        <f t="shared" si="7"/>
        <v>134412.41045</v>
      </c>
      <c r="J18" s="198"/>
      <c r="K18" s="8">
        <f t="shared" si="8"/>
        <v>1</v>
      </c>
      <c r="L18" s="9">
        <f t="shared" si="9"/>
        <v>1</v>
      </c>
      <c r="M18" s="18"/>
      <c r="N18" s="3">
        <f t="shared" si="4"/>
        <v>0</v>
      </c>
      <c r="O18" s="3">
        <f t="shared" si="5"/>
        <v>0</v>
      </c>
      <c r="Q18" s="20"/>
      <c r="R18" s="172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</row>
    <row r="19" spans="1:103" s="19" customFormat="1" x14ac:dyDescent="0.25">
      <c r="A19" s="193" t="s">
        <v>15</v>
      </c>
      <c r="B19" s="193"/>
      <c r="C19" s="145"/>
      <c r="D19" s="131">
        <f t="shared" si="6"/>
        <v>0</v>
      </c>
      <c r="E19" s="131">
        <f t="shared" si="6"/>
        <v>0</v>
      </c>
      <c r="F19" s="131">
        <f t="shared" si="6"/>
        <v>0</v>
      </c>
      <c r="G19" s="196"/>
      <c r="H19" s="196"/>
      <c r="I19" s="131">
        <f t="shared" si="7"/>
        <v>0</v>
      </c>
      <c r="J19" s="198"/>
      <c r="K19" s="8" t="e">
        <f t="shared" si="8"/>
        <v>#DIV/0!</v>
      </c>
      <c r="L19" s="9" t="e">
        <f t="shared" si="9"/>
        <v>#DIV/0!</v>
      </c>
      <c r="M19" s="18"/>
      <c r="N19" s="3">
        <f t="shared" si="4"/>
        <v>0</v>
      </c>
      <c r="O19" s="3">
        <f t="shared" si="5"/>
        <v>0</v>
      </c>
      <c r="Q19" s="20"/>
      <c r="R19" s="172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</row>
    <row r="20" spans="1:103" s="19" customFormat="1" x14ac:dyDescent="0.25">
      <c r="A20" s="193" t="s">
        <v>16</v>
      </c>
      <c r="B20" s="193"/>
      <c r="C20" s="145"/>
      <c r="D20" s="131">
        <f t="shared" si="6"/>
        <v>0</v>
      </c>
      <c r="E20" s="131">
        <f t="shared" si="6"/>
        <v>0</v>
      </c>
      <c r="F20" s="131">
        <f t="shared" si="6"/>
        <v>0</v>
      </c>
      <c r="G20" s="196"/>
      <c r="H20" s="196"/>
      <c r="I20" s="131">
        <f t="shared" si="7"/>
        <v>0</v>
      </c>
      <c r="J20" s="198"/>
      <c r="K20" s="8" t="e">
        <f t="shared" si="8"/>
        <v>#DIV/0!</v>
      </c>
      <c r="L20" s="9" t="e">
        <f t="shared" si="9"/>
        <v>#DIV/0!</v>
      </c>
      <c r="M20" s="18"/>
      <c r="N20" s="3">
        <f t="shared" si="4"/>
        <v>0</v>
      </c>
      <c r="O20" s="3">
        <f t="shared" si="5"/>
        <v>0</v>
      </c>
      <c r="Q20" s="20"/>
      <c r="R20" s="172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</row>
    <row r="21" spans="1:103" s="19" customFormat="1" x14ac:dyDescent="0.25">
      <c r="A21" s="193" t="s">
        <v>17</v>
      </c>
      <c r="B21" s="193"/>
      <c r="C21" s="145"/>
      <c r="D21" s="131">
        <f t="shared" si="6"/>
        <v>0</v>
      </c>
      <c r="E21" s="131">
        <f t="shared" si="6"/>
        <v>0</v>
      </c>
      <c r="F21" s="131">
        <f t="shared" si="6"/>
        <v>0</v>
      </c>
      <c r="G21" s="196"/>
      <c r="H21" s="196"/>
      <c r="I21" s="131">
        <f t="shared" si="7"/>
        <v>0</v>
      </c>
      <c r="J21" s="198"/>
      <c r="K21" s="8" t="e">
        <f t="shared" si="8"/>
        <v>#DIV/0!</v>
      </c>
      <c r="L21" s="9" t="e">
        <f t="shared" si="9"/>
        <v>#DIV/0!</v>
      </c>
      <c r="M21" s="18"/>
      <c r="N21" s="3">
        <f t="shared" si="4"/>
        <v>0</v>
      </c>
      <c r="O21" s="3">
        <f t="shared" si="5"/>
        <v>0</v>
      </c>
      <c r="Q21" s="20"/>
      <c r="R21" s="172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</row>
    <row r="22" spans="1:103" s="19" customFormat="1" x14ac:dyDescent="0.25">
      <c r="A22" s="194" t="s">
        <v>18</v>
      </c>
      <c r="B22" s="194"/>
      <c r="C22" s="146"/>
      <c r="D22" s="132">
        <f t="shared" si="6"/>
        <v>0</v>
      </c>
      <c r="E22" s="132">
        <f t="shared" si="6"/>
        <v>0</v>
      </c>
      <c r="F22" s="132">
        <f t="shared" si="6"/>
        <v>0</v>
      </c>
      <c r="G22" s="197"/>
      <c r="H22" s="197"/>
      <c r="I22" s="132">
        <f t="shared" si="7"/>
        <v>0</v>
      </c>
      <c r="J22" s="199"/>
      <c r="K22" s="8" t="e">
        <f t="shared" si="8"/>
        <v>#DIV/0!</v>
      </c>
      <c r="L22" s="9" t="e">
        <f t="shared" si="9"/>
        <v>#DIV/0!</v>
      </c>
      <c r="M22" s="18"/>
      <c r="N22" s="3">
        <f t="shared" si="4"/>
        <v>0</v>
      </c>
      <c r="O22" s="3">
        <f t="shared" si="5"/>
        <v>0</v>
      </c>
      <c r="Q22" s="20"/>
      <c r="R22" s="172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</row>
    <row r="23" spans="1:103" s="29" customFormat="1" ht="24" x14ac:dyDescent="0.2">
      <c r="A23" s="133" t="s">
        <v>21</v>
      </c>
      <c r="B23" s="191" t="s">
        <v>22</v>
      </c>
      <c r="C23" s="191"/>
      <c r="D23" s="191"/>
      <c r="E23" s="191"/>
      <c r="F23" s="191"/>
      <c r="G23" s="165"/>
      <c r="H23" s="165"/>
      <c r="I23" s="165"/>
      <c r="J23" s="165"/>
      <c r="K23" s="26"/>
      <c r="L23" s="27"/>
      <c r="M23" s="28"/>
      <c r="N23" s="3">
        <f t="shared" si="4"/>
        <v>0</v>
      </c>
      <c r="O23" s="3">
        <f t="shared" si="5"/>
        <v>0</v>
      </c>
      <c r="Q23" s="30"/>
      <c r="R23" s="174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</row>
    <row r="24" spans="1:103" s="11" customFormat="1" x14ac:dyDescent="0.25">
      <c r="A24" s="187" t="s">
        <v>12</v>
      </c>
      <c r="B24" s="187"/>
      <c r="C24" s="166" t="s">
        <v>304</v>
      </c>
      <c r="D24" s="120">
        <f t="shared" ref="D24:F30" si="10">SUM(D32,D40,D48,D56,D64,D72,D80,D88)</f>
        <v>134412.41045</v>
      </c>
      <c r="E24" s="120">
        <f t="shared" si="10"/>
        <v>134412.41045</v>
      </c>
      <c r="F24" s="120">
        <f t="shared" si="10"/>
        <v>134412.41045</v>
      </c>
      <c r="G24" s="189">
        <v>44562</v>
      </c>
      <c r="H24" s="189"/>
      <c r="I24" s="120">
        <f t="shared" ref="I24:I30" si="11">SUM(I32,I40,I48,I56,I64,I72,I80,I88)</f>
        <v>134412.41045</v>
      </c>
      <c r="J24" s="185" t="s">
        <v>294</v>
      </c>
      <c r="K24" s="8">
        <f>F24/D24</f>
        <v>1</v>
      </c>
      <c r="L24" s="9">
        <f>I24/D24</f>
        <v>1</v>
      </c>
      <c r="M24" s="31"/>
      <c r="N24" s="3">
        <f t="shared" si="4"/>
        <v>0</v>
      </c>
      <c r="O24" s="3">
        <f t="shared" si="5"/>
        <v>0</v>
      </c>
      <c r="Q24" s="2"/>
      <c r="R24" s="169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</row>
    <row r="25" spans="1:103" s="11" customFormat="1" x14ac:dyDescent="0.25">
      <c r="A25" s="187" t="s">
        <v>13</v>
      </c>
      <c r="B25" s="187"/>
      <c r="C25" s="166"/>
      <c r="D25" s="120">
        <f t="shared" si="10"/>
        <v>0</v>
      </c>
      <c r="E25" s="120">
        <f t="shared" si="10"/>
        <v>0</v>
      </c>
      <c r="F25" s="120">
        <f t="shared" si="10"/>
        <v>0</v>
      </c>
      <c r="G25" s="189"/>
      <c r="H25" s="189"/>
      <c r="I25" s="120">
        <f t="shared" si="11"/>
        <v>0</v>
      </c>
      <c r="J25" s="185"/>
      <c r="K25" s="8" t="e">
        <f t="shared" ref="K25:K30" si="12">F25/D25</f>
        <v>#DIV/0!</v>
      </c>
      <c r="L25" s="9" t="e">
        <f t="shared" ref="L25:L30" si="13">I25/D25</f>
        <v>#DIV/0!</v>
      </c>
      <c r="M25" s="31"/>
      <c r="N25" s="3">
        <f t="shared" si="4"/>
        <v>0</v>
      </c>
      <c r="O25" s="3">
        <f t="shared" si="5"/>
        <v>0</v>
      </c>
      <c r="Q25" s="2"/>
      <c r="R25" s="169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</row>
    <row r="26" spans="1:103" s="11" customFormat="1" x14ac:dyDescent="0.25">
      <c r="A26" s="187" t="s">
        <v>14</v>
      </c>
      <c r="B26" s="187"/>
      <c r="C26" s="166" t="s">
        <v>304</v>
      </c>
      <c r="D26" s="120">
        <f t="shared" si="10"/>
        <v>134412.41045</v>
      </c>
      <c r="E26" s="120">
        <f t="shared" si="10"/>
        <v>134412.41045</v>
      </c>
      <c r="F26" s="120">
        <f t="shared" si="10"/>
        <v>134412.41045</v>
      </c>
      <c r="G26" s="189"/>
      <c r="H26" s="189"/>
      <c r="I26" s="120">
        <f t="shared" si="11"/>
        <v>134412.41045</v>
      </c>
      <c r="J26" s="185"/>
      <c r="K26" s="8">
        <f t="shared" si="12"/>
        <v>1</v>
      </c>
      <c r="L26" s="9">
        <f t="shared" si="13"/>
        <v>1</v>
      </c>
      <c r="M26" s="31"/>
      <c r="N26" s="3">
        <f t="shared" si="4"/>
        <v>0</v>
      </c>
      <c r="O26" s="3">
        <f t="shared" si="5"/>
        <v>0</v>
      </c>
      <c r="Q26" s="2"/>
      <c r="R26" s="169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</row>
    <row r="27" spans="1:103" s="11" customFormat="1" x14ac:dyDescent="0.25">
      <c r="A27" s="187" t="s">
        <v>15</v>
      </c>
      <c r="B27" s="187"/>
      <c r="C27" s="166"/>
      <c r="D27" s="120">
        <f t="shared" si="10"/>
        <v>0</v>
      </c>
      <c r="E27" s="120">
        <f t="shared" si="10"/>
        <v>0</v>
      </c>
      <c r="F27" s="120">
        <f t="shared" si="10"/>
        <v>0</v>
      </c>
      <c r="G27" s="189"/>
      <c r="H27" s="189"/>
      <c r="I27" s="120">
        <f t="shared" si="11"/>
        <v>0</v>
      </c>
      <c r="J27" s="185"/>
      <c r="K27" s="8" t="e">
        <f t="shared" si="12"/>
        <v>#DIV/0!</v>
      </c>
      <c r="L27" s="9" t="e">
        <f t="shared" si="13"/>
        <v>#DIV/0!</v>
      </c>
      <c r="M27" s="31"/>
      <c r="N27" s="3">
        <f t="shared" si="4"/>
        <v>0</v>
      </c>
      <c r="O27" s="3">
        <f t="shared" si="5"/>
        <v>0</v>
      </c>
      <c r="Q27" s="2"/>
      <c r="R27" s="169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</row>
    <row r="28" spans="1:103" s="11" customFormat="1" x14ac:dyDescent="0.25">
      <c r="A28" s="187" t="s">
        <v>16</v>
      </c>
      <c r="B28" s="187"/>
      <c r="C28" s="166"/>
      <c r="D28" s="120">
        <f t="shared" si="10"/>
        <v>0</v>
      </c>
      <c r="E28" s="120">
        <f t="shared" si="10"/>
        <v>0</v>
      </c>
      <c r="F28" s="120">
        <f t="shared" si="10"/>
        <v>0</v>
      </c>
      <c r="G28" s="189"/>
      <c r="H28" s="189"/>
      <c r="I28" s="120">
        <f t="shared" si="11"/>
        <v>0</v>
      </c>
      <c r="J28" s="185"/>
      <c r="K28" s="8" t="e">
        <f t="shared" si="12"/>
        <v>#DIV/0!</v>
      </c>
      <c r="L28" s="9" t="e">
        <f t="shared" si="13"/>
        <v>#DIV/0!</v>
      </c>
      <c r="M28" s="31"/>
      <c r="N28" s="3">
        <f t="shared" si="4"/>
        <v>0</v>
      </c>
      <c r="O28" s="3">
        <f t="shared" si="5"/>
        <v>0</v>
      </c>
      <c r="Q28" s="2"/>
      <c r="R28" s="169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</row>
    <row r="29" spans="1:103" s="11" customFormat="1" x14ac:dyDescent="0.25">
      <c r="A29" s="187" t="s">
        <v>17</v>
      </c>
      <c r="B29" s="187"/>
      <c r="C29" s="166"/>
      <c r="D29" s="120">
        <f t="shared" si="10"/>
        <v>0</v>
      </c>
      <c r="E29" s="120">
        <f t="shared" si="10"/>
        <v>0</v>
      </c>
      <c r="F29" s="120">
        <f t="shared" si="10"/>
        <v>0</v>
      </c>
      <c r="G29" s="189"/>
      <c r="H29" s="189"/>
      <c r="I29" s="120">
        <f t="shared" si="11"/>
        <v>0</v>
      </c>
      <c r="J29" s="185"/>
      <c r="K29" s="8" t="e">
        <f t="shared" si="12"/>
        <v>#DIV/0!</v>
      </c>
      <c r="L29" s="9" t="e">
        <f t="shared" si="13"/>
        <v>#DIV/0!</v>
      </c>
      <c r="M29" s="31"/>
      <c r="N29" s="3">
        <f t="shared" si="4"/>
        <v>0</v>
      </c>
      <c r="O29" s="3">
        <f t="shared" si="5"/>
        <v>0</v>
      </c>
      <c r="Q29" s="2"/>
      <c r="R29" s="169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</row>
    <row r="30" spans="1:103" s="11" customFormat="1" x14ac:dyDescent="0.25">
      <c r="A30" s="190" t="s">
        <v>18</v>
      </c>
      <c r="B30" s="190"/>
      <c r="C30" s="167"/>
      <c r="D30" s="122">
        <f t="shared" si="10"/>
        <v>0</v>
      </c>
      <c r="E30" s="122">
        <f t="shared" si="10"/>
        <v>0</v>
      </c>
      <c r="F30" s="122">
        <f t="shared" si="10"/>
        <v>0</v>
      </c>
      <c r="G30" s="192"/>
      <c r="H30" s="192"/>
      <c r="I30" s="120">
        <f t="shared" si="11"/>
        <v>0</v>
      </c>
      <c r="J30" s="186"/>
      <c r="K30" s="8" t="e">
        <f t="shared" si="12"/>
        <v>#DIV/0!</v>
      </c>
      <c r="L30" s="9" t="e">
        <f t="shared" si="13"/>
        <v>#DIV/0!</v>
      </c>
      <c r="M30" s="31"/>
      <c r="N30" s="3">
        <f t="shared" si="4"/>
        <v>0</v>
      </c>
      <c r="O30" s="3">
        <f t="shared" si="5"/>
        <v>0</v>
      </c>
      <c r="Q30" s="2"/>
      <c r="R30" s="169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</row>
    <row r="31" spans="1:103" s="11" customFormat="1" ht="24" x14ac:dyDescent="0.25">
      <c r="A31" s="118" t="s">
        <v>23</v>
      </c>
      <c r="B31" s="202" t="s">
        <v>24</v>
      </c>
      <c r="C31" s="202"/>
      <c r="D31" s="202"/>
      <c r="E31" s="202"/>
      <c r="F31" s="202"/>
      <c r="G31" s="144"/>
      <c r="H31" s="144"/>
      <c r="I31" s="144"/>
      <c r="J31" s="144"/>
      <c r="K31" s="32"/>
      <c r="L31" s="33"/>
      <c r="M31" s="34"/>
      <c r="N31" s="3">
        <f t="shared" si="4"/>
        <v>0</v>
      </c>
      <c r="O31" s="3">
        <f t="shared" si="5"/>
        <v>0</v>
      </c>
      <c r="Q31" s="2"/>
      <c r="R31" s="169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</row>
    <row r="32" spans="1:103" s="11" customFormat="1" x14ac:dyDescent="0.25">
      <c r="A32" s="187" t="s">
        <v>12</v>
      </c>
      <c r="B32" s="187"/>
      <c r="C32" s="166" t="s">
        <v>304</v>
      </c>
      <c r="D32" s="119">
        <f>SUM(D33:D38)</f>
        <v>90000</v>
      </c>
      <c r="E32" s="119">
        <f>SUM(E33:E38)</f>
        <v>90000</v>
      </c>
      <c r="F32" s="120">
        <f>SUM(F33:F38)</f>
        <v>90000</v>
      </c>
      <c r="G32" s="189">
        <v>44562</v>
      </c>
      <c r="H32" s="189"/>
      <c r="I32" s="119">
        <f>SUM(I33:I38)</f>
        <v>90000</v>
      </c>
      <c r="J32" s="185" t="s">
        <v>293</v>
      </c>
      <c r="K32" s="8">
        <f>F32/D32</f>
        <v>1</v>
      </c>
      <c r="L32" s="9">
        <f>I32/D32</f>
        <v>1</v>
      </c>
      <c r="M32" s="31"/>
      <c r="N32" s="3">
        <f t="shared" si="4"/>
        <v>0</v>
      </c>
      <c r="O32" s="3">
        <f t="shared" si="5"/>
        <v>0</v>
      </c>
      <c r="Q32" s="2"/>
      <c r="R32" s="169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</row>
    <row r="33" spans="1:103" s="11" customFormat="1" x14ac:dyDescent="0.25">
      <c r="A33" s="187" t="s">
        <v>13</v>
      </c>
      <c r="B33" s="187"/>
      <c r="C33" s="166"/>
      <c r="D33" s="120"/>
      <c r="E33" s="120"/>
      <c r="F33" s="120"/>
      <c r="G33" s="189"/>
      <c r="H33" s="189"/>
      <c r="I33" s="120"/>
      <c r="J33" s="185"/>
      <c r="K33" s="8" t="e">
        <f t="shared" ref="K33:K38" si="14">F33/D33</f>
        <v>#DIV/0!</v>
      </c>
      <c r="L33" s="9" t="e">
        <f t="shared" ref="L33:L38" si="15">I33/D33</f>
        <v>#DIV/0!</v>
      </c>
      <c r="M33" s="31"/>
      <c r="N33" s="3">
        <f t="shared" si="4"/>
        <v>0</v>
      </c>
      <c r="O33" s="3">
        <f t="shared" si="5"/>
        <v>0</v>
      </c>
      <c r="Q33" s="2"/>
      <c r="R33" s="169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</row>
    <row r="34" spans="1:103" s="11" customFormat="1" x14ac:dyDescent="0.25">
      <c r="A34" s="187" t="s">
        <v>14</v>
      </c>
      <c r="B34" s="187"/>
      <c r="C34" s="166" t="s">
        <v>304</v>
      </c>
      <c r="D34" s="120">
        <v>90000</v>
      </c>
      <c r="E34" s="120">
        <v>90000</v>
      </c>
      <c r="F34" s="120">
        <v>90000</v>
      </c>
      <c r="G34" s="189"/>
      <c r="H34" s="189"/>
      <c r="I34" s="120">
        <v>90000</v>
      </c>
      <c r="J34" s="185"/>
      <c r="K34" s="8">
        <f t="shared" si="14"/>
        <v>1</v>
      </c>
      <c r="L34" s="9">
        <f t="shared" si="15"/>
        <v>1</v>
      </c>
      <c r="M34" s="31"/>
      <c r="N34" s="3">
        <f t="shared" si="4"/>
        <v>0</v>
      </c>
      <c r="O34" s="3">
        <f t="shared" si="5"/>
        <v>0</v>
      </c>
      <c r="Q34" s="2"/>
      <c r="R34" s="169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</row>
    <row r="35" spans="1:103" s="11" customFormat="1" x14ac:dyDescent="0.25">
      <c r="A35" s="187" t="s">
        <v>15</v>
      </c>
      <c r="B35" s="187"/>
      <c r="C35" s="166"/>
      <c r="D35" s="120"/>
      <c r="E35" s="120"/>
      <c r="F35" s="120"/>
      <c r="G35" s="189"/>
      <c r="H35" s="189"/>
      <c r="I35" s="120"/>
      <c r="J35" s="185"/>
      <c r="K35" s="8" t="e">
        <f t="shared" si="14"/>
        <v>#DIV/0!</v>
      </c>
      <c r="L35" s="9" t="e">
        <f t="shared" si="15"/>
        <v>#DIV/0!</v>
      </c>
      <c r="M35" s="31"/>
      <c r="N35" s="3">
        <f t="shared" si="4"/>
        <v>0</v>
      </c>
      <c r="O35" s="3">
        <f t="shared" si="5"/>
        <v>0</v>
      </c>
      <c r="Q35" s="2"/>
      <c r="R35" s="169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</row>
    <row r="36" spans="1:103" s="11" customFormat="1" x14ac:dyDescent="0.25">
      <c r="A36" s="187" t="s">
        <v>16</v>
      </c>
      <c r="B36" s="187"/>
      <c r="C36" s="166"/>
      <c r="D36" s="120"/>
      <c r="E36" s="120"/>
      <c r="F36" s="120"/>
      <c r="G36" s="189"/>
      <c r="H36" s="189"/>
      <c r="I36" s="120"/>
      <c r="J36" s="185"/>
      <c r="K36" s="8" t="e">
        <f t="shared" si="14"/>
        <v>#DIV/0!</v>
      </c>
      <c r="L36" s="9" t="e">
        <f t="shared" si="15"/>
        <v>#DIV/0!</v>
      </c>
      <c r="M36" s="31"/>
      <c r="N36" s="3">
        <f t="shared" si="4"/>
        <v>0</v>
      </c>
      <c r="O36" s="3">
        <f t="shared" si="5"/>
        <v>0</v>
      </c>
      <c r="Q36" s="2"/>
      <c r="R36" s="169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</row>
    <row r="37" spans="1:103" s="11" customFormat="1" x14ac:dyDescent="0.25">
      <c r="A37" s="187" t="s">
        <v>17</v>
      </c>
      <c r="B37" s="187"/>
      <c r="C37" s="166"/>
      <c r="D37" s="120"/>
      <c r="E37" s="120"/>
      <c r="F37" s="120"/>
      <c r="G37" s="189"/>
      <c r="H37" s="189"/>
      <c r="I37" s="120"/>
      <c r="J37" s="185"/>
      <c r="K37" s="8" t="e">
        <f t="shared" si="14"/>
        <v>#DIV/0!</v>
      </c>
      <c r="L37" s="9" t="e">
        <f t="shared" si="15"/>
        <v>#DIV/0!</v>
      </c>
      <c r="M37" s="31"/>
      <c r="N37" s="3">
        <f t="shared" si="4"/>
        <v>0</v>
      </c>
      <c r="O37" s="3">
        <f t="shared" si="5"/>
        <v>0</v>
      </c>
      <c r="Q37" s="2"/>
      <c r="R37" s="169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</row>
    <row r="38" spans="1:103" s="11" customFormat="1" x14ac:dyDescent="0.25">
      <c r="A38" s="187" t="s">
        <v>18</v>
      </c>
      <c r="B38" s="187"/>
      <c r="C38" s="166"/>
      <c r="D38" s="120"/>
      <c r="E38" s="120"/>
      <c r="F38" s="120"/>
      <c r="G38" s="189"/>
      <c r="H38" s="189"/>
      <c r="I38" s="120"/>
      <c r="J38" s="185"/>
      <c r="K38" s="8" t="e">
        <f t="shared" si="14"/>
        <v>#DIV/0!</v>
      </c>
      <c r="L38" s="9" t="e">
        <f t="shared" si="15"/>
        <v>#DIV/0!</v>
      </c>
      <c r="M38" s="31"/>
      <c r="N38" s="3">
        <f t="shared" si="4"/>
        <v>0</v>
      </c>
      <c r="O38" s="3">
        <f t="shared" si="5"/>
        <v>0</v>
      </c>
      <c r="Q38" s="2"/>
      <c r="R38" s="169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</row>
    <row r="39" spans="1:103" s="40" customFormat="1" ht="24" x14ac:dyDescent="0.25">
      <c r="A39" s="118" t="s">
        <v>25</v>
      </c>
      <c r="B39" s="202" t="s">
        <v>26</v>
      </c>
      <c r="C39" s="202"/>
      <c r="D39" s="202"/>
      <c r="E39" s="202"/>
      <c r="F39" s="202"/>
      <c r="G39" s="144"/>
      <c r="H39" s="144"/>
      <c r="I39" s="144"/>
      <c r="J39" s="144"/>
      <c r="K39" s="32"/>
      <c r="L39" s="33"/>
      <c r="M39" s="101"/>
      <c r="N39" s="49">
        <f t="shared" si="4"/>
        <v>0</v>
      </c>
      <c r="O39" s="49">
        <f t="shared" si="5"/>
        <v>0</v>
      </c>
      <c r="Q39" s="41"/>
      <c r="R39" s="175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41"/>
      <c r="CA39" s="41"/>
      <c r="CB39" s="41"/>
      <c r="CC39" s="41"/>
      <c r="CD39" s="41"/>
      <c r="CE39" s="41"/>
      <c r="CF39" s="41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</row>
    <row r="40" spans="1:103" s="40" customFormat="1" x14ac:dyDescent="0.25">
      <c r="A40" s="187" t="s">
        <v>12</v>
      </c>
      <c r="B40" s="187"/>
      <c r="C40" s="166"/>
      <c r="D40" s="119">
        <f>SUM(D41:D46)</f>
        <v>0</v>
      </c>
      <c r="E40" s="119">
        <f>SUM(E41:E46)</f>
        <v>0</v>
      </c>
      <c r="F40" s="120">
        <f>SUM(F41:F46)</f>
        <v>0</v>
      </c>
      <c r="G40" s="189">
        <v>44562</v>
      </c>
      <c r="H40" s="189"/>
      <c r="I40" s="119">
        <f>SUM(I41:I46)</f>
        <v>0</v>
      </c>
      <c r="J40" s="185"/>
      <c r="K40" s="8" t="e">
        <f>F40/D40</f>
        <v>#DIV/0!</v>
      </c>
      <c r="L40" s="9" t="e">
        <f>I40/D40</f>
        <v>#DIV/0!</v>
      </c>
      <c r="M40" s="48"/>
      <c r="N40" s="49">
        <f t="shared" si="4"/>
        <v>0</v>
      </c>
      <c r="O40" s="49">
        <f t="shared" si="5"/>
        <v>0</v>
      </c>
      <c r="Q40" s="41"/>
      <c r="R40" s="175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41"/>
      <c r="CA40" s="41"/>
      <c r="CB40" s="41"/>
      <c r="CC40" s="41"/>
      <c r="CD40" s="41"/>
      <c r="CE40" s="41"/>
      <c r="CF40" s="41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/>
      <c r="CY40" s="41"/>
    </row>
    <row r="41" spans="1:103" s="40" customFormat="1" x14ac:dyDescent="0.25">
      <c r="A41" s="187" t="s">
        <v>13</v>
      </c>
      <c r="B41" s="187"/>
      <c r="C41" s="166"/>
      <c r="D41" s="120"/>
      <c r="E41" s="120"/>
      <c r="F41" s="120"/>
      <c r="G41" s="189"/>
      <c r="H41" s="189"/>
      <c r="I41" s="120"/>
      <c r="J41" s="185"/>
      <c r="K41" s="8" t="e">
        <f t="shared" ref="K41:K46" si="16">F41/D41</f>
        <v>#DIV/0!</v>
      </c>
      <c r="L41" s="9" t="e">
        <f t="shared" ref="L41:L46" si="17">I41/D41</f>
        <v>#DIV/0!</v>
      </c>
      <c r="M41" s="48"/>
      <c r="N41" s="49">
        <f t="shared" si="4"/>
        <v>0</v>
      </c>
      <c r="O41" s="49">
        <f t="shared" si="5"/>
        <v>0</v>
      </c>
      <c r="Q41" s="41"/>
      <c r="R41" s="175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1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41"/>
      <c r="CA41" s="41"/>
      <c r="CB41" s="41"/>
      <c r="CC41" s="41"/>
      <c r="CD41" s="41"/>
      <c r="CE41" s="41"/>
      <c r="CF41" s="41"/>
      <c r="CG41" s="41"/>
      <c r="CH41" s="41"/>
      <c r="CI41" s="41"/>
      <c r="CJ41" s="41"/>
      <c r="CK41" s="41"/>
      <c r="CL41" s="41"/>
      <c r="CM41" s="41"/>
      <c r="CN41" s="41"/>
      <c r="CO41" s="41"/>
      <c r="CP41" s="41"/>
      <c r="CQ41" s="41"/>
      <c r="CR41" s="41"/>
      <c r="CS41" s="41"/>
      <c r="CT41" s="41"/>
      <c r="CU41" s="41"/>
      <c r="CV41" s="41"/>
      <c r="CW41" s="41"/>
      <c r="CX41" s="41"/>
      <c r="CY41" s="41"/>
    </row>
    <row r="42" spans="1:103" s="40" customFormat="1" x14ac:dyDescent="0.25">
      <c r="A42" s="187" t="s">
        <v>14</v>
      </c>
      <c r="B42" s="187"/>
      <c r="C42" s="166"/>
      <c r="D42" s="120"/>
      <c r="E42" s="120"/>
      <c r="F42" s="120"/>
      <c r="G42" s="189"/>
      <c r="H42" s="189"/>
      <c r="I42" s="120"/>
      <c r="J42" s="185"/>
      <c r="K42" s="8" t="e">
        <f t="shared" si="16"/>
        <v>#DIV/0!</v>
      </c>
      <c r="L42" s="9" t="e">
        <f t="shared" si="17"/>
        <v>#DIV/0!</v>
      </c>
      <c r="M42" s="48"/>
      <c r="N42" s="49">
        <f t="shared" si="4"/>
        <v>0</v>
      </c>
      <c r="O42" s="49">
        <f t="shared" si="5"/>
        <v>0</v>
      </c>
      <c r="Q42" s="41"/>
      <c r="R42" s="175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  <c r="BI42" s="41"/>
      <c r="BJ42" s="41"/>
      <c r="BK42" s="41"/>
      <c r="BL42" s="41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41"/>
      <c r="CA42" s="41"/>
      <c r="CB42" s="41"/>
      <c r="CC42" s="41"/>
      <c r="CD42" s="41"/>
      <c r="CE42" s="41"/>
      <c r="CF42" s="41"/>
      <c r="CG42" s="41"/>
      <c r="CH42" s="41"/>
      <c r="CI42" s="41"/>
      <c r="CJ42" s="41"/>
      <c r="CK42" s="41"/>
      <c r="CL42" s="41"/>
      <c r="CM42" s="41"/>
      <c r="CN42" s="41"/>
      <c r="CO42" s="41"/>
      <c r="CP42" s="41"/>
      <c r="CQ42" s="41"/>
      <c r="CR42" s="41"/>
      <c r="CS42" s="41"/>
      <c r="CT42" s="41"/>
      <c r="CU42" s="41"/>
      <c r="CV42" s="41"/>
      <c r="CW42" s="41"/>
      <c r="CX42" s="41"/>
      <c r="CY42" s="41"/>
    </row>
    <row r="43" spans="1:103" s="40" customFormat="1" x14ac:dyDescent="0.25">
      <c r="A43" s="187" t="s">
        <v>15</v>
      </c>
      <c r="B43" s="187"/>
      <c r="C43" s="166"/>
      <c r="D43" s="120"/>
      <c r="E43" s="120"/>
      <c r="F43" s="120"/>
      <c r="G43" s="189"/>
      <c r="H43" s="189"/>
      <c r="I43" s="120"/>
      <c r="J43" s="185"/>
      <c r="K43" s="8" t="e">
        <f t="shared" si="16"/>
        <v>#DIV/0!</v>
      </c>
      <c r="L43" s="9" t="e">
        <f t="shared" si="17"/>
        <v>#DIV/0!</v>
      </c>
      <c r="M43" s="48"/>
      <c r="N43" s="49">
        <f t="shared" si="4"/>
        <v>0</v>
      </c>
      <c r="O43" s="49">
        <f t="shared" si="5"/>
        <v>0</v>
      </c>
      <c r="Q43" s="41"/>
      <c r="R43" s="175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  <c r="BI43" s="41"/>
      <c r="BJ43" s="41"/>
      <c r="BK43" s="41"/>
      <c r="BL43" s="41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41"/>
      <c r="CA43" s="41"/>
      <c r="CB43" s="41"/>
      <c r="CC43" s="41"/>
      <c r="CD43" s="41"/>
      <c r="CE43" s="41"/>
      <c r="CF43" s="41"/>
      <c r="CG43" s="41"/>
      <c r="CH43" s="41"/>
      <c r="CI43" s="41"/>
      <c r="CJ43" s="41"/>
      <c r="CK43" s="41"/>
      <c r="CL43" s="41"/>
      <c r="CM43" s="41"/>
      <c r="CN43" s="41"/>
      <c r="CO43" s="41"/>
      <c r="CP43" s="41"/>
      <c r="CQ43" s="41"/>
      <c r="CR43" s="41"/>
      <c r="CS43" s="41"/>
      <c r="CT43" s="41"/>
      <c r="CU43" s="41"/>
      <c r="CV43" s="41"/>
      <c r="CW43" s="41"/>
      <c r="CX43" s="41"/>
      <c r="CY43" s="41"/>
    </row>
    <row r="44" spans="1:103" s="40" customFormat="1" x14ac:dyDescent="0.25">
      <c r="A44" s="187" t="s">
        <v>16</v>
      </c>
      <c r="B44" s="187"/>
      <c r="C44" s="166"/>
      <c r="D44" s="120"/>
      <c r="E44" s="120"/>
      <c r="F44" s="120"/>
      <c r="G44" s="189"/>
      <c r="H44" s="189"/>
      <c r="I44" s="120"/>
      <c r="J44" s="185"/>
      <c r="K44" s="8" t="e">
        <f t="shared" si="16"/>
        <v>#DIV/0!</v>
      </c>
      <c r="L44" s="9" t="e">
        <f t="shared" si="17"/>
        <v>#DIV/0!</v>
      </c>
      <c r="M44" s="48"/>
      <c r="N44" s="49">
        <f t="shared" si="4"/>
        <v>0</v>
      </c>
      <c r="O44" s="49">
        <f t="shared" si="5"/>
        <v>0</v>
      </c>
      <c r="Q44" s="41"/>
      <c r="R44" s="175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  <c r="BD44" s="41"/>
      <c r="BE44" s="41"/>
      <c r="BF44" s="41"/>
      <c r="BG44" s="41"/>
      <c r="BH44" s="41"/>
      <c r="BI44" s="41"/>
      <c r="BJ44" s="41"/>
      <c r="BK44" s="41"/>
      <c r="BL44" s="41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41"/>
      <c r="CA44" s="41"/>
      <c r="CB44" s="41"/>
      <c r="CC44" s="41"/>
      <c r="CD44" s="41"/>
      <c r="CE44" s="41"/>
      <c r="CF44" s="41"/>
      <c r="CG44" s="41"/>
      <c r="CH44" s="41"/>
      <c r="CI44" s="41"/>
      <c r="CJ44" s="41"/>
      <c r="CK44" s="41"/>
      <c r="CL44" s="41"/>
      <c r="CM44" s="41"/>
      <c r="CN44" s="41"/>
      <c r="CO44" s="41"/>
      <c r="CP44" s="41"/>
      <c r="CQ44" s="41"/>
      <c r="CR44" s="41"/>
      <c r="CS44" s="41"/>
      <c r="CT44" s="41"/>
      <c r="CU44" s="41"/>
      <c r="CV44" s="41"/>
      <c r="CW44" s="41"/>
      <c r="CX44" s="41"/>
      <c r="CY44" s="41"/>
    </row>
    <row r="45" spans="1:103" s="40" customFormat="1" x14ac:dyDescent="0.25">
      <c r="A45" s="187" t="s">
        <v>17</v>
      </c>
      <c r="B45" s="187"/>
      <c r="C45" s="166"/>
      <c r="D45" s="120"/>
      <c r="E45" s="120"/>
      <c r="F45" s="120"/>
      <c r="G45" s="189"/>
      <c r="H45" s="189"/>
      <c r="I45" s="120"/>
      <c r="J45" s="185"/>
      <c r="K45" s="8" t="e">
        <f t="shared" si="16"/>
        <v>#DIV/0!</v>
      </c>
      <c r="L45" s="9" t="e">
        <f t="shared" si="17"/>
        <v>#DIV/0!</v>
      </c>
      <c r="M45" s="48"/>
      <c r="N45" s="49">
        <f t="shared" si="4"/>
        <v>0</v>
      </c>
      <c r="O45" s="49">
        <f t="shared" si="5"/>
        <v>0</v>
      </c>
      <c r="Q45" s="41"/>
      <c r="R45" s="175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41"/>
      <c r="BC45" s="41"/>
      <c r="BD45" s="41"/>
      <c r="BE45" s="41"/>
      <c r="BF45" s="41"/>
      <c r="BG45" s="41"/>
      <c r="BH45" s="41"/>
      <c r="BI45" s="41"/>
      <c r="BJ45" s="41"/>
      <c r="BK45" s="41"/>
      <c r="BL45" s="41"/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1"/>
      <c r="CA45" s="41"/>
      <c r="CB45" s="41"/>
      <c r="CC45" s="41"/>
      <c r="CD45" s="41"/>
      <c r="CE45" s="41"/>
      <c r="CF45" s="41"/>
      <c r="CG45" s="41"/>
      <c r="CH45" s="41"/>
      <c r="CI45" s="41"/>
      <c r="CJ45" s="41"/>
      <c r="CK45" s="41"/>
      <c r="CL45" s="41"/>
      <c r="CM45" s="41"/>
      <c r="CN45" s="41"/>
      <c r="CO45" s="41"/>
      <c r="CP45" s="41"/>
      <c r="CQ45" s="41"/>
      <c r="CR45" s="41"/>
      <c r="CS45" s="41"/>
      <c r="CT45" s="41"/>
      <c r="CU45" s="41"/>
      <c r="CV45" s="41"/>
      <c r="CW45" s="41"/>
      <c r="CX45" s="41"/>
      <c r="CY45" s="41"/>
    </row>
    <row r="46" spans="1:103" s="40" customFormat="1" x14ac:dyDescent="0.25">
      <c r="A46" s="187" t="s">
        <v>18</v>
      </c>
      <c r="B46" s="187"/>
      <c r="C46" s="166"/>
      <c r="D46" s="120"/>
      <c r="E46" s="120"/>
      <c r="F46" s="120"/>
      <c r="G46" s="189"/>
      <c r="H46" s="189"/>
      <c r="I46" s="120"/>
      <c r="J46" s="186"/>
      <c r="K46" s="8" t="e">
        <f t="shared" si="16"/>
        <v>#DIV/0!</v>
      </c>
      <c r="L46" s="9" t="e">
        <f t="shared" si="17"/>
        <v>#DIV/0!</v>
      </c>
      <c r="M46" s="48"/>
      <c r="N46" s="49">
        <f t="shared" si="4"/>
        <v>0</v>
      </c>
      <c r="O46" s="49">
        <f t="shared" si="5"/>
        <v>0</v>
      </c>
      <c r="Q46" s="41"/>
      <c r="R46" s="175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41"/>
      <c r="CA46" s="41"/>
      <c r="CB46" s="41"/>
      <c r="CC46" s="41"/>
      <c r="CD46" s="41"/>
      <c r="CE46" s="41"/>
      <c r="CF46" s="41"/>
      <c r="CG46" s="41"/>
      <c r="CH46" s="41"/>
      <c r="CI46" s="41"/>
      <c r="CJ46" s="41"/>
      <c r="CK46" s="41"/>
      <c r="CL46" s="41"/>
      <c r="CM46" s="41"/>
      <c r="CN46" s="41"/>
      <c r="CO46" s="41"/>
      <c r="CP46" s="41"/>
      <c r="CQ46" s="41"/>
      <c r="CR46" s="41"/>
      <c r="CS46" s="41"/>
      <c r="CT46" s="41"/>
      <c r="CU46" s="41"/>
      <c r="CV46" s="41"/>
      <c r="CW46" s="41"/>
      <c r="CX46" s="41"/>
      <c r="CY46" s="41"/>
    </row>
    <row r="47" spans="1:103" s="40" customFormat="1" ht="24" x14ac:dyDescent="0.25">
      <c r="A47" s="118" t="s">
        <v>27</v>
      </c>
      <c r="B47" s="202" t="s">
        <v>233</v>
      </c>
      <c r="C47" s="202"/>
      <c r="D47" s="202"/>
      <c r="E47" s="202"/>
      <c r="F47" s="202"/>
      <c r="G47" s="144"/>
      <c r="H47" s="144"/>
      <c r="I47" s="144"/>
      <c r="J47" s="144"/>
      <c r="K47" s="32"/>
      <c r="L47" s="33"/>
      <c r="M47" s="101"/>
      <c r="N47" s="49">
        <f t="shared" si="4"/>
        <v>0</v>
      </c>
      <c r="O47" s="49">
        <f t="shared" si="5"/>
        <v>0</v>
      </c>
      <c r="Q47" s="41"/>
      <c r="R47" s="175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  <c r="BI47" s="41"/>
      <c r="BJ47" s="41"/>
      <c r="BK47" s="41"/>
      <c r="BL47" s="41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41"/>
      <c r="CA47" s="41"/>
      <c r="CB47" s="41"/>
      <c r="CC47" s="41"/>
      <c r="CD47" s="41"/>
      <c r="CE47" s="41"/>
      <c r="CF47" s="41"/>
      <c r="CG47" s="41"/>
      <c r="CH47" s="41"/>
      <c r="CI47" s="41"/>
      <c r="CJ47" s="41"/>
      <c r="CK47" s="41"/>
      <c r="CL47" s="41"/>
      <c r="CM47" s="41"/>
      <c r="CN47" s="41"/>
      <c r="CO47" s="41"/>
      <c r="CP47" s="41"/>
      <c r="CQ47" s="41"/>
      <c r="CR47" s="41"/>
      <c r="CS47" s="41"/>
      <c r="CT47" s="41"/>
      <c r="CU47" s="41"/>
      <c r="CV47" s="41"/>
      <c r="CW47" s="41"/>
      <c r="CX47" s="41"/>
      <c r="CY47" s="41"/>
    </row>
    <row r="48" spans="1:103" s="40" customFormat="1" x14ac:dyDescent="0.25">
      <c r="A48" s="187" t="s">
        <v>12</v>
      </c>
      <c r="B48" s="187"/>
      <c r="C48" s="166" t="s">
        <v>304</v>
      </c>
      <c r="D48" s="119">
        <f>SUM(D49:D54)</f>
        <v>10320</v>
      </c>
      <c r="E48" s="119">
        <f>SUM(E49:E54)</f>
        <v>10320</v>
      </c>
      <c r="F48" s="120">
        <f>SUM(F49:F54)</f>
        <v>10320</v>
      </c>
      <c r="G48" s="189">
        <v>44562</v>
      </c>
      <c r="H48" s="189"/>
      <c r="I48" s="119">
        <f>SUM(I49:I54)</f>
        <v>10320</v>
      </c>
      <c r="J48" s="185" t="s">
        <v>290</v>
      </c>
      <c r="K48" s="8">
        <f t="shared" ref="K48:K54" si="18">F48/D48</f>
        <v>1</v>
      </c>
      <c r="L48" s="9">
        <f>I48/D48</f>
        <v>1</v>
      </c>
      <c r="M48" s="48"/>
      <c r="N48" s="49">
        <f t="shared" si="4"/>
        <v>0</v>
      </c>
      <c r="O48" s="49">
        <f t="shared" si="5"/>
        <v>0</v>
      </c>
      <c r="Q48" s="41"/>
      <c r="R48" s="175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  <c r="BK48" s="41"/>
      <c r="BL48" s="41"/>
      <c r="BM48" s="41"/>
      <c r="BN48" s="41"/>
      <c r="BO48" s="41"/>
      <c r="BP48" s="41"/>
      <c r="BQ48" s="41"/>
      <c r="BR48" s="41"/>
      <c r="BS48" s="41"/>
      <c r="BT48" s="41"/>
      <c r="BU48" s="41"/>
      <c r="BV48" s="41"/>
      <c r="BW48" s="41"/>
      <c r="BX48" s="41"/>
      <c r="BY48" s="41"/>
      <c r="BZ48" s="41"/>
      <c r="CA48" s="41"/>
      <c r="CB48" s="41"/>
      <c r="CC48" s="41"/>
      <c r="CD48" s="41"/>
      <c r="CE48" s="41"/>
      <c r="CF48" s="41"/>
      <c r="CG48" s="41"/>
      <c r="CH48" s="41"/>
      <c r="CI48" s="41"/>
      <c r="CJ48" s="41"/>
      <c r="CK48" s="41"/>
      <c r="CL48" s="41"/>
      <c r="CM48" s="41"/>
      <c r="CN48" s="41"/>
      <c r="CO48" s="41"/>
      <c r="CP48" s="41"/>
      <c r="CQ48" s="41"/>
      <c r="CR48" s="41"/>
      <c r="CS48" s="41"/>
      <c r="CT48" s="41"/>
      <c r="CU48" s="41"/>
      <c r="CV48" s="41"/>
      <c r="CW48" s="41"/>
      <c r="CX48" s="41"/>
      <c r="CY48" s="41"/>
    </row>
    <row r="49" spans="1:103" s="40" customFormat="1" x14ac:dyDescent="0.25">
      <c r="A49" s="187" t="s">
        <v>13</v>
      </c>
      <c r="B49" s="187"/>
      <c r="C49" s="166"/>
      <c r="D49" s="120"/>
      <c r="E49" s="120"/>
      <c r="F49" s="120"/>
      <c r="G49" s="189"/>
      <c r="H49" s="189"/>
      <c r="I49" s="120"/>
      <c r="J49" s="185"/>
      <c r="K49" s="8" t="e">
        <f t="shared" si="18"/>
        <v>#DIV/0!</v>
      </c>
      <c r="L49" s="9" t="e">
        <f t="shared" ref="L49:L54" si="19">I49/D49</f>
        <v>#DIV/0!</v>
      </c>
      <c r="M49" s="48"/>
      <c r="N49" s="49">
        <f t="shared" si="4"/>
        <v>0</v>
      </c>
      <c r="O49" s="49">
        <f t="shared" si="5"/>
        <v>0</v>
      </c>
      <c r="Q49" s="41"/>
      <c r="R49" s="175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  <c r="BK49" s="41"/>
      <c r="BL49" s="41"/>
      <c r="BM49" s="41"/>
      <c r="BN49" s="41"/>
      <c r="BO49" s="41"/>
      <c r="BP49" s="41"/>
      <c r="BQ49" s="41"/>
      <c r="BR49" s="41"/>
      <c r="BS49" s="41"/>
      <c r="BT49" s="41"/>
      <c r="BU49" s="41"/>
      <c r="BV49" s="41"/>
      <c r="BW49" s="41"/>
      <c r="BX49" s="41"/>
      <c r="BY49" s="41"/>
      <c r="BZ49" s="41"/>
      <c r="CA49" s="41"/>
      <c r="CB49" s="41"/>
      <c r="CC49" s="41"/>
      <c r="CD49" s="41"/>
      <c r="CE49" s="41"/>
      <c r="CF49" s="41"/>
      <c r="CG49" s="41"/>
      <c r="CH49" s="41"/>
      <c r="CI49" s="41"/>
      <c r="CJ49" s="41"/>
      <c r="CK49" s="41"/>
      <c r="CL49" s="41"/>
      <c r="CM49" s="41"/>
      <c r="CN49" s="41"/>
      <c r="CO49" s="41"/>
      <c r="CP49" s="41"/>
      <c r="CQ49" s="41"/>
      <c r="CR49" s="41"/>
      <c r="CS49" s="41"/>
      <c r="CT49" s="41"/>
      <c r="CU49" s="41"/>
      <c r="CV49" s="41"/>
      <c r="CW49" s="41"/>
      <c r="CX49" s="41"/>
      <c r="CY49" s="41"/>
    </row>
    <row r="50" spans="1:103" s="40" customFormat="1" x14ac:dyDescent="0.25">
      <c r="A50" s="187" t="s">
        <v>14</v>
      </c>
      <c r="B50" s="187"/>
      <c r="C50" s="166" t="s">
        <v>304</v>
      </c>
      <c r="D50" s="120">
        <v>10320</v>
      </c>
      <c r="E50" s="120">
        <v>10320</v>
      </c>
      <c r="F50" s="120">
        <v>10320</v>
      </c>
      <c r="G50" s="189"/>
      <c r="H50" s="189"/>
      <c r="I50" s="120">
        <f>6990.96774+3329.03226</f>
        <v>10320</v>
      </c>
      <c r="J50" s="185"/>
      <c r="K50" s="8">
        <f t="shared" si="18"/>
        <v>1</v>
      </c>
      <c r="L50" s="9">
        <f t="shared" si="19"/>
        <v>1</v>
      </c>
      <c r="M50" s="48"/>
      <c r="N50" s="49">
        <f t="shared" si="4"/>
        <v>0</v>
      </c>
      <c r="O50" s="49">
        <f t="shared" si="5"/>
        <v>0</v>
      </c>
      <c r="Q50" s="41"/>
      <c r="R50" s="175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1"/>
      <c r="BI50" s="41"/>
      <c r="BJ50" s="41"/>
      <c r="BK50" s="41"/>
      <c r="BL50" s="41"/>
      <c r="BM50" s="41"/>
      <c r="BN50" s="41"/>
      <c r="BO50" s="41"/>
      <c r="BP50" s="41"/>
      <c r="BQ50" s="41"/>
      <c r="BR50" s="41"/>
      <c r="BS50" s="41"/>
      <c r="BT50" s="41"/>
      <c r="BU50" s="41"/>
      <c r="BV50" s="41"/>
      <c r="BW50" s="41"/>
      <c r="BX50" s="41"/>
      <c r="BY50" s="41"/>
      <c r="BZ50" s="41"/>
      <c r="CA50" s="41"/>
      <c r="CB50" s="41"/>
      <c r="CC50" s="41"/>
      <c r="CD50" s="41"/>
      <c r="CE50" s="41"/>
      <c r="CF50" s="41"/>
      <c r="CG50" s="41"/>
      <c r="CH50" s="41"/>
      <c r="CI50" s="41"/>
      <c r="CJ50" s="41"/>
      <c r="CK50" s="41"/>
      <c r="CL50" s="41"/>
      <c r="CM50" s="41"/>
      <c r="CN50" s="41"/>
      <c r="CO50" s="41"/>
      <c r="CP50" s="41"/>
      <c r="CQ50" s="41"/>
      <c r="CR50" s="41"/>
      <c r="CS50" s="41"/>
      <c r="CT50" s="41"/>
      <c r="CU50" s="41"/>
      <c r="CV50" s="41"/>
      <c r="CW50" s="41"/>
      <c r="CX50" s="41"/>
      <c r="CY50" s="41"/>
    </row>
    <row r="51" spans="1:103" s="40" customFormat="1" x14ac:dyDescent="0.25">
      <c r="A51" s="187" t="s">
        <v>15</v>
      </c>
      <c r="B51" s="187"/>
      <c r="C51" s="166"/>
      <c r="D51" s="120"/>
      <c r="E51" s="120"/>
      <c r="F51" s="120"/>
      <c r="G51" s="189"/>
      <c r="H51" s="189"/>
      <c r="I51" s="120"/>
      <c r="J51" s="185"/>
      <c r="K51" s="8" t="e">
        <f t="shared" si="18"/>
        <v>#DIV/0!</v>
      </c>
      <c r="L51" s="9" t="e">
        <f t="shared" si="19"/>
        <v>#DIV/0!</v>
      </c>
      <c r="M51" s="48"/>
      <c r="N51" s="49">
        <f t="shared" si="4"/>
        <v>0</v>
      </c>
      <c r="O51" s="49">
        <f t="shared" si="5"/>
        <v>0</v>
      </c>
      <c r="Q51" s="41"/>
      <c r="R51" s="175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41"/>
      <c r="BC51" s="41"/>
      <c r="BD51" s="41"/>
      <c r="BE51" s="41"/>
      <c r="BF51" s="41"/>
      <c r="BG51" s="41"/>
      <c r="BH51" s="41"/>
      <c r="BI51" s="41"/>
      <c r="BJ51" s="41"/>
      <c r="BK51" s="41"/>
      <c r="BL51" s="41"/>
      <c r="BM51" s="41"/>
      <c r="BN51" s="41"/>
      <c r="BO51" s="41"/>
      <c r="BP51" s="41"/>
      <c r="BQ51" s="41"/>
      <c r="BR51" s="41"/>
      <c r="BS51" s="41"/>
      <c r="BT51" s="41"/>
      <c r="BU51" s="41"/>
      <c r="BV51" s="41"/>
      <c r="BW51" s="41"/>
      <c r="BX51" s="41"/>
      <c r="BY51" s="41"/>
      <c r="BZ51" s="41"/>
      <c r="CA51" s="41"/>
      <c r="CB51" s="41"/>
      <c r="CC51" s="41"/>
      <c r="CD51" s="41"/>
      <c r="CE51" s="41"/>
      <c r="CF51" s="41"/>
      <c r="CG51" s="41"/>
      <c r="CH51" s="41"/>
      <c r="CI51" s="41"/>
      <c r="CJ51" s="41"/>
      <c r="CK51" s="41"/>
      <c r="CL51" s="41"/>
      <c r="CM51" s="41"/>
      <c r="CN51" s="41"/>
      <c r="CO51" s="41"/>
      <c r="CP51" s="41"/>
      <c r="CQ51" s="41"/>
      <c r="CR51" s="41"/>
      <c r="CS51" s="41"/>
      <c r="CT51" s="41"/>
      <c r="CU51" s="41"/>
      <c r="CV51" s="41"/>
      <c r="CW51" s="41"/>
      <c r="CX51" s="41"/>
      <c r="CY51" s="41"/>
    </row>
    <row r="52" spans="1:103" s="40" customFormat="1" x14ac:dyDescent="0.25">
      <c r="A52" s="187" t="s">
        <v>16</v>
      </c>
      <c r="B52" s="187"/>
      <c r="C52" s="166"/>
      <c r="D52" s="120"/>
      <c r="E52" s="120"/>
      <c r="F52" s="120"/>
      <c r="G52" s="189"/>
      <c r="H52" s="189"/>
      <c r="I52" s="120"/>
      <c r="J52" s="185"/>
      <c r="K52" s="8" t="e">
        <f t="shared" si="18"/>
        <v>#DIV/0!</v>
      </c>
      <c r="L52" s="9" t="e">
        <f t="shared" si="19"/>
        <v>#DIV/0!</v>
      </c>
      <c r="M52" s="48"/>
      <c r="N52" s="49">
        <f t="shared" si="4"/>
        <v>0</v>
      </c>
      <c r="O52" s="49">
        <f t="shared" si="5"/>
        <v>0</v>
      </c>
      <c r="Q52" s="41"/>
      <c r="R52" s="175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  <c r="BF52" s="41"/>
      <c r="BG52" s="41"/>
      <c r="BH52" s="41"/>
      <c r="BI52" s="41"/>
      <c r="BJ52" s="41"/>
      <c r="BK52" s="41"/>
      <c r="BL52" s="41"/>
      <c r="BM52" s="41"/>
      <c r="BN52" s="41"/>
      <c r="BO52" s="41"/>
      <c r="BP52" s="41"/>
      <c r="BQ52" s="41"/>
      <c r="BR52" s="41"/>
      <c r="BS52" s="41"/>
      <c r="BT52" s="41"/>
      <c r="BU52" s="41"/>
      <c r="BV52" s="41"/>
      <c r="BW52" s="41"/>
      <c r="BX52" s="41"/>
      <c r="BY52" s="41"/>
      <c r="BZ52" s="41"/>
      <c r="CA52" s="41"/>
      <c r="CB52" s="41"/>
      <c r="CC52" s="41"/>
      <c r="CD52" s="41"/>
      <c r="CE52" s="41"/>
      <c r="CF52" s="41"/>
      <c r="CG52" s="41"/>
      <c r="CH52" s="41"/>
      <c r="CI52" s="41"/>
      <c r="CJ52" s="41"/>
      <c r="CK52" s="41"/>
      <c r="CL52" s="41"/>
      <c r="CM52" s="41"/>
      <c r="CN52" s="41"/>
      <c r="CO52" s="41"/>
      <c r="CP52" s="41"/>
      <c r="CQ52" s="41"/>
      <c r="CR52" s="41"/>
      <c r="CS52" s="41"/>
      <c r="CT52" s="41"/>
      <c r="CU52" s="41"/>
      <c r="CV52" s="41"/>
      <c r="CW52" s="41"/>
      <c r="CX52" s="41"/>
      <c r="CY52" s="41"/>
    </row>
    <row r="53" spans="1:103" s="40" customFormat="1" x14ac:dyDescent="0.25">
      <c r="A53" s="187" t="s">
        <v>17</v>
      </c>
      <c r="B53" s="187"/>
      <c r="C53" s="166"/>
      <c r="D53" s="120"/>
      <c r="E53" s="120"/>
      <c r="F53" s="120"/>
      <c r="G53" s="189"/>
      <c r="H53" s="189"/>
      <c r="I53" s="120"/>
      <c r="J53" s="185"/>
      <c r="K53" s="8" t="e">
        <f t="shared" si="18"/>
        <v>#DIV/0!</v>
      </c>
      <c r="L53" s="9" t="e">
        <f t="shared" si="19"/>
        <v>#DIV/0!</v>
      </c>
      <c r="M53" s="48"/>
      <c r="N53" s="49">
        <f t="shared" si="4"/>
        <v>0</v>
      </c>
      <c r="O53" s="49">
        <f t="shared" si="5"/>
        <v>0</v>
      </c>
      <c r="Q53" s="41"/>
      <c r="R53" s="175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  <c r="BM53" s="41"/>
      <c r="BN53" s="41"/>
      <c r="BO53" s="41"/>
      <c r="BP53" s="41"/>
      <c r="BQ53" s="41"/>
      <c r="BR53" s="41"/>
      <c r="BS53" s="41"/>
      <c r="BT53" s="41"/>
      <c r="BU53" s="41"/>
      <c r="BV53" s="41"/>
      <c r="BW53" s="41"/>
      <c r="BX53" s="41"/>
      <c r="BY53" s="41"/>
      <c r="BZ53" s="41"/>
      <c r="CA53" s="41"/>
      <c r="CB53" s="41"/>
      <c r="CC53" s="41"/>
      <c r="CD53" s="41"/>
      <c r="CE53" s="41"/>
      <c r="CF53" s="41"/>
      <c r="CG53" s="41"/>
      <c r="CH53" s="41"/>
      <c r="CI53" s="41"/>
      <c r="CJ53" s="41"/>
      <c r="CK53" s="41"/>
      <c r="CL53" s="41"/>
      <c r="CM53" s="41"/>
      <c r="CN53" s="41"/>
      <c r="CO53" s="41"/>
      <c r="CP53" s="41"/>
      <c r="CQ53" s="41"/>
      <c r="CR53" s="41"/>
      <c r="CS53" s="41"/>
      <c r="CT53" s="41"/>
      <c r="CU53" s="41"/>
      <c r="CV53" s="41"/>
      <c r="CW53" s="41"/>
      <c r="CX53" s="41"/>
      <c r="CY53" s="41"/>
    </row>
    <row r="54" spans="1:103" s="40" customFormat="1" x14ac:dyDescent="0.25">
      <c r="A54" s="187" t="s">
        <v>18</v>
      </c>
      <c r="B54" s="187"/>
      <c r="C54" s="166"/>
      <c r="D54" s="120"/>
      <c r="E54" s="120"/>
      <c r="F54" s="120"/>
      <c r="G54" s="189"/>
      <c r="H54" s="189"/>
      <c r="I54" s="120"/>
      <c r="J54" s="186"/>
      <c r="K54" s="8" t="e">
        <f t="shared" si="18"/>
        <v>#DIV/0!</v>
      </c>
      <c r="L54" s="9" t="e">
        <f t="shared" si="19"/>
        <v>#DIV/0!</v>
      </c>
      <c r="M54" s="48"/>
      <c r="N54" s="49">
        <f t="shared" si="4"/>
        <v>0</v>
      </c>
      <c r="O54" s="49">
        <f t="shared" si="5"/>
        <v>0</v>
      </c>
      <c r="Q54" s="41"/>
      <c r="R54" s="175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1"/>
      <c r="BI54" s="41"/>
      <c r="BJ54" s="41"/>
      <c r="BK54" s="41"/>
      <c r="BL54" s="41"/>
      <c r="BM54" s="41"/>
      <c r="BN54" s="41"/>
      <c r="BO54" s="41"/>
      <c r="BP54" s="41"/>
      <c r="BQ54" s="41"/>
      <c r="BR54" s="41"/>
      <c r="BS54" s="41"/>
      <c r="BT54" s="41"/>
      <c r="BU54" s="41"/>
      <c r="BV54" s="41"/>
      <c r="BW54" s="41"/>
      <c r="BX54" s="41"/>
      <c r="BY54" s="41"/>
      <c r="BZ54" s="41"/>
      <c r="CA54" s="41"/>
      <c r="CB54" s="41"/>
      <c r="CC54" s="41"/>
      <c r="CD54" s="41"/>
      <c r="CE54" s="41"/>
      <c r="CF54" s="41"/>
      <c r="CG54" s="41"/>
      <c r="CH54" s="41"/>
      <c r="CI54" s="41"/>
      <c r="CJ54" s="41"/>
      <c r="CK54" s="41"/>
      <c r="CL54" s="41"/>
      <c r="CM54" s="41"/>
      <c r="CN54" s="41"/>
      <c r="CO54" s="41"/>
      <c r="CP54" s="41"/>
      <c r="CQ54" s="41"/>
      <c r="CR54" s="41"/>
      <c r="CS54" s="41"/>
      <c r="CT54" s="41"/>
      <c r="CU54" s="41"/>
      <c r="CV54" s="41"/>
      <c r="CW54" s="41"/>
      <c r="CX54" s="41"/>
      <c r="CY54" s="41"/>
    </row>
    <row r="55" spans="1:103" s="40" customFormat="1" ht="36" x14ac:dyDescent="0.25">
      <c r="A55" s="118" t="s">
        <v>327</v>
      </c>
      <c r="B55" s="202" t="s">
        <v>232</v>
      </c>
      <c r="C55" s="202"/>
      <c r="D55" s="202"/>
      <c r="E55" s="202"/>
      <c r="F55" s="202"/>
      <c r="G55" s="144"/>
      <c r="H55" s="144"/>
      <c r="I55" s="144"/>
      <c r="J55" s="144"/>
      <c r="K55" s="32"/>
      <c r="L55" s="33"/>
      <c r="M55" s="101"/>
      <c r="N55" s="49">
        <f t="shared" si="4"/>
        <v>0</v>
      </c>
      <c r="O55" s="49">
        <f t="shared" si="5"/>
        <v>0</v>
      </c>
      <c r="Q55" s="41"/>
      <c r="R55" s="175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  <c r="BM55" s="41"/>
      <c r="BN55" s="41"/>
      <c r="BO55" s="41"/>
      <c r="BP55" s="41"/>
      <c r="BQ55" s="41"/>
      <c r="BR55" s="41"/>
      <c r="BS55" s="41"/>
      <c r="BT55" s="41"/>
      <c r="BU55" s="41"/>
      <c r="BV55" s="41"/>
      <c r="BW55" s="41"/>
      <c r="BX55" s="41"/>
      <c r="BY55" s="41"/>
      <c r="BZ55" s="41"/>
      <c r="CA55" s="41"/>
      <c r="CB55" s="41"/>
      <c r="CC55" s="41"/>
      <c r="CD55" s="41"/>
      <c r="CE55" s="41"/>
      <c r="CF55" s="41"/>
      <c r="CG55" s="41"/>
      <c r="CH55" s="41"/>
      <c r="CI55" s="41"/>
      <c r="CJ55" s="41"/>
      <c r="CK55" s="41"/>
      <c r="CL55" s="41"/>
      <c r="CM55" s="41"/>
      <c r="CN55" s="41"/>
      <c r="CO55" s="41"/>
      <c r="CP55" s="41"/>
      <c r="CQ55" s="41"/>
      <c r="CR55" s="41"/>
      <c r="CS55" s="41"/>
      <c r="CT55" s="41"/>
      <c r="CU55" s="41"/>
      <c r="CV55" s="41"/>
      <c r="CW55" s="41"/>
      <c r="CX55" s="41"/>
      <c r="CY55" s="41"/>
    </row>
    <row r="56" spans="1:103" s="40" customFormat="1" x14ac:dyDescent="0.25">
      <c r="A56" s="187" t="s">
        <v>12</v>
      </c>
      <c r="B56" s="187"/>
      <c r="C56" s="166" t="s">
        <v>304</v>
      </c>
      <c r="D56" s="119">
        <f>SUM(D57:D62)</f>
        <v>12000</v>
      </c>
      <c r="E56" s="119">
        <f>SUM(E57:E62)</f>
        <v>12000</v>
      </c>
      <c r="F56" s="120">
        <f>SUM(F57:F62)</f>
        <v>12000</v>
      </c>
      <c r="G56" s="189">
        <v>44562</v>
      </c>
      <c r="H56" s="189"/>
      <c r="I56" s="119">
        <f>SUM(I57:I62)</f>
        <v>12000</v>
      </c>
      <c r="J56" s="185" t="s">
        <v>292</v>
      </c>
      <c r="K56" s="8">
        <f>F56/D56</f>
        <v>1</v>
      </c>
      <c r="L56" s="9">
        <f>I56/D56</f>
        <v>1</v>
      </c>
      <c r="M56" s="48"/>
      <c r="N56" s="49">
        <f t="shared" si="4"/>
        <v>0</v>
      </c>
      <c r="O56" s="49">
        <f t="shared" si="5"/>
        <v>0</v>
      </c>
      <c r="Q56" s="41"/>
      <c r="R56" s="175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  <c r="BJ56" s="41"/>
      <c r="BK56" s="41"/>
      <c r="BL56" s="41"/>
      <c r="BM56" s="41"/>
      <c r="BN56" s="41"/>
      <c r="BO56" s="41"/>
      <c r="BP56" s="41"/>
      <c r="BQ56" s="41"/>
      <c r="BR56" s="41"/>
      <c r="BS56" s="41"/>
      <c r="BT56" s="41"/>
      <c r="BU56" s="41"/>
      <c r="BV56" s="41"/>
      <c r="BW56" s="41"/>
      <c r="BX56" s="41"/>
      <c r="BY56" s="41"/>
      <c r="BZ56" s="41"/>
      <c r="CA56" s="41"/>
      <c r="CB56" s="41"/>
      <c r="CC56" s="41"/>
      <c r="CD56" s="41"/>
      <c r="CE56" s="41"/>
      <c r="CF56" s="41"/>
      <c r="CG56" s="41"/>
      <c r="CH56" s="41"/>
      <c r="CI56" s="41"/>
      <c r="CJ56" s="41"/>
      <c r="CK56" s="41"/>
      <c r="CL56" s="41"/>
      <c r="CM56" s="41"/>
      <c r="CN56" s="41"/>
      <c r="CO56" s="41"/>
      <c r="CP56" s="41"/>
      <c r="CQ56" s="41"/>
      <c r="CR56" s="41"/>
      <c r="CS56" s="41"/>
      <c r="CT56" s="41"/>
      <c r="CU56" s="41"/>
      <c r="CV56" s="41"/>
      <c r="CW56" s="41"/>
      <c r="CX56" s="41"/>
      <c r="CY56" s="41"/>
    </row>
    <row r="57" spans="1:103" s="40" customFormat="1" x14ac:dyDescent="0.25">
      <c r="A57" s="187" t="s">
        <v>13</v>
      </c>
      <c r="B57" s="187"/>
      <c r="C57" s="166"/>
      <c r="D57" s="120"/>
      <c r="E57" s="120"/>
      <c r="F57" s="120"/>
      <c r="G57" s="189"/>
      <c r="H57" s="189"/>
      <c r="I57" s="120"/>
      <c r="J57" s="185"/>
      <c r="K57" s="8" t="e">
        <f t="shared" ref="K57:K62" si="20">F57/D57</f>
        <v>#DIV/0!</v>
      </c>
      <c r="L57" s="9" t="e">
        <f t="shared" ref="L57:L62" si="21">I57/D57</f>
        <v>#DIV/0!</v>
      </c>
      <c r="M57" s="48"/>
      <c r="N57" s="49">
        <f t="shared" si="4"/>
        <v>0</v>
      </c>
      <c r="O57" s="49">
        <f t="shared" si="5"/>
        <v>0</v>
      </c>
      <c r="Q57" s="41"/>
      <c r="R57" s="175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  <c r="BI57" s="41"/>
      <c r="BJ57" s="41"/>
      <c r="BK57" s="41"/>
      <c r="BL57" s="41"/>
      <c r="BM57" s="41"/>
      <c r="BN57" s="41"/>
      <c r="BO57" s="41"/>
      <c r="BP57" s="41"/>
      <c r="BQ57" s="41"/>
      <c r="BR57" s="41"/>
      <c r="BS57" s="41"/>
      <c r="BT57" s="41"/>
      <c r="BU57" s="41"/>
      <c r="BV57" s="41"/>
      <c r="BW57" s="41"/>
      <c r="BX57" s="41"/>
      <c r="BY57" s="41"/>
      <c r="BZ57" s="41"/>
      <c r="CA57" s="41"/>
      <c r="CB57" s="41"/>
      <c r="CC57" s="41"/>
      <c r="CD57" s="41"/>
      <c r="CE57" s="41"/>
      <c r="CF57" s="41"/>
      <c r="CG57" s="41"/>
      <c r="CH57" s="41"/>
      <c r="CI57" s="41"/>
      <c r="CJ57" s="41"/>
      <c r="CK57" s="41"/>
      <c r="CL57" s="41"/>
      <c r="CM57" s="41"/>
      <c r="CN57" s="41"/>
      <c r="CO57" s="41"/>
      <c r="CP57" s="41"/>
      <c r="CQ57" s="41"/>
      <c r="CR57" s="41"/>
      <c r="CS57" s="41"/>
      <c r="CT57" s="41"/>
      <c r="CU57" s="41"/>
      <c r="CV57" s="41"/>
      <c r="CW57" s="41"/>
      <c r="CX57" s="41"/>
      <c r="CY57" s="41"/>
    </row>
    <row r="58" spans="1:103" s="40" customFormat="1" x14ac:dyDescent="0.25">
      <c r="A58" s="187" t="s">
        <v>14</v>
      </c>
      <c r="B58" s="187"/>
      <c r="C58" s="166" t="s">
        <v>304</v>
      </c>
      <c r="D58" s="120">
        <v>12000</v>
      </c>
      <c r="E58" s="120">
        <v>12000</v>
      </c>
      <c r="F58" s="120">
        <v>12000</v>
      </c>
      <c r="G58" s="189"/>
      <c r="H58" s="189"/>
      <c r="I58" s="120">
        <v>12000</v>
      </c>
      <c r="J58" s="185"/>
      <c r="K58" s="8">
        <f t="shared" si="20"/>
        <v>1</v>
      </c>
      <c r="L58" s="9">
        <f t="shared" si="21"/>
        <v>1</v>
      </c>
      <c r="M58" s="48"/>
      <c r="N58" s="49">
        <f t="shared" si="4"/>
        <v>0</v>
      </c>
      <c r="O58" s="49">
        <f t="shared" si="5"/>
        <v>0</v>
      </c>
      <c r="Q58" s="41"/>
      <c r="R58" s="175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  <c r="BF58" s="41"/>
      <c r="BG58" s="41"/>
      <c r="BH58" s="41"/>
      <c r="BI58" s="41"/>
      <c r="BJ58" s="41"/>
      <c r="BK58" s="41"/>
      <c r="BL58" s="41"/>
      <c r="BM58" s="41"/>
      <c r="BN58" s="41"/>
      <c r="BO58" s="41"/>
      <c r="BP58" s="41"/>
      <c r="BQ58" s="41"/>
      <c r="BR58" s="41"/>
      <c r="BS58" s="41"/>
      <c r="BT58" s="41"/>
      <c r="BU58" s="41"/>
      <c r="BV58" s="41"/>
      <c r="BW58" s="41"/>
      <c r="BX58" s="41"/>
      <c r="BY58" s="41"/>
      <c r="BZ58" s="41"/>
      <c r="CA58" s="41"/>
      <c r="CB58" s="41"/>
      <c r="CC58" s="41"/>
      <c r="CD58" s="41"/>
      <c r="CE58" s="41"/>
      <c r="CF58" s="41"/>
      <c r="CG58" s="41"/>
      <c r="CH58" s="41"/>
      <c r="CI58" s="41"/>
      <c r="CJ58" s="41"/>
      <c r="CK58" s="41"/>
      <c r="CL58" s="41"/>
      <c r="CM58" s="41"/>
      <c r="CN58" s="41"/>
      <c r="CO58" s="41"/>
      <c r="CP58" s="41"/>
      <c r="CQ58" s="41"/>
      <c r="CR58" s="41"/>
      <c r="CS58" s="41"/>
      <c r="CT58" s="41"/>
      <c r="CU58" s="41"/>
      <c r="CV58" s="41"/>
      <c r="CW58" s="41"/>
      <c r="CX58" s="41"/>
      <c r="CY58" s="41"/>
    </row>
    <row r="59" spans="1:103" s="40" customFormat="1" x14ac:dyDescent="0.25">
      <c r="A59" s="187" t="s">
        <v>15</v>
      </c>
      <c r="B59" s="187"/>
      <c r="C59" s="166"/>
      <c r="D59" s="120"/>
      <c r="E59" s="120"/>
      <c r="F59" s="120"/>
      <c r="G59" s="189"/>
      <c r="H59" s="189"/>
      <c r="I59" s="120"/>
      <c r="J59" s="185"/>
      <c r="K59" s="8" t="e">
        <f t="shared" si="20"/>
        <v>#DIV/0!</v>
      </c>
      <c r="L59" s="9" t="e">
        <f t="shared" si="21"/>
        <v>#DIV/0!</v>
      </c>
      <c r="M59" s="48"/>
      <c r="N59" s="49">
        <f t="shared" si="4"/>
        <v>0</v>
      </c>
      <c r="O59" s="49">
        <f t="shared" si="5"/>
        <v>0</v>
      </c>
      <c r="Q59" s="41"/>
      <c r="R59" s="175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  <c r="BF59" s="41"/>
      <c r="BG59" s="41"/>
      <c r="BH59" s="41"/>
      <c r="BI59" s="41"/>
      <c r="BJ59" s="41"/>
      <c r="BK59" s="41"/>
      <c r="BL59" s="41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41"/>
      <c r="CA59" s="41"/>
      <c r="CB59" s="41"/>
      <c r="CC59" s="41"/>
      <c r="CD59" s="41"/>
      <c r="CE59" s="41"/>
      <c r="CF59" s="41"/>
      <c r="CG59" s="41"/>
      <c r="CH59" s="41"/>
      <c r="CI59" s="41"/>
      <c r="CJ59" s="41"/>
      <c r="CK59" s="41"/>
      <c r="CL59" s="41"/>
      <c r="CM59" s="41"/>
      <c r="CN59" s="41"/>
      <c r="CO59" s="41"/>
      <c r="CP59" s="41"/>
      <c r="CQ59" s="41"/>
      <c r="CR59" s="41"/>
      <c r="CS59" s="41"/>
      <c r="CT59" s="41"/>
      <c r="CU59" s="41"/>
      <c r="CV59" s="41"/>
      <c r="CW59" s="41"/>
      <c r="CX59" s="41"/>
      <c r="CY59" s="41"/>
    </row>
    <row r="60" spans="1:103" s="40" customFormat="1" x14ac:dyDescent="0.25">
      <c r="A60" s="187" t="s">
        <v>16</v>
      </c>
      <c r="B60" s="187"/>
      <c r="C60" s="166"/>
      <c r="D60" s="120"/>
      <c r="E60" s="120"/>
      <c r="F60" s="120"/>
      <c r="G60" s="189"/>
      <c r="H60" s="189"/>
      <c r="I60" s="120"/>
      <c r="J60" s="185"/>
      <c r="K60" s="8" t="e">
        <f t="shared" si="20"/>
        <v>#DIV/0!</v>
      </c>
      <c r="L60" s="9" t="e">
        <f t="shared" si="21"/>
        <v>#DIV/0!</v>
      </c>
      <c r="M60" s="48"/>
      <c r="N60" s="49">
        <f t="shared" si="4"/>
        <v>0</v>
      </c>
      <c r="O60" s="49">
        <f t="shared" si="5"/>
        <v>0</v>
      </c>
      <c r="Q60" s="41"/>
      <c r="R60" s="175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  <c r="BF60" s="41"/>
      <c r="BG60" s="41"/>
      <c r="BH60" s="41"/>
      <c r="BI60" s="41"/>
      <c r="BJ60" s="41"/>
      <c r="BK60" s="41"/>
      <c r="BL60" s="41"/>
      <c r="BM60" s="41"/>
      <c r="BN60" s="41"/>
      <c r="BO60" s="41"/>
      <c r="BP60" s="41"/>
      <c r="BQ60" s="41"/>
      <c r="BR60" s="41"/>
      <c r="BS60" s="41"/>
      <c r="BT60" s="41"/>
      <c r="BU60" s="41"/>
      <c r="BV60" s="41"/>
      <c r="BW60" s="41"/>
      <c r="BX60" s="41"/>
      <c r="BY60" s="41"/>
      <c r="BZ60" s="41"/>
      <c r="CA60" s="41"/>
      <c r="CB60" s="41"/>
      <c r="CC60" s="41"/>
      <c r="CD60" s="41"/>
      <c r="CE60" s="41"/>
      <c r="CF60" s="41"/>
      <c r="CG60" s="41"/>
      <c r="CH60" s="41"/>
      <c r="CI60" s="41"/>
      <c r="CJ60" s="41"/>
      <c r="CK60" s="41"/>
      <c r="CL60" s="41"/>
      <c r="CM60" s="41"/>
      <c r="CN60" s="41"/>
      <c r="CO60" s="41"/>
      <c r="CP60" s="41"/>
      <c r="CQ60" s="41"/>
      <c r="CR60" s="41"/>
      <c r="CS60" s="41"/>
      <c r="CT60" s="41"/>
      <c r="CU60" s="41"/>
      <c r="CV60" s="41"/>
      <c r="CW60" s="41"/>
      <c r="CX60" s="41"/>
      <c r="CY60" s="41"/>
    </row>
    <row r="61" spans="1:103" s="40" customFormat="1" x14ac:dyDescent="0.25">
      <c r="A61" s="187" t="s">
        <v>17</v>
      </c>
      <c r="B61" s="187"/>
      <c r="C61" s="166"/>
      <c r="D61" s="120"/>
      <c r="E61" s="120"/>
      <c r="F61" s="120"/>
      <c r="G61" s="189"/>
      <c r="H61" s="189"/>
      <c r="I61" s="120"/>
      <c r="J61" s="185"/>
      <c r="K61" s="8" t="e">
        <f t="shared" si="20"/>
        <v>#DIV/0!</v>
      </c>
      <c r="L61" s="9" t="e">
        <f t="shared" si="21"/>
        <v>#DIV/0!</v>
      </c>
      <c r="M61" s="48"/>
      <c r="N61" s="49">
        <f t="shared" si="4"/>
        <v>0</v>
      </c>
      <c r="O61" s="49">
        <f t="shared" si="5"/>
        <v>0</v>
      </c>
      <c r="Q61" s="41"/>
      <c r="R61" s="175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1"/>
      <c r="BI61" s="41"/>
      <c r="BJ61" s="41"/>
      <c r="BK61" s="41"/>
      <c r="BL61" s="41"/>
      <c r="BM61" s="41"/>
      <c r="BN61" s="41"/>
      <c r="BO61" s="41"/>
      <c r="BP61" s="41"/>
      <c r="BQ61" s="41"/>
      <c r="BR61" s="41"/>
      <c r="BS61" s="41"/>
      <c r="BT61" s="41"/>
      <c r="BU61" s="41"/>
      <c r="BV61" s="41"/>
      <c r="BW61" s="41"/>
      <c r="BX61" s="41"/>
      <c r="BY61" s="41"/>
      <c r="BZ61" s="41"/>
      <c r="CA61" s="41"/>
      <c r="CB61" s="41"/>
      <c r="CC61" s="41"/>
      <c r="CD61" s="41"/>
      <c r="CE61" s="41"/>
      <c r="CF61" s="41"/>
      <c r="CG61" s="41"/>
      <c r="CH61" s="41"/>
      <c r="CI61" s="41"/>
      <c r="CJ61" s="41"/>
      <c r="CK61" s="41"/>
      <c r="CL61" s="41"/>
      <c r="CM61" s="41"/>
      <c r="CN61" s="41"/>
      <c r="CO61" s="41"/>
      <c r="CP61" s="41"/>
      <c r="CQ61" s="41"/>
      <c r="CR61" s="41"/>
      <c r="CS61" s="41"/>
      <c r="CT61" s="41"/>
      <c r="CU61" s="41"/>
      <c r="CV61" s="41"/>
      <c r="CW61" s="41"/>
      <c r="CX61" s="41"/>
      <c r="CY61" s="41"/>
    </row>
    <row r="62" spans="1:103" s="40" customFormat="1" x14ac:dyDescent="0.25">
      <c r="A62" s="187" t="s">
        <v>18</v>
      </c>
      <c r="B62" s="187"/>
      <c r="C62" s="166"/>
      <c r="D62" s="120"/>
      <c r="E62" s="120"/>
      <c r="F62" s="120"/>
      <c r="G62" s="189"/>
      <c r="H62" s="189"/>
      <c r="I62" s="120"/>
      <c r="J62" s="186"/>
      <c r="K62" s="8" t="e">
        <f t="shared" si="20"/>
        <v>#DIV/0!</v>
      </c>
      <c r="L62" s="9" t="e">
        <f t="shared" si="21"/>
        <v>#DIV/0!</v>
      </c>
      <c r="M62" s="48"/>
      <c r="N62" s="49">
        <f t="shared" si="4"/>
        <v>0</v>
      </c>
      <c r="O62" s="49">
        <f t="shared" si="5"/>
        <v>0</v>
      </c>
      <c r="Q62" s="41"/>
      <c r="R62" s="175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  <c r="BR62" s="41"/>
      <c r="BS62" s="41"/>
      <c r="BT62" s="41"/>
      <c r="BU62" s="41"/>
      <c r="BV62" s="41"/>
      <c r="BW62" s="41"/>
      <c r="BX62" s="41"/>
      <c r="BY62" s="41"/>
      <c r="BZ62" s="41"/>
      <c r="CA62" s="41"/>
      <c r="CB62" s="41"/>
      <c r="CC62" s="41"/>
      <c r="CD62" s="41"/>
      <c r="CE62" s="41"/>
      <c r="CF62" s="41"/>
      <c r="CG62" s="41"/>
      <c r="CH62" s="41"/>
      <c r="CI62" s="41"/>
      <c r="CJ62" s="41"/>
      <c r="CK62" s="41"/>
      <c r="CL62" s="41"/>
      <c r="CM62" s="41"/>
      <c r="CN62" s="41"/>
      <c r="CO62" s="41"/>
      <c r="CP62" s="41"/>
      <c r="CQ62" s="41"/>
      <c r="CR62" s="41"/>
      <c r="CS62" s="41"/>
      <c r="CT62" s="41"/>
      <c r="CU62" s="41"/>
      <c r="CV62" s="41"/>
      <c r="CW62" s="41"/>
      <c r="CX62" s="41"/>
      <c r="CY62" s="41"/>
    </row>
    <row r="63" spans="1:103" s="52" customFormat="1" ht="36" x14ac:dyDescent="0.2">
      <c r="A63" s="133" t="s">
        <v>230</v>
      </c>
      <c r="B63" s="191" t="s">
        <v>328</v>
      </c>
      <c r="C63" s="191"/>
      <c r="D63" s="191"/>
      <c r="E63" s="191"/>
      <c r="F63" s="191"/>
      <c r="G63" s="165"/>
      <c r="H63" s="165"/>
      <c r="I63" s="165"/>
      <c r="J63" s="165"/>
      <c r="K63" s="26"/>
      <c r="L63" s="27"/>
      <c r="M63" s="39"/>
      <c r="N63" s="49">
        <f t="shared" si="4"/>
        <v>0</v>
      </c>
      <c r="O63" s="49">
        <f t="shared" si="5"/>
        <v>0</v>
      </c>
      <c r="Q63" s="53"/>
      <c r="R63" s="176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3"/>
      <c r="BK63" s="53"/>
      <c r="BL63" s="53"/>
      <c r="BM63" s="53"/>
      <c r="BN63" s="53"/>
      <c r="BO63" s="53"/>
      <c r="BP63" s="53"/>
      <c r="BQ63" s="53"/>
      <c r="BR63" s="53"/>
      <c r="BS63" s="53"/>
      <c r="BT63" s="53"/>
      <c r="BU63" s="53"/>
      <c r="BV63" s="53"/>
      <c r="BW63" s="53"/>
      <c r="BX63" s="53"/>
      <c r="BY63" s="53"/>
      <c r="BZ63" s="53"/>
      <c r="CA63" s="53"/>
      <c r="CB63" s="53"/>
      <c r="CC63" s="53"/>
      <c r="CD63" s="53"/>
      <c r="CE63" s="53"/>
      <c r="CF63" s="53"/>
      <c r="CG63" s="53"/>
      <c r="CH63" s="53"/>
      <c r="CI63" s="53"/>
      <c r="CJ63" s="53"/>
      <c r="CK63" s="53"/>
      <c r="CL63" s="53"/>
      <c r="CM63" s="53"/>
      <c r="CN63" s="53"/>
      <c r="CO63" s="53"/>
      <c r="CP63" s="53"/>
      <c r="CQ63" s="53"/>
      <c r="CR63" s="53"/>
      <c r="CS63" s="53"/>
      <c r="CT63" s="53"/>
      <c r="CU63" s="53"/>
      <c r="CV63" s="53"/>
      <c r="CW63" s="53"/>
      <c r="CX63" s="53"/>
      <c r="CY63" s="53"/>
    </row>
    <row r="64" spans="1:103" s="40" customFormat="1" x14ac:dyDescent="0.2">
      <c r="A64" s="187" t="s">
        <v>12</v>
      </c>
      <c r="B64" s="187"/>
      <c r="C64" s="166" t="s">
        <v>304</v>
      </c>
      <c r="D64" s="119">
        <f>SUM(D65:D70)</f>
        <v>10931.771000000001</v>
      </c>
      <c r="E64" s="119">
        <f t="shared" ref="E64:F64" si="22">SUM(E65:E70)</f>
        <v>10931.771000000001</v>
      </c>
      <c r="F64" s="119">
        <f t="shared" si="22"/>
        <v>10931.771000000001</v>
      </c>
      <c r="G64" s="134"/>
      <c r="H64" s="134"/>
      <c r="I64" s="119">
        <f>SUM(I65:I70)</f>
        <v>10931.770999999999</v>
      </c>
      <c r="J64" s="185" t="s">
        <v>291</v>
      </c>
      <c r="K64" s="8">
        <f>F64/D64</f>
        <v>1</v>
      </c>
      <c r="L64" s="9">
        <f>I64/D64</f>
        <v>0.99999999999999989</v>
      </c>
      <c r="M64" s="48"/>
      <c r="N64" s="49">
        <f t="shared" si="4"/>
        <v>0</v>
      </c>
      <c r="O64" s="49">
        <f t="shared" si="5"/>
        <v>0</v>
      </c>
      <c r="Q64" s="41"/>
      <c r="R64" s="175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1"/>
      <c r="BI64" s="41"/>
      <c r="BJ64" s="41"/>
      <c r="BK64" s="41"/>
      <c r="BL64" s="41"/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1"/>
      <c r="CA64" s="41"/>
      <c r="CB64" s="41"/>
      <c r="CC64" s="41"/>
      <c r="CD64" s="41"/>
      <c r="CE64" s="41"/>
      <c r="CF64" s="41"/>
      <c r="CG64" s="41"/>
      <c r="CH64" s="41"/>
      <c r="CI64" s="41"/>
      <c r="CJ64" s="41"/>
      <c r="CK64" s="41"/>
      <c r="CL64" s="41"/>
      <c r="CM64" s="41"/>
      <c r="CN64" s="41"/>
      <c r="CO64" s="41"/>
      <c r="CP64" s="41"/>
      <c r="CQ64" s="41"/>
      <c r="CR64" s="41"/>
      <c r="CS64" s="41"/>
      <c r="CT64" s="41"/>
      <c r="CU64" s="41"/>
      <c r="CV64" s="41"/>
      <c r="CW64" s="41"/>
      <c r="CX64" s="41"/>
      <c r="CY64" s="41"/>
    </row>
    <row r="65" spans="1:103" s="40" customFormat="1" x14ac:dyDescent="0.25">
      <c r="A65" s="187" t="s">
        <v>13</v>
      </c>
      <c r="B65" s="187"/>
      <c r="C65" s="166"/>
      <c r="D65" s="120"/>
      <c r="E65" s="120"/>
      <c r="F65" s="120"/>
      <c r="G65" s="189">
        <v>44562</v>
      </c>
      <c r="H65" s="196"/>
      <c r="I65" s="120"/>
      <c r="J65" s="185"/>
      <c r="K65" s="8" t="e">
        <f t="shared" ref="K65:K70" si="23">F65/D65</f>
        <v>#DIV/0!</v>
      </c>
      <c r="L65" s="9" t="e">
        <f t="shared" ref="L65:L70" si="24">I65/D65</f>
        <v>#DIV/0!</v>
      </c>
      <c r="M65" s="48"/>
      <c r="N65" s="49">
        <f t="shared" si="4"/>
        <v>0</v>
      </c>
      <c r="O65" s="49">
        <f t="shared" si="5"/>
        <v>0</v>
      </c>
      <c r="Q65" s="41"/>
      <c r="R65" s="175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41"/>
      <c r="CA65" s="41"/>
      <c r="CB65" s="41"/>
      <c r="CC65" s="41"/>
      <c r="CD65" s="41"/>
      <c r="CE65" s="41"/>
      <c r="CF65" s="41"/>
      <c r="CG65" s="41"/>
      <c r="CH65" s="41"/>
      <c r="CI65" s="41"/>
      <c r="CJ65" s="41"/>
      <c r="CK65" s="41"/>
      <c r="CL65" s="41"/>
      <c r="CM65" s="41"/>
      <c r="CN65" s="41"/>
      <c r="CO65" s="41"/>
      <c r="CP65" s="41"/>
      <c r="CQ65" s="41"/>
      <c r="CR65" s="41"/>
      <c r="CS65" s="41"/>
      <c r="CT65" s="41"/>
      <c r="CU65" s="41"/>
      <c r="CV65" s="41"/>
      <c r="CW65" s="41"/>
      <c r="CX65" s="41"/>
      <c r="CY65" s="41"/>
    </row>
    <row r="66" spans="1:103" s="40" customFormat="1" x14ac:dyDescent="0.25">
      <c r="A66" s="187" t="s">
        <v>14</v>
      </c>
      <c r="B66" s="187"/>
      <c r="C66" s="166" t="s">
        <v>304</v>
      </c>
      <c r="D66" s="120">
        <f>9931.771+1000</f>
        <v>10931.771000000001</v>
      </c>
      <c r="E66" s="120">
        <f>9931.771+1000</f>
        <v>10931.771000000001</v>
      </c>
      <c r="F66" s="120">
        <f>9931.771+1000</f>
        <v>10931.771000000001</v>
      </c>
      <c r="G66" s="189"/>
      <c r="H66" s="196"/>
      <c r="I66" s="120">
        <f>1000+2583.812+3532.613+3815.346</f>
        <v>10931.770999999999</v>
      </c>
      <c r="J66" s="185"/>
      <c r="K66" s="8">
        <f t="shared" si="23"/>
        <v>1</v>
      </c>
      <c r="L66" s="9">
        <f t="shared" si="24"/>
        <v>0.99999999999999989</v>
      </c>
      <c r="M66" s="48"/>
      <c r="N66" s="49">
        <f t="shared" si="4"/>
        <v>0</v>
      </c>
      <c r="O66" s="49">
        <f t="shared" si="5"/>
        <v>0</v>
      </c>
      <c r="Q66" s="41"/>
      <c r="R66" s="175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  <c r="BI66" s="41"/>
      <c r="BJ66" s="41"/>
      <c r="BK66" s="41"/>
      <c r="BL66" s="41"/>
      <c r="BM66" s="41"/>
      <c r="BN66" s="41"/>
      <c r="BO66" s="41"/>
      <c r="BP66" s="41"/>
      <c r="BQ66" s="41"/>
      <c r="BR66" s="41"/>
      <c r="BS66" s="41"/>
      <c r="BT66" s="41"/>
      <c r="BU66" s="41"/>
      <c r="BV66" s="41"/>
      <c r="BW66" s="41"/>
      <c r="BX66" s="41"/>
      <c r="BY66" s="41"/>
      <c r="BZ66" s="41"/>
      <c r="CA66" s="41"/>
      <c r="CB66" s="41"/>
      <c r="CC66" s="41"/>
      <c r="CD66" s="41"/>
      <c r="CE66" s="41"/>
      <c r="CF66" s="41"/>
      <c r="CG66" s="41"/>
      <c r="CH66" s="41"/>
      <c r="CI66" s="41"/>
      <c r="CJ66" s="41"/>
      <c r="CK66" s="41"/>
      <c r="CL66" s="41"/>
      <c r="CM66" s="41"/>
      <c r="CN66" s="41"/>
      <c r="CO66" s="41"/>
      <c r="CP66" s="41"/>
      <c r="CQ66" s="41"/>
      <c r="CR66" s="41"/>
      <c r="CS66" s="41"/>
      <c r="CT66" s="41"/>
      <c r="CU66" s="41"/>
      <c r="CV66" s="41"/>
      <c r="CW66" s="41"/>
      <c r="CX66" s="41"/>
      <c r="CY66" s="41"/>
    </row>
    <row r="67" spans="1:103" s="40" customFormat="1" x14ac:dyDescent="0.25">
      <c r="A67" s="187" t="s">
        <v>15</v>
      </c>
      <c r="B67" s="187"/>
      <c r="C67" s="166"/>
      <c r="D67" s="120"/>
      <c r="E67" s="120"/>
      <c r="F67" s="120"/>
      <c r="G67" s="189"/>
      <c r="H67" s="196"/>
      <c r="I67" s="120"/>
      <c r="J67" s="185"/>
      <c r="K67" s="8" t="e">
        <f t="shared" si="23"/>
        <v>#DIV/0!</v>
      </c>
      <c r="L67" s="9" t="e">
        <f t="shared" si="24"/>
        <v>#DIV/0!</v>
      </c>
      <c r="M67" s="48"/>
      <c r="N67" s="49">
        <f t="shared" si="4"/>
        <v>0</v>
      </c>
      <c r="O67" s="49">
        <f t="shared" si="5"/>
        <v>0</v>
      </c>
      <c r="Q67" s="41"/>
      <c r="R67" s="175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  <c r="BF67" s="41"/>
      <c r="BG67" s="41"/>
      <c r="BH67" s="41"/>
      <c r="BI67" s="41"/>
      <c r="BJ67" s="41"/>
      <c r="BK67" s="41"/>
      <c r="BL67" s="41"/>
      <c r="BM67" s="41"/>
      <c r="BN67" s="41"/>
      <c r="BO67" s="41"/>
      <c r="BP67" s="41"/>
      <c r="BQ67" s="41"/>
      <c r="BR67" s="41"/>
      <c r="BS67" s="41"/>
      <c r="BT67" s="41"/>
      <c r="BU67" s="41"/>
      <c r="BV67" s="41"/>
      <c r="BW67" s="41"/>
      <c r="BX67" s="41"/>
      <c r="BY67" s="41"/>
      <c r="BZ67" s="41"/>
      <c r="CA67" s="41"/>
      <c r="CB67" s="41"/>
      <c r="CC67" s="41"/>
      <c r="CD67" s="41"/>
      <c r="CE67" s="41"/>
      <c r="CF67" s="41"/>
      <c r="CG67" s="41"/>
      <c r="CH67" s="41"/>
      <c r="CI67" s="41"/>
      <c r="CJ67" s="41"/>
      <c r="CK67" s="41"/>
      <c r="CL67" s="41"/>
      <c r="CM67" s="41"/>
      <c r="CN67" s="41"/>
      <c r="CO67" s="41"/>
      <c r="CP67" s="41"/>
      <c r="CQ67" s="41"/>
      <c r="CR67" s="41"/>
      <c r="CS67" s="41"/>
      <c r="CT67" s="41"/>
      <c r="CU67" s="41"/>
      <c r="CV67" s="41"/>
      <c r="CW67" s="41"/>
      <c r="CX67" s="41"/>
      <c r="CY67" s="41"/>
    </row>
    <row r="68" spans="1:103" s="40" customFormat="1" x14ac:dyDescent="0.25">
      <c r="A68" s="187" t="s">
        <v>16</v>
      </c>
      <c r="B68" s="187"/>
      <c r="C68" s="166"/>
      <c r="D68" s="120"/>
      <c r="E68" s="120"/>
      <c r="F68" s="120"/>
      <c r="G68" s="189"/>
      <c r="H68" s="196"/>
      <c r="I68" s="120"/>
      <c r="J68" s="185"/>
      <c r="K68" s="8" t="e">
        <f t="shared" si="23"/>
        <v>#DIV/0!</v>
      </c>
      <c r="L68" s="9" t="e">
        <f t="shared" si="24"/>
        <v>#DIV/0!</v>
      </c>
      <c r="M68" s="48"/>
      <c r="N68" s="49">
        <f t="shared" si="4"/>
        <v>0</v>
      </c>
      <c r="O68" s="49">
        <f t="shared" si="5"/>
        <v>0</v>
      </c>
      <c r="Q68" s="41"/>
      <c r="R68" s="175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41"/>
      <c r="BB68" s="41"/>
      <c r="BC68" s="41"/>
      <c r="BD68" s="41"/>
      <c r="BE68" s="41"/>
      <c r="BF68" s="41"/>
      <c r="BG68" s="41"/>
      <c r="BH68" s="41"/>
      <c r="BI68" s="41"/>
      <c r="BJ68" s="41"/>
      <c r="BK68" s="41"/>
      <c r="BL68" s="41"/>
      <c r="BM68" s="41"/>
      <c r="BN68" s="41"/>
      <c r="BO68" s="41"/>
      <c r="BP68" s="41"/>
      <c r="BQ68" s="41"/>
      <c r="BR68" s="41"/>
      <c r="BS68" s="41"/>
      <c r="BT68" s="41"/>
      <c r="BU68" s="41"/>
      <c r="BV68" s="41"/>
      <c r="BW68" s="41"/>
      <c r="BX68" s="41"/>
      <c r="BY68" s="41"/>
      <c r="BZ68" s="41"/>
      <c r="CA68" s="41"/>
      <c r="CB68" s="41"/>
      <c r="CC68" s="41"/>
      <c r="CD68" s="41"/>
      <c r="CE68" s="41"/>
      <c r="CF68" s="41"/>
      <c r="CG68" s="41"/>
      <c r="CH68" s="41"/>
      <c r="CI68" s="41"/>
      <c r="CJ68" s="41"/>
      <c r="CK68" s="41"/>
      <c r="CL68" s="41"/>
      <c r="CM68" s="41"/>
      <c r="CN68" s="41"/>
      <c r="CO68" s="41"/>
      <c r="CP68" s="41"/>
      <c r="CQ68" s="41"/>
      <c r="CR68" s="41"/>
      <c r="CS68" s="41"/>
      <c r="CT68" s="41"/>
      <c r="CU68" s="41"/>
      <c r="CV68" s="41"/>
      <c r="CW68" s="41"/>
      <c r="CX68" s="41"/>
      <c r="CY68" s="41"/>
    </row>
    <row r="69" spans="1:103" s="11" customFormat="1" x14ac:dyDescent="0.25">
      <c r="A69" s="187" t="s">
        <v>17</v>
      </c>
      <c r="B69" s="187"/>
      <c r="C69" s="166"/>
      <c r="D69" s="120"/>
      <c r="E69" s="120"/>
      <c r="F69" s="120"/>
      <c r="G69" s="189"/>
      <c r="H69" s="196"/>
      <c r="I69" s="120"/>
      <c r="J69" s="185"/>
      <c r="K69" s="8" t="e">
        <f t="shared" si="23"/>
        <v>#DIV/0!</v>
      </c>
      <c r="L69" s="9" t="e">
        <f t="shared" si="24"/>
        <v>#DIV/0!</v>
      </c>
      <c r="M69" s="31"/>
      <c r="N69" s="3">
        <f t="shared" si="4"/>
        <v>0</v>
      </c>
      <c r="O69" s="3">
        <f t="shared" si="5"/>
        <v>0</v>
      </c>
      <c r="Q69" s="2"/>
      <c r="R69" s="169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</row>
    <row r="70" spans="1:103" s="11" customFormat="1" x14ac:dyDescent="0.25">
      <c r="A70" s="190" t="s">
        <v>18</v>
      </c>
      <c r="B70" s="190"/>
      <c r="C70" s="167"/>
      <c r="D70" s="122"/>
      <c r="E70" s="122"/>
      <c r="F70" s="122"/>
      <c r="G70" s="192"/>
      <c r="H70" s="197"/>
      <c r="I70" s="122"/>
      <c r="J70" s="186"/>
      <c r="K70" s="8" t="e">
        <f t="shared" si="23"/>
        <v>#DIV/0!</v>
      </c>
      <c r="L70" s="9" t="e">
        <f t="shared" si="24"/>
        <v>#DIV/0!</v>
      </c>
      <c r="M70" s="31"/>
      <c r="N70" s="3">
        <f t="shared" si="4"/>
        <v>0</v>
      </c>
      <c r="O70" s="3">
        <f t="shared" si="5"/>
        <v>0</v>
      </c>
      <c r="Q70" s="2"/>
      <c r="R70" s="169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</row>
    <row r="71" spans="1:103" s="29" customFormat="1" ht="24" x14ac:dyDescent="0.2">
      <c r="A71" s="133" t="s">
        <v>28</v>
      </c>
      <c r="B71" s="191" t="s">
        <v>235</v>
      </c>
      <c r="C71" s="191"/>
      <c r="D71" s="191"/>
      <c r="E71" s="191"/>
      <c r="F71" s="191"/>
      <c r="G71" s="165"/>
      <c r="H71" s="165"/>
      <c r="I71" s="165"/>
      <c r="J71" s="165"/>
      <c r="K71" s="26"/>
      <c r="L71" s="27"/>
      <c r="M71" s="28"/>
      <c r="N71" s="3">
        <f t="shared" si="4"/>
        <v>0</v>
      </c>
      <c r="O71" s="3">
        <f t="shared" si="5"/>
        <v>0</v>
      </c>
      <c r="Q71" s="30"/>
      <c r="R71" s="174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  <c r="BM71" s="30"/>
      <c r="BN71" s="30"/>
      <c r="BO71" s="30"/>
      <c r="BP71" s="30"/>
      <c r="BQ71" s="30"/>
      <c r="BR71" s="30"/>
      <c r="BS71" s="30"/>
      <c r="BT71" s="30"/>
      <c r="BU71" s="30"/>
      <c r="BV71" s="30"/>
      <c r="BW71" s="30"/>
      <c r="BX71" s="30"/>
      <c r="BY71" s="30"/>
      <c r="BZ71" s="30"/>
      <c r="CA71" s="30"/>
      <c r="CB71" s="30"/>
      <c r="CC71" s="30"/>
      <c r="CD71" s="30"/>
      <c r="CE71" s="30"/>
      <c r="CF71" s="30"/>
      <c r="CG71" s="30"/>
      <c r="CH71" s="30"/>
      <c r="CI71" s="30"/>
      <c r="CJ71" s="30"/>
      <c r="CK71" s="30"/>
      <c r="CL71" s="30"/>
      <c r="CM71" s="30"/>
      <c r="CN71" s="30"/>
      <c r="CO71" s="30"/>
      <c r="CP71" s="30"/>
      <c r="CQ71" s="30"/>
      <c r="CR71" s="30"/>
      <c r="CS71" s="30"/>
      <c r="CT71" s="30"/>
      <c r="CU71" s="30"/>
      <c r="CV71" s="30"/>
      <c r="CW71" s="30"/>
      <c r="CX71" s="30"/>
      <c r="CY71" s="30"/>
    </row>
    <row r="72" spans="1:103" s="11" customFormat="1" x14ac:dyDescent="0.2">
      <c r="A72" s="187" t="s">
        <v>12</v>
      </c>
      <c r="B72" s="187"/>
      <c r="C72" s="166" t="s">
        <v>304</v>
      </c>
      <c r="D72" s="119">
        <f>SUM(D73:D78)</f>
        <v>5350</v>
      </c>
      <c r="E72" s="119">
        <f t="shared" ref="E72:F72" si="25">SUM(E73:E78)</f>
        <v>5350</v>
      </c>
      <c r="F72" s="119">
        <f t="shared" si="25"/>
        <v>5350</v>
      </c>
      <c r="G72" s="134"/>
      <c r="H72" s="134"/>
      <c r="I72" s="119">
        <f>SUM(I73:I78)</f>
        <v>5350</v>
      </c>
      <c r="J72" s="185" t="s">
        <v>288</v>
      </c>
      <c r="K72" s="8">
        <f>F72/D72</f>
        <v>1</v>
      </c>
      <c r="L72" s="9">
        <f>I72/D72</f>
        <v>1</v>
      </c>
      <c r="M72" s="31"/>
      <c r="N72" s="3">
        <f t="shared" si="4"/>
        <v>0</v>
      </c>
      <c r="O72" s="3">
        <f t="shared" si="5"/>
        <v>0</v>
      </c>
      <c r="Q72" s="2"/>
      <c r="R72" s="169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</row>
    <row r="73" spans="1:103" s="40" customFormat="1" x14ac:dyDescent="0.25">
      <c r="A73" s="187" t="s">
        <v>13</v>
      </c>
      <c r="B73" s="187"/>
      <c r="C73" s="166"/>
      <c r="D73" s="120">
        <v>0</v>
      </c>
      <c r="E73" s="120"/>
      <c r="F73" s="120"/>
      <c r="G73" s="189">
        <v>44562</v>
      </c>
      <c r="H73" s="196"/>
      <c r="I73" s="120"/>
      <c r="J73" s="185"/>
      <c r="K73" s="8" t="e">
        <f t="shared" ref="K73:K78" si="26">F73/D73</f>
        <v>#DIV/0!</v>
      </c>
      <c r="L73" s="9" t="e">
        <f t="shared" ref="L73:L78" si="27">I73/D73</f>
        <v>#DIV/0!</v>
      </c>
      <c r="M73" s="48"/>
      <c r="N73" s="49">
        <f t="shared" si="4"/>
        <v>0</v>
      </c>
      <c r="O73" s="49">
        <f t="shared" si="5"/>
        <v>0</v>
      </c>
      <c r="Q73" s="41"/>
      <c r="R73" s="175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  <c r="BH73" s="41"/>
      <c r="BI73" s="41"/>
      <c r="BJ73" s="41"/>
      <c r="BK73" s="41"/>
      <c r="BL73" s="41"/>
      <c r="BM73" s="41"/>
      <c r="BN73" s="41"/>
      <c r="BO73" s="41"/>
      <c r="BP73" s="41"/>
      <c r="BQ73" s="41"/>
      <c r="BR73" s="41"/>
      <c r="BS73" s="41"/>
      <c r="BT73" s="41"/>
      <c r="BU73" s="41"/>
      <c r="BV73" s="41"/>
      <c r="BW73" s="41"/>
      <c r="BX73" s="41"/>
      <c r="BY73" s="41"/>
      <c r="BZ73" s="41"/>
      <c r="CA73" s="41"/>
      <c r="CB73" s="41"/>
      <c r="CC73" s="41"/>
      <c r="CD73" s="41"/>
      <c r="CE73" s="41"/>
      <c r="CF73" s="41"/>
      <c r="CG73" s="41"/>
      <c r="CH73" s="41"/>
      <c r="CI73" s="41"/>
      <c r="CJ73" s="41"/>
      <c r="CK73" s="41"/>
      <c r="CL73" s="41"/>
      <c r="CM73" s="41"/>
      <c r="CN73" s="41"/>
      <c r="CO73" s="41"/>
      <c r="CP73" s="41"/>
      <c r="CQ73" s="41"/>
      <c r="CR73" s="41"/>
      <c r="CS73" s="41"/>
      <c r="CT73" s="41"/>
      <c r="CU73" s="41"/>
      <c r="CV73" s="41"/>
      <c r="CW73" s="41"/>
      <c r="CX73" s="41"/>
      <c r="CY73" s="41"/>
    </row>
    <row r="74" spans="1:103" s="40" customFormat="1" x14ac:dyDescent="0.25">
      <c r="A74" s="187" t="s">
        <v>14</v>
      </c>
      <c r="B74" s="187"/>
      <c r="C74" s="166" t="s">
        <v>304</v>
      </c>
      <c r="D74" s="120">
        <v>5350</v>
      </c>
      <c r="E74" s="120">
        <v>5350</v>
      </c>
      <c r="F74" s="120">
        <v>5350</v>
      </c>
      <c r="G74" s="189"/>
      <c r="H74" s="196"/>
      <c r="I74" s="120">
        <f>1850+3500</f>
        <v>5350</v>
      </c>
      <c r="J74" s="185"/>
      <c r="K74" s="8">
        <f t="shared" si="26"/>
        <v>1</v>
      </c>
      <c r="L74" s="9">
        <f t="shared" si="27"/>
        <v>1</v>
      </c>
      <c r="M74" s="48"/>
      <c r="N74" s="49">
        <f t="shared" si="4"/>
        <v>0</v>
      </c>
      <c r="O74" s="49">
        <f t="shared" si="5"/>
        <v>0</v>
      </c>
      <c r="Q74" s="41"/>
      <c r="R74" s="175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  <c r="BH74" s="41"/>
      <c r="BI74" s="41"/>
      <c r="BJ74" s="41"/>
      <c r="BK74" s="41"/>
      <c r="BL74" s="41"/>
      <c r="BM74" s="41"/>
      <c r="BN74" s="41"/>
      <c r="BO74" s="41"/>
      <c r="BP74" s="41"/>
      <c r="BQ74" s="41"/>
      <c r="BR74" s="41"/>
      <c r="BS74" s="41"/>
      <c r="BT74" s="41"/>
      <c r="BU74" s="41"/>
      <c r="BV74" s="41"/>
      <c r="BW74" s="41"/>
      <c r="BX74" s="41"/>
      <c r="BY74" s="41"/>
      <c r="BZ74" s="41"/>
      <c r="CA74" s="41"/>
      <c r="CB74" s="41"/>
      <c r="CC74" s="41"/>
      <c r="CD74" s="41"/>
      <c r="CE74" s="41"/>
      <c r="CF74" s="41"/>
      <c r="CG74" s="41"/>
      <c r="CH74" s="41"/>
      <c r="CI74" s="41"/>
      <c r="CJ74" s="41"/>
      <c r="CK74" s="41"/>
      <c r="CL74" s="41"/>
      <c r="CM74" s="41"/>
      <c r="CN74" s="41"/>
      <c r="CO74" s="41"/>
      <c r="CP74" s="41"/>
      <c r="CQ74" s="41"/>
      <c r="CR74" s="41"/>
      <c r="CS74" s="41"/>
      <c r="CT74" s="41"/>
      <c r="CU74" s="41"/>
      <c r="CV74" s="41"/>
      <c r="CW74" s="41"/>
      <c r="CX74" s="41"/>
      <c r="CY74" s="41"/>
    </row>
    <row r="75" spans="1:103" s="40" customFormat="1" x14ac:dyDescent="0.25">
      <c r="A75" s="187" t="s">
        <v>15</v>
      </c>
      <c r="B75" s="187"/>
      <c r="C75" s="166"/>
      <c r="D75" s="120"/>
      <c r="E75" s="120"/>
      <c r="F75" s="120"/>
      <c r="G75" s="189"/>
      <c r="H75" s="196"/>
      <c r="I75" s="120"/>
      <c r="J75" s="185"/>
      <c r="K75" s="8" t="e">
        <f t="shared" si="26"/>
        <v>#DIV/0!</v>
      </c>
      <c r="L75" s="9" t="e">
        <f t="shared" si="27"/>
        <v>#DIV/0!</v>
      </c>
      <c r="M75" s="48"/>
      <c r="N75" s="49">
        <f t="shared" si="4"/>
        <v>0</v>
      </c>
      <c r="O75" s="49">
        <f t="shared" si="5"/>
        <v>0</v>
      </c>
      <c r="Q75" s="41"/>
      <c r="R75" s="175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  <c r="BH75" s="41"/>
      <c r="BI75" s="41"/>
      <c r="BJ75" s="41"/>
      <c r="BK75" s="41"/>
      <c r="BL75" s="41"/>
      <c r="BM75" s="41"/>
      <c r="BN75" s="41"/>
      <c r="BO75" s="41"/>
      <c r="BP75" s="41"/>
      <c r="BQ75" s="41"/>
      <c r="BR75" s="41"/>
      <c r="BS75" s="41"/>
      <c r="BT75" s="41"/>
      <c r="BU75" s="41"/>
      <c r="BV75" s="41"/>
      <c r="BW75" s="41"/>
      <c r="BX75" s="41"/>
      <c r="BY75" s="41"/>
      <c r="BZ75" s="41"/>
      <c r="CA75" s="41"/>
      <c r="CB75" s="41"/>
      <c r="CC75" s="41"/>
      <c r="CD75" s="41"/>
      <c r="CE75" s="41"/>
      <c r="CF75" s="41"/>
      <c r="CG75" s="41"/>
      <c r="CH75" s="41"/>
      <c r="CI75" s="41"/>
      <c r="CJ75" s="41"/>
      <c r="CK75" s="41"/>
      <c r="CL75" s="41"/>
      <c r="CM75" s="41"/>
      <c r="CN75" s="41"/>
      <c r="CO75" s="41"/>
      <c r="CP75" s="41"/>
      <c r="CQ75" s="41"/>
      <c r="CR75" s="41"/>
      <c r="CS75" s="41"/>
      <c r="CT75" s="41"/>
      <c r="CU75" s="41"/>
      <c r="CV75" s="41"/>
      <c r="CW75" s="41"/>
      <c r="CX75" s="41"/>
      <c r="CY75" s="41"/>
    </row>
    <row r="76" spans="1:103" s="40" customFormat="1" x14ac:dyDescent="0.25">
      <c r="A76" s="187" t="s">
        <v>16</v>
      </c>
      <c r="B76" s="187"/>
      <c r="C76" s="145"/>
      <c r="D76" s="120"/>
      <c r="E76" s="120"/>
      <c r="F76" s="120"/>
      <c r="G76" s="189"/>
      <c r="H76" s="196"/>
      <c r="I76" s="120"/>
      <c r="J76" s="185"/>
      <c r="K76" s="8" t="e">
        <f t="shared" si="26"/>
        <v>#DIV/0!</v>
      </c>
      <c r="L76" s="9" t="e">
        <f t="shared" si="27"/>
        <v>#DIV/0!</v>
      </c>
      <c r="M76" s="48"/>
      <c r="N76" s="49">
        <f t="shared" si="4"/>
        <v>0</v>
      </c>
      <c r="O76" s="49">
        <f t="shared" si="5"/>
        <v>0</v>
      </c>
      <c r="Q76" s="41"/>
      <c r="R76" s="175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  <c r="BH76" s="41"/>
      <c r="BI76" s="41"/>
      <c r="BJ76" s="41"/>
      <c r="BK76" s="41"/>
      <c r="BL76" s="41"/>
      <c r="BM76" s="41"/>
      <c r="BN76" s="41"/>
      <c r="BO76" s="41"/>
      <c r="BP76" s="41"/>
      <c r="BQ76" s="41"/>
      <c r="BR76" s="41"/>
      <c r="BS76" s="41"/>
      <c r="BT76" s="41"/>
      <c r="BU76" s="41"/>
      <c r="BV76" s="41"/>
      <c r="BW76" s="41"/>
      <c r="BX76" s="41"/>
      <c r="BY76" s="41"/>
      <c r="BZ76" s="41"/>
      <c r="CA76" s="41"/>
      <c r="CB76" s="41"/>
      <c r="CC76" s="41"/>
      <c r="CD76" s="41"/>
      <c r="CE76" s="41"/>
      <c r="CF76" s="41"/>
      <c r="CG76" s="41"/>
      <c r="CH76" s="41"/>
      <c r="CI76" s="41"/>
      <c r="CJ76" s="41"/>
      <c r="CK76" s="41"/>
      <c r="CL76" s="41"/>
      <c r="CM76" s="41"/>
      <c r="CN76" s="41"/>
      <c r="CO76" s="41"/>
      <c r="CP76" s="41"/>
      <c r="CQ76" s="41"/>
      <c r="CR76" s="41"/>
      <c r="CS76" s="41"/>
      <c r="CT76" s="41"/>
      <c r="CU76" s="41"/>
      <c r="CV76" s="41"/>
      <c r="CW76" s="41"/>
      <c r="CX76" s="41"/>
      <c r="CY76" s="41"/>
    </row>
    <row r="77" spans="1:103" s="40" customFormat="1" x14ac:dyDescent="0.25">
      <c r="A77" s="187" t="s">
        <v>17</v>
      </c>
      <c r="B77" s="187"/>
      <c r="C77" s="145"/>
      <c r="D77" s="120"/>
      <c r="E77" s="120"/>
      <c r="F77" s="120"/>
      <c r="G77" s="189"/>
      <c r="H77" s="196"/>
      <c r="I77" s="120"/>
      <c r="J77" s="185"/>
      <c r="K77" s="8" t="e">
        <f t="shared" si="26"/>
        <v>#DIV/0!</v>
      </c>
      <c r="L77" s="9" t="e">
        <f t="shared" si="27"/>
        <v>#DIV/0!</v>
      </c>
      <c r="M77" s="48"/>
      <c r="N77" s="49">
        <f t="shared" si="4"/>
        <v>0</v>
      </c>
      <c r="O77" s="49">
        <f t="shared" si="5"/>
        <v>0</v>
      </c>
      <c r="Q77" s="41"/>
      <c r="R77" s="175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  <c r="BF77" s="41"/>
      <c r="BG77" s="41"/>
      <c r="BH77" s="41"/>
      <c r="BI77" s="41"/>
      <c r="BJ77" s="41"/>
      <c r="BK77" s="41"/>
      <c r="BL77" s="41"/>
      <c r="BM77" s="41"/>
      <c r="BN77" s="41"/>
      <c r="BO77" s="41"/>
      <c r="BP77" s="41"/>
      <c r="BQ77" s="41"/>
      <c r="BR77" s="41"/>
      <c r="BS77" s="41"/>
      <c r="BT77" s="41"/>
      <c r="BU77" s="41"/>
      <c r="BV77" s="41"/>
      <c r="BW77" s="41"/>
      <c r="BX77" s="41"/>
      <c r="BY77" s="41"/>
      <c r="BZ77" s="41"/>
      <c r="CA77" s="41"/>
      <c r="CB77" s="41"/>
      <c r="CC77" s="41"/>
      <c r="CD77" s="41"/>
      <c r="CE77" s="41"/>
      <c r="CF77" s="41"/>
      <c r="CG77" s="41"/>
      <c r="CH77" s="41"/>
      <c r="CI77" s="41"/>
      <c r="CJ77" s="41"/>
      <c r="CK77" s="41"/>
      <c r="CL77" s="41"/>
      <c r="CM77" s="41"/>
      <c r="CN77" s="41"/>
      <c r="CO77" s="41"/>
      <c r="CP77" s="41"/>
      <c r="CQ77" s="41"/>
      <c r="CR77" s="41"/>
      <c r="CS77" s="41"/>
      <c r="CT77" s="41"/>
      <c r="CU77" s="41"/>
      <c r="CV77" s="41"/>
      <c r="CW77" s="41"/>
      <c r="CX77" s="41"/>
      <c r="CY77" s="41"/>
    </row>
    <row r="78" spans="1:103" s="40" customFormat="1" x14ac:dyDescent="0.25">
      <c r="A78" s="190" t="s">
        <v>18</v>
      </c>
      <c r="B78" s="190"/>
      <c r="C78" s="146"/>
      <c r="D78" s="122"/>
      <c r="E78" s="122"/>
      <c r="F78" s="122"/>
      <c r="G78" s="192"/>
      <c r="H78" s="197"/>
      <c r="I78" s="122"/>
      <c r="J78" s="186"/>
      <c r="K78" s="8" t="e">
        <f t="shared" si="26"/>
        <v>#DIV/0!</v>
      </c>
      <c r="L78" s="9" t="e">
        <f t="shared" si="27"/>
        <v>#DIV/0!</v>
      </c>
      <c r="M78" s="48"/>
      <c r="N78" s="49">
        <f t="shared" si="4"/>
        <v>0</v>
      </c>
      <c r="O78" s="49">
        <f t="shared" si="5"/>
        <v>0</v>
      </c>
      <c r="Q78" s="41"/>
      <c r="R78" s="175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  <c r="BH78" s="41"/>
      <c r="BI78" s="41"/>
      <c r="BJ78" s="41"/>
      <c r="BK78" s="41"/>
      <c r="BL78" s="41"/>
      <c r="BM78" s="41"/>
      <c r="BN78" s="41"/>
      <c r="BO78" s="41"/>
      <c r="BP78" s="41"/>
      <c r="BQ78" s="41"/>
      <c r="BR78" s="41"/>
      <c r="BS78" s="41"/>
      <c r="BT78" s="41"/>
      <c r="BU78" s="41"/>
      <c r="BV78" s="41"/>
      <c r="BW78" s="41"/>
      <c r="BX78" s="41"/>
      <c r="BY78" s="41"/>
      <c r="BZ78" s="41"/>
      <c r="CA78" s="41"/>
      <c r="CB78" s="41"/>
      <c r="CC78" s="41"/>
      <c r="CD78" s="41"/>
      <c r="CE78" s="41"/>
      <c r="CF78" s="41"/>
      <c r="CG78" s="41"/>
      <c r="CH78" s="41"/>
      <c r="CI78" s="41"/>
      <c r="CJ78" s="41"/>
      <c r="CK78" s="41"/>
      <c r="CL78" s="41"/>
      <c r="CM78" s="41"/>
      <c r="CN78" s="41"/>
      <c r="CO78" s="41"/>
      <c r="CP78" s="41"/>
      <c r="CQ78" s="41"/>
      <c r="CR78" s="41"/>
      <c r="CS78" s="41"/>
      <c r="CT78" s="41"/>
      <c r="CU78" s="41"/>
      <c r="CV78" s="41"/>
      <c r="CW78" s="41"/>
      <c r="CX78" s="41"/>
      <c r="CY78" s="41"/>
    </row>
    <row r="79" spans="1:103" s="52" customFormat="1" ht="36" x14ac:dyDescent="0.2">
      <c r="A79" s="133" t="s">
        <v>329</v>
      </c>
      <c r="B79" s="191" t="s">
        <v>29</v>
      </c>
      <c r="C79" s="191"/>
      <c r="D79" s="191"/>
      <c r="E79" s="191"/>
      <c r="F79" s="191"/>
      <c r="G79" s="165"/>
      <c r="H79" s="165"/>
      <c r="I79" s="165"/>
      <c r="J79" s="165"/>
      <c r="K79" s="26"/>
      <c r="L79" s="27"/>
      <c r="M79" s="39"/>
      <c r="N79" s="49">
        <f t="shared" ref="N79:N86" si="28">I79-F79</f>
        <v>0</v>
      </c>
      <c r="O79" s="49">
        <f t="shared" ref="O79:O86" si="29">E79-F79</f>
        <v>0</v>
      </c>
      <c r="Q79" s="53"/>
      <c r="R79" s="176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53"/>
      <c r="BJ79" s="53"/>
      <c r="BK79" s="53"/>
      <c r="BL79" s="53"/>
      <c r="BM79" s="53"/>
      <c r="BN79" s="53"/>
      <c r="BO79" s="53"/>
      <c r="BP79" s="53"/>
      <c r="BQ79" s="53"/>
      <c r="BR79" s="53"/>
      <c r="BS79" s="53"/>
      <c r="BT79" s="53"/>
      <c r="BU79" s="53"/>
      <c r="BV79" s="53"/>
      <c r="BW79" s="53"/>
      <c r="BX79" s="53"/>
      <c r="BY79" s="53"/>
      <c r="BZ79" s="53"/>
      <c r="CA79" s="53"/>
      <c r="CB79" s="53"/>
      <c r="CC79" s="53"/>
      <c r="CD79" s="53"/>
      <c r="CE79" s="53"/>
      <c r="CF79" s="53"/>
      <c r="CG79" s="53"/>
      <c r="CH79" s="53"/>
      <c r="CI79" s="53"/>
      <c r="CJ79" s="53"/>
      <c r="CK79" s="53"/>
      <c r="CL79" s="53"/>
      <c r="CM79" s="53"/>
      <c r="CN79" s="53"/>
      <c r="CO79" s="53"/>
      <c r="CP79" s="53"/>
      <c r="CQ79" s="53"/>
      <c r="CR79" s="53"/>
      <c r="CS79" s="53"/>
      <c r="CT79" s="53"/>
      <c r="CU79" s="53"/>
      <c r="CV79" s="53"/>
      <c r="CW79" s="53"/>
      <c r="CX79" s="53"/>
      <c r="CY79" s="53"/>
    </row>
    <row r="80" spans="1:103" s="40" customFormat="1" x14ac:dyDescent="0.2">
      <c r="A80" s="187" t="s">
        <v>12</v>
      </c>
      <c r="B80" s="187"/>
      <c r="C80" s="166" t="s">
        <v>304</v>
      </c>
      <c r="D80" s="119">
        <f>SUM(D81:D86)</f>
        <v>317.39999999999998</v>
      </c>
      <c r="E80" s="119">
        <f t="shared" ref="E80:F80" si="30">SUM(E81:E86)</f>
        <v>317.39999999999998</v>
      </c>
      <c r="F80" s="119">
        <f t="shared" si="30"/>
        <v>317.39999999999998</v>
      </c>
      <c r="G80" s="164"/>
      <c r="H80" s="164"/>
      <c r="I80" s="119">
        <f>SUM(I81:I86)</f>
        <v>317.39999999999998</v>
      </c>
      <c r="J80" s="185" t="s">
        <v>171</v>
      </c>
      <c r="K80" s="8">
        <f>F80/D80</f>
        <v>1</v>
      </c>
      <c r="L80" s="9">
        <f>I80/D80</f>
        <v>1</v>
      </c>
      <c r="M80" s="48"/>
      <c r="N80" s="49">
        <f t="shared" si="28"/>
        <v>0</v>
      </c>
      <c r="O80" s="49">
        <f t="shared" si="29"/>
        <v>0</v>
      </c>
      <c r="Q80" s="41"/>
      <c r="R80" s="175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  <c r="BH80" s="41"/>
      <c r="BI80" s="41"/>
      <c r="BJ80" s="41"/>
      <c r="BK80" s="41"/>
      <c r="BL80" s="41"/>
      <c r="BM80" s="41"/>
      <c r="BN80" s="41"/>
      <c r="BO80" s="41"/>
      <c r="BP80" s="41"/>
      <c r="BQ80" s="41"/>
      <c r="BR80" s="41"/>
      <c r="BS80" s="41"/>
      <c r="BT80" s="41"/>
      <c r="BU80" s="41"/>
      <c r="BV80" s="41"/>
      <c r="BW80" s="41"/>
      <c r="BX80" s="41"/>
      <c r="BY80" s="41"/>
      <c r="BZ80" s="41"/>
      <c r="CA80" s="41"/>
      <c r="CB80" s="41"/>
      <c r="CC80" s="41"/>
      <c r="CD80" s="41"/>
      <c r="CE80" s="41"/>
      <c r="CF80" s="41"/>
      <c r="CG80" s="41"/>
      <c r="CH80" s="41"/>
      <c r="CI80" s="41"/>
      <c r="CJ80" s="41"/>
      <c r="CK80" s="41"/>
      <c r="CL80" s="41"/>
      <c r="CM80" s="41"/>
      <c r="CN80" s="41"/>
      <c r="CO80" s="41"/>
      <c r="CP80" s="41"/>
      <c r="CQ80" s="41"/>
      <c r="CR80" s="41"/>
      <c r="CS80" s="41"/>
      <c r="CT80" s="41"/>
      <c r="CU80" s="41"/>
      <c r="CV80" s="41"/>
      <c r="CW80" s="41"/>
      <c r="CX80" s="41"/>
      <c r="CY80" s="41"/>
    </row>
    <row r="81" spans="1:103" s="40" customFormat="1" x14ac:dyDescent="0.25">
      <c r="A81" s="187" t="s">
        <v>13</v>
      </c>
      <c r="B81" s="187"/>
      <c r="C81" s="166"/>
      <c r="D81" s="120"/>
      <c r="E81" s="120"/>
      <c r="F81" s="120"/>
      <c r="G81" s="189">
        <v>44562</v>
      </c>
      <c r="H81" s="189"/>
      <c r="I81" s="120"/>
      <c r="J81" s="185"/>
      <c r="K81" s="8" t="e">
        <f t="shared" ref="K81:K86" si="31">F81/D81</f>
        <v>#DIV/0!</v>
      </c>
      <c r="L81" s="9" t="e">
        <f t="shared" ref="L81:L86" si="32">I81/D81</f>
        <v>#DIV/0!</v>
      </c>
      <c r="M81" s="48"/>
      <c r="N81" s="49">
        <f t="shared" si="28"/>
        <v>0</v>
      </c>
      <c r="O81" s="49">
        <f t="shared" si="29"/>
        <v>0</v>
      </c>
      <c r="Q81" s="41"/>
      <c r="R81" s="175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  <c r="BH81" s="41"/>
      <c r="BI81" s="41"/>
      <c r="BJ81" s="41"/>
      <c r="BK81" s="41"/>
      <c r="BL81" s="41"/>
      <c r="BM81" s="41"/>
      <c r="BN81" s="41"/>
      <c r="BO81" s="41"/>
      <c r="BP81" s="41"/>
      <c r="BQ81" s="41"/>
      <c r="BR81" s="41"/>
      <c r="BS81" s="41"/>
      <c r="BT81" s="41"/>
      <c r="BU81" s="41"/>
      <c r="BV81" s="41"/>
      <c r="BW81" s="41"/>
      <c r="BX81" s="41"/>
      <c r="BY81" s="41"/>
      <c r="BZ81" s="41"/>
      <c r="CA81" s="41"/>
      <c r="CB81" s="41"/>
      <c r="CC81" s="41"/>
      <c r="CD81" s="41"/>
      <c r="CE81" s="41"/>
      <c r="CF81" s="41"/>
      <c r="CG81" s="41"/>
      <c r="CH81" s="41"/>
      <c r="CI81" s="41"/>
      <c r="CJ81" s="41"/>
      <c r="CK81" s="41"/>
      <c r="CL81" s="41"/>
      <c r="CM81" s="41"/>
      <c r="CN81" s="41"/>
      <c r="CO81" s="41"/>
      <c r="CP81" s="41"/>
      <c r="CQ81" s="41"/>
      <c r="CR81" s="41"/>
      <c r="CS81" s="41"/>
      <c r="CT81" s="41"/>
      <c r="CU81" s="41"/>
      <c r="CV81" s="41"/>
      <c r="CW81" s="41"/>
      <c r="CX81" s="41"/>
      <c r="CY81" s="41"/>
    </row>
    <row r="82" spans="1:103" s="40" customFormat="1" x14ac:dyDescent="0.25">
      <c r="A82" s="187" t="s">
        <v>14</v>
      </c>
      <c r="B82" s="187"/>
      <c r="C82" s="166" t="s">
        <v>304</v>
      </c>
      <c r="D82" s="120">
        <v>317.39999999999998</v>
      </c>
      <c r="E82" s="120">
        <v>317.39999999999998</v>
      </c>
      <c r="F82" s="120">
        <v>317.39999999999998</v>
      </c>
      <c r="G82" s="189"/>
      <c r="H82" s="189"/>
      <c r="I82" s="120">
        <v>317.39999999999998</v>
      </c>
      <c r="J82" s="185"/>
      <c r="K82" s="8">
        <f t="shared" si="31"/>
        <v>1</v>
      </c>
      <c r="L82" s="9">
        <f t="shared" si="32"/>
        <v>1</v>
      </c>
      <c r="M82" s="48"/>
      <c r="N82" s="49">
        <f t="shared" si="28"/>
        <v>0</v>
      </c>
      <c r="O82" s="49">
        <f t="shared" si="29"/>
        <v>0</v>
      </c>
      <c r="Q82" s="41"/>
      <c r="R82" s="175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  <c r="BH82" s="41"/>
      <c r="BI82" s="41"/>
      <c r="BJ82" s="41"/>
      <c r="BK82" s="41"/>
      <c r="BL82" s="41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1"/>
      <c r="BY82" s="41"/>
      <c r="BZ82" s="41"/>
      <c r="CA82" s="41"/>
      <c r="CB82" s="41"/>
      <c r="CC82" s="41"/>
      <c r="CD82" s="41"/>
      <c r="CE82" s="41"/>
      <c r="CF82" s="41"/>
      <c r="CG82" s="41"/>
      <c r="CH82" s="41"/>
      <c r="CI82" s="41"/>
      <c r="CJ82" s="41"/>
      <c r="CK82" s="41"/>
      <c r="CL82" s="41"/>
      <c r="CM82" s="41"/>
      <c r="CN82" s="41"/>
      <c r="CO82" s="41"/>
      <c r="CP82" s="41"/>
      <c r="CQ82" s="41"/>
      <c r="CR82" s="41"/>
      <c r="CS82" s="41"/>
      <c r="CT82" s="41"/>
      <c r="CU82" s="41"/>
      <c r="CV82" s="41"/>
      <c r="CW82" s="41"/>
      <c r="CX82" s="41"/>
      <c r="CY82" s="41"/>
    </row>
    <row r="83" spans="1:103" s="40" customFormat="1" x14ac:dyDescent="0.25">
      <c r="A83" s="187" t="s">
        <v>15</v>
      </c>
      <c r="B83" s="187"/>
      <c r="C83" s="166"/>
      <c r="D83" s="120"/>
      <c r="E83" s="120"/>
      <c r="F83" s="120"/>
      <c r="G83" s="189"/>
      <c r="H83" s="189"/>
      <c r="I83" s="120"/>
      <c r="J83" s="185"/>
      <c r="K83" s="8" t="e">
        <f t="shared" si="31"/>
        <v>#DIV/0!</v>
      </c>
      <c r="L83" s="9" t="e">
        <f t="shared" si="32"/>
        <v>#DIV/0!</v>
      </c>
      <c r="M83" s="48"/>
      <c r="N83" s="49">
        <f t="shared" si="28"/>
        <v>0</v>
      </c>
      <c r="O83" s="49">
        <f t="shared" si="29"/>
        <v>0</v>
      </c>
      <c r="Q83" s="41"/>
      <c r="R83" s="175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  <c r="BF83" s="41"/>
      <c r="BG83" s="41"/>
      <c r="BH83" s="41"/>
      <c r="BI83" s="41"/>
      <c r="BJ83" s="41"/>
      <c r="BK83" s="41"/>
      <c r="BL83" s="41"/>
      <c r="BM83" s="41"/>
      <c r="BN83" s="41"/>
      <c r="BO83" s="41"/>
      <c r="BP83" s="41"/>
      <c r="BQ83" s="41"/>
      <c r="BR83" s="41"/>
      <c r="BS83" s="41"/>
      <c r="BT83" s="41"/>
      <c r="BU83" s="41"/>
      <c r="BV83" s="41"/>
      <c r="BW83" s="41"/>
      <c r="BX83" s="41"/>
      <c r="BY83" s="41"/>
      <c r="BZ83" s="41"/>
      <c r="CA83" s="41"/>
      <c r="CB83" s="41"/>
      <c r="CC83" s="41"/>
      <c r="CD83" s="41"/>
      <c r="CE83" s="41"/>
      <c r="CF83" s="41"/>
      <c r="CG83" s="41"/>
      <c r="CH83" s="41"/>
      <c r="CI83" s="41"/>
      <c r="CJ83" s="41"/>
      <c r="CK83" s="41"/>
      <c r="CL83" s="41"/>
      <c r="CM83" s="41"/>
      <c r="CN83" s="41"/>
      <c r="CO83" s="41"/>
      <c r="CP83" s="41"/>
      <c r="CQ83" s="41"/>
      <c r="CR83" s="41"/>
      <c r="CS83" s="41"/>
      <c r="CT83" s="41"/>
      <c r="CU83" s="41"/>
      <c r="CV83" s="41"/>
      <c r="CW83" s="41"/>
      <c r="CX83" s="41"/>
      <c r="CY83" s="41"/>
    </row>
    <row r="84" spans="1:103" s="11" customFormat="1" x14ac:dyDescent="0.25">
      <c r="A84" s="187" t="s">
        <v>16</v>
      </c>
      <c r="B84" s="187"/>
      <c r="C84" s="166"/>
      <c r="D84" s="120"/>
      <c r="E84" s="120"/>
      <c r="F84" s="120"/>
      <c r="G84" s="189"/>
      <c r="H84" s="189"/>
      <c r="I84" s="120"/>
      <c r="J84" s="185"/>
      <c r="K84" s="8" t="e">
        <f t="shared" si="31"/>
        <v>#DIV/0!</v>
      </c>
      <c r="L84" s="9" t="e">
        <f t="shared" si="32"/>
        <v>#DIV/0!</v>
      </c>
      <c r="M84" s="31"/>
      <c r="N84" s="3">
        <f t="shared" si="28"/>
        <v>0</v>
      </c>
      <c r="O84" s="3">
        <f t="shared" si="29"/>
        <v>0</v>
      </c>
      <c r="Q84" s="2"/>
      <c r="R84" s="169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</row>
    <row r="85" spans="1:103" s="11" customFormat="1" x14ac:dyDescent="0.25">
      <c r="A85" s="187" t="s">
        <v>17</v>
      </c>
      <c r="B85" s="187"/>
      <c r="C85" s="166"/>
      <c r="D85" s="120"/>
      <c r="E85" s="120"/>
      <c r="F85" s="120"/>
      <c r="G85" s="189"/>
      <c r="H85" s="189"/>
      <c r="I85" s="120"/>
      <c r="J85" s="185"/>
      <c r="K85" s="8" t="e">
        <f t="shared" si="31"/>
        <v>#DIV/0!</v>
      </c>
      <c r="L85" s="9" t="e">
        <f t="shared" si="32"/>
        <v>#DIV/0!</v>
      </c>
      <c r="M85" s="31"/>
      <c r="N85" s="3">
        <f t="shared" si="28"/>
        <v>0</v>
      </c>
      <c r="O85" s="3">
        <f t="shared" si="29"/>
        <v>0</v>
      </c>
      <c r="Q85" s="2"/>
      <c r="R85" s="169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</row>
    <row r="86" spans="1:103" s="11" customFormat="1" x14ac:dyDescent="0.25">
      <c r="A86" s="190" t="s">
        <v>18</v>
      </c>
      <c r="B86" s="190"/>
      <c r="C86" s="167"/>
      <c r="D86" s="122"/>
      <c r="E86" s="122"/>
      <c r="F86" s="122"/>
      <c r="G86" s="192"/>
      <c r="H86" s="192"/>
      <c r="I86" s="122"/>
      <c r="J86" s="186"/>
      <c r="K86" s="8" t="e">
        <f t="shared" si="31"/>
        <v>#DIV/0!</v>
      </c>
      <c r="L86" s="9" t="e">
        <f t="shared" si="32"/>
        <v>#DIV/0!</v>
      </c>
      <c r="M86" s="31"/>
      <c r="N86" s="3">
        <f t="shared" si="28"/>
        <v>0</v>
      </c>
      <c r="O86" s="3">
        <f t="shared" si="29"/>
        <v>0</v>
      </c>
      <c r="Q86" s="2"/>
      <c r="R86" s="169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</row>
    <row r="87" spans="1:103" s="52" customFormat="1" ht="24" x14ac:dyDescent="0.2">
      <c r="A87" s="133" t="s">
        <v>243</v>
      </c>
      <c r="B87" s="191" t="s">
        <v>286</v>
      </c>
      <c r="C87" s="191"/>
      <c r="D87" s="191"/>
      <c r="E87" s="191"/>
      <c r="F87" s="191"/>
      <c r="G87" s="191"/>
      <c r="H87" s="191"/>
      <c r="I87" s="191"/>
      <c r="J87" s="191"/>
      <c r="K87" s="26" t="s">
        <v>287</v>
      </c>
      <c r="L87" s="27"/>
      <c r="M87" s="39"/>
      <c r="N87" s="49">
        <f t="shared" ref="N87:N94" si="33">I87-F87</f>
        <v>0</v>
      </c>
      <c r="O87" s="49">
        <f t="shared" ref="O87:O94" si="34">E87-F87</f>
        <v>0</v>
      </c>
      <c r="Q87" s="108"/>
      <c r="R87" s="176"/>
      <c r="S87" s="108"/>
      <c r="T87" s="108"/>
      <c r="U87" s="108"/>
      <c r="V87" s="108"/>
      <c r="W87" s="108"/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  <c r="AK87" s="108"/>
      <c r="AL87" s="108"/>
      <c r="AM87" s="108"/>
      <c r="AN87" s="108"/>
      <c r="AO87" s="108"/>
      <c r="AP87" s="108"/>
      <c r="AQ87" s="108"/>
      <c r="AR87" s="108"/>
      <c r="AS87" s="108"/>
      <c r="AT87" s="108"/>
      <c r="AU87" s="108"/>
      <c r="AV87" s="108"/>
      <c r="AW87" s="108"/>
      <c r="AX87" s="108"/>
      <c r="AY87" s="108"/>
      <c r="AZ87" s="108"/>
      <c r="BA87" s="108"/>
      <c r="BB87" s="108"/>
      <c r="BC87" s="108"/>
      <c r="BD87" s="108"/>
      <c r="BE87" s="108"/>
      <c r="BF87" s="108"/>
      <c r="BG87" s="108"/>
      <c r="BH87" s="108"/>
      <c r="BI87" s="108"/>
      <c r="BJ87" s="108"/>
      <c r="BK87" s="108"/>
      <c r="BL87" s="108"/>
      <c r="BM87" s="108"/>
      <c r="BN87" s="108"/>
      <c r="BO87" s="108"/>
      <c r="BP87" s="108"/>
      <c r="BQ87" s="108"/>
      <c r="BR87" s="108"/>
      <c r="BS87" s="108"/>
      <c r="BT87" s="108"/>
      <c r="BU87" s="108"/>
      <c r="BV87" s="108"/>
      <c r="BW87" s="108"/>
      <c r="BX87" s="108"/>
      <c r="BY87" s="108"/>
      <c r="BZ87" s="108"/>
      <c r="CA87" s="108"/>
      <c r="CB87" s="108"/>
      <c r="CC87" s="108"/>
      <c r="CD87" s="108"/>
      <c r="CE87" s="108"/>
      <c r="CF87" s="108"/>
      <c r="CG87" s="108"/>
      <c r="CH87" s="108"/>
      <c r="CI87" s="108"/>
      <c r="CJ87" s="108"/>
      <c r="CK87" s="108"/>
      <c r="CL87" s="108"/>
      <c r="CM87" s="108"/>
      <c r="CN87" s="108"/>
      <c r="CO87" s="108"/>
      <c r="CP87" s="108"/>
      <c r="CQ87" s="108"/>
      <c r="CR87" s="108"/>
      <c r="CS87" s="108"/>
      <c r="CT87" s="108"/>
      <c r="CU87" s="108"/>
      <c r="CV87" s="108"/>
      <c r="CW87" s="108"/>
      <c r="CX87" s="108"/>
      <c r="CY87" s="108"/>
    </row>
    <row r="88" spans="1:103" s="40" customFormat="1" x14ac:dyDescent="0.2">
      <c r="A88" s="187" t="s">
        <v>12</v>
      </c>
      <c r="B88" s="187"/>
      <c r="C88" s="166" t="s">
        <v>304</v>
      </c>
      <c r="D88" s="119">
        <f>SUM(D89:D94)</f>
        <v>5493.23945</v>
      </c>
      <c r="E88" s="119">
        <f t="shared" ref="E88:F88" si="35">SUM(E89:E94)</f>
        <v>5493.23945</v>
      </c>
      <c r="F88" s="119">
        <f t="shared" si="35"/>
        <v>5493.23945</v>
      </c>
      <c r="G88" s="164"/>
      <c r="H88" s="164"/>
      <c r="I88" s="119">
        <f>SUM(I89:I94)</f>
        <v>5493.23945</v>
      </c>
      <c r="J88" s="185" t="s">
        <v>289</v>
      </c>
      <c r="K88" s="8">
        <f>F88/D88</f>
        <v>1</v>
      </c>
      <c r="L88" s="9">
        <f>I88/D88</f>
        <v>1</v>
      </c>
      <c r="M88" s="48"/>
      <c r="N88" s="49">
        <f t="shared" si="33"/>
        <v>0</v>
      </c>
      <c r="O88" s="49">
        <f t="shared" si="34"/>
        <v>0</v>
      </c>
      <c r="Q88" s="41"/>
      <c r="R88" s="175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  <c r="BF88" s="41"/>
      <c r="BG88" s="41"/>
      <c r="BH88" s="41"/>
      <c r="BI88" s="41"/>
      <c r="BJ88" s="41"/>
      <c r="BK88" s="41"/>
      <c r="BL88" s="41"/>
      <c r="BM88" s="41"/>
      <c r="BN88" s="41"/>
      <c r="BO88" s="41"/>
      <c r="BP88" s="41"/>
      <c r="BQ88" s="41"/>
      <c r="BR88" s="41"/>
      <c r="BS88" s="41"/>
      <c r="BT88" s="41"/>
      <c r="BU88" s="41"/>
      <c r="BV88" s="41"/>
      <c r="BW88" s="41"/>
      <c r="BX88" s="41"/>
      <c r="BY88" s="41"/>
      <c r="BZ88" s="41"/>
      <c r="CA88" s="41"/>
      <c r="CB88" s="41"/>
      <c r="CC88" s="41"/>
      <c r="CD88" s="41"/>
      <c r="CE88" s="41"/>
      <c r="CF88" s="41"/>
      <c r="CG88" s="41"/>
      <c r="CH88" s="41"/>
      <c r="CI88" s="41"/>
      <c r="CJ88" s="41"/>
      <c r="CK88" s="41"/>
      <c r="CL88" s="41"/>
      <c r="CM88" s="41"/>
      <c r="CN88" s="41"/>
      <c r="CO88" s="41"/>
      <c r="CP88" s="41"/>
      <c r="CQ88" s="41"/>
      <c r="CR88" s="41"/>
      <c r="CS88" s="41"/>
      <c r="CT88" s="41"/>
      <c r="CU88" s="41"/>
      <c r="CV88" s="41"/>
      <c r="CW88" s="41"/>
      <c r="CX88" s="41"/>
      <c r="CY88" s="41"/>
    </row>
    <row r="89" spans="1:103" s="40" customFormat="1" x14ac:dyDescent="0.25">
      <c r="A89" s="187" t="s">
        <v>13</v>
      </c>
      <c r="B89" s="187"/>
      <c r="C89" s="166"/>
      <c r="D89" s="120"/>
      <c r="E89" s="120"/>
      <c r="F89" s="120"/>
      <c r="G89" s="189">
        <v>44562</v>
      </c>
      <c r="H89" s="189"/>
      <c r="I89" s="120"/>
      <c r="J89" s="185"/>
      <c r="K89" s="8" t="e">
        <f t="shared" ref="K89:K94" si="36">F89/D89</f>
        <v>#DIV/0!</v>
      </c>
      <c r="L89" s="9" t="e">
        <f t="shared" ref="L89:L94" si="37">I89/D89</f>
        <v>#DIV/0!</v>
      </c>
      <c r="M89" s="48"/>
      <c r="N89" s="49">
        <f t="shared" si="33"/>
        <v>0</v>
      </c>
      <c r="O89" s="49">
        <f t="shared" si="34"/>
        <v>0</v>
      </c>
      <c r="Q89" s="41"/>
      <c r="R89" s="175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41"/>
      <c r="AM89" s="41"/>
      <c r="AN89" s="41"/>
      <c r="AO89" s="41"/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  <c r="BF89" s="41"/>
      <c r="BG89" s="41"/>
      <c r="BH89" s="41"/>
      <c r="BI89" s="41"/>
      <c r="BJ89" s="41"/>
      <c r="BK89" s="41"/>
      <c r="BL89" s="41"/>
      <c r="BM89" s="41"/>
      <c r="BN89" s="41"/>
      <c r="BO89" s="41"/>
      <c r="BP89" s="41"/>
      <c r="BQ89" s="41"/>
      <c r="BR89" s="41"/>
      <c r="BS89" s="41"/>
      <c r="BT89" s="41"/>
      <c r="BU89" s="41"/>
      <c r="BV89" s="41"/>
      <c r="BW89" s="41"/>
      <c r="BX89" s="41"/>
      <c r="BY89" s="41"/>
      <c r="BZ89" s="41"/>
      <c r="CA89" s="41"/>
      <c r="CB89" s="41"/>
      <c r="CC89" s="41"/>
      <c r="CD89" s="41"/>
      <c r="CE89" s="41"/>
      <c r="CF89" s="41"/>
      <c r="CG89" s="41"/>
      <c r="CH89" s="41"/>
      <c r="CI89" s="41"/>
      <c r="CJ89" s="41"/>
      <c r="CK89" s="41"/>
      <c r="CL89" s="41"/>
      <c r="CM89" s="41"/>
      <c r="CN89" s="41"/>
      <c r="CO89" s="41"/>
      <c r="CP89" s="41"/>
      <c r="CQ89" s="41"/>
      <c r="CR89" s="41"/>
      <c r="CS89" s="41"/>
      <c r="CT89" s="41"/>
      <c r="CU89" s="41"/>
      <c r="CV89" s="41"/>
      <c r="CW89" s="41"/>
      <c r="CX89" s="41"/>
      <c r="CY89" s="41"/>
    </row>
    <row r="90" spans="1:103" s="40" customFormat="1" x14ac:dyDescent="0.25">
      <c r="A90" s="187" t="s">
        <v>14</v>
      </c>
      <c r="B90" s="187"/>
      <c r="C90" s="166" t="s">
        <v>304</v>
      </c>
      <c r="D90" s="120">
        <f>0.39749+5492.84196</f>
        <v>5493.23945</v>
      </c>
      <c r="E90" s="120">
        <f t="shared" ref="E90:F90" si="38">0.39749+5492.84196</f>
        <v>5493.23945</v>
      </c>
      <c r="F90" s="120">
        <f t="shared" si="38"/>
        <v>5493.23945</v>
      </c>
      <c r="G90" s="189"/>
      <c r="H90" s="189"/>
      <c r="I90" s="120">
        <f>0.39749+5492.84196</f>
        <v>5493.23945</v>
      </c>
      <c r="J90" s="185"/>
      <c r="K90" s="8">
        <f t="shared" si="36"/>
        <v>1</v>
      </c>
      <c r="L90" s="9">
        <f t="shared" si="37"/>
        <v>1</v>
      </c>
      <c r="M90" s="48"/>
      <c r="N90" s="49">
        <f t="shared" si="33"/>
        <v>0</v>
      </c>
      <c r="O90" s="49">
        <f t="shared" si="34"/>
        <v>0</v>
      </c>
      <c r="Q90" s="41"/>
      <c r="R90" s="175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  <c r="BB90" s="41"/>
      <c r="BC90" s="41"/>
      <c r="BD90" s="41"/>
      <c r="BE90" s="41"/>
      <c r="BF90" s="41"/>
      <c r="BG90" s="41"/>
      <c r="BH90" s="41"/>
      <c r="BI90" s="41"/>
      <c r="BJ90" s="41"/>
      <c r="BK90" s="41"/>
      <c r="BL90" s="41"/>
      <c r="BM90" s="41"/>
      <c r="BN90" s="41"/>
      <c r="BO90" s="41"/>
      <c r="BP90" s="41"/>
      <c r="BQ90" s="41"/>
      <c r="BR90" s="41"/>
      <c r="BS90" s="41"/>
      <c r="BT90" s="41"/>
      <c r="BU90" s="41"/>
      <c r="BV90" s="41"/>
      <c r="BW90" s="41"/>
      <c r="BX90" s="41"/>
      <c r="BY90" s="41"/>
      <c r="BZ90" s="41"/>
      <c r="CA90" s="41"/>
      <c r="CB90" s="41"/>
      <c r="CC90" s="41"/>
      <c r="CD90" s="41"/>
      <c r="CE90" s="41"/>
      <c r="CF90" s="41"/>
      <c r="CG90" s="41"/>
      <c r="CH90" s="41"/>
      <c r="CI90" s="41"/>
      <c r="CJ90" s="41"/>
      <c r="CK90" s="41"/>
      <c r="CL90" s="41"/>
      <c r="CM90" s="41"/>
      <c r="CN90" s="41"/>
      <c r="CO90" s="41"/>
      <c r="CP90" s="41"/>
      <c r="CQ90" s="41"/>
      <c r="CR90" s="41"/>
      <c r="CS90" s="41"/>
      <c r="CT90" s="41"/>
      <c r="CU90" s="41"/>
      <c r="CV90" s="41"/>
      <c r="CW90" s="41"/>
      <c r="CX90" s="41"/>
      <c r="CY90" s="41"/>
    </row>
    <row r="91" spans="1:103" s="40" customFormat="1" x14ac:dyDescent="0.25">
      <c r="A91" s="187" t="s">
        <v>15</v>
      </c>
      <c r="B91" s="187"/>
      <c r="C91" s="166"/>
      <c r="D91" s="120"/>
      <c r="E91" s="120"/>
      <c r="F91" s="120"/>
      <c r="G91" s="189"/>
      <c r="H91" s="189"/>
      <c r="I91" s="120"/>
      <c r="J91" s="185"/>
      <c r="K91" s="8" t="e">
        <f t="shared" si="36"/>
        <v>#DIV/0!</v>
      </c>
      <c r="L91" s="9" t="e">
        <f t="shared" si="37"/>
        <v>#DIV/0!</v>
      </c>
      <c r="M91" s="48"/>
      <c r="N91" s="49">
        <f t="shared" si="33"/>
        <v>0</v>
      </c>
      <c r="O91" s="49">
        <f t="shared" si="34"/>
        <v>0</v>
      </c>
      <c r="Q91" s="41"/>
      <c r="R91" s="175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  <c r="BF91" s="41"/>
      <c r="BG91" s="41"/>
      <c r="BH91" s="41"/>
      <c r="BI91" s="41"/>
      <c r="BJ91" s="41"/>
      <c r="BK91" s="41"/>
      <c r="BL91" s="41"/>
      <c r="BM91" s="41"/>
      <c r="BN91" s="41"/>
      <c r="BO91" s="41"/>
      <c r="BP91" s="41"/>
      <c r="BQ91" s="41"/>
      <c r="BR91" s="41"/>
      <c r="BS91" s="41"/>
      <c r="BT91" s="41"/>
      <c r="BU91" s="41"/>
      <c r="BV91" s="41"/>
      <c r="BW91" s="41"/>
      <c r="BX91" s="41"/>
      <c r="BY91" s="41"/>
      <c r="BZ91" s="41"/>
      <c r="CA91" s="41"/>
      <c r="CB91" s="41"/>
      <c r="CC91" s="41"/>
      <c r="CD91" s="41"/>
      <c r="CE91" s="41"/>
      <c r="CF91" s="41"/>
      <c r="CG91" s="41"/>
      <c r="CH91" s="41"/>
      <c r="CI91" s="41"/>
      <c r="CJ91" s="41"/>
      <c r="CK91" s="41"/>
      <c r="CL91" s="41"/>
      <c r="CM91" s="41"/>
      <c r="CN91" s="41"/>
      <c r="CO91" s="41"/>
      <c r="CP91" s="41"/>
      <c r="CQ91" s="41"/>
      <c r="CR91" s="41"/>
      <c r="CS91" s="41"/>
      <c r="CT91" s="41"/>
      <c r="CU91" s="41"/>
      <c r="CV91" s="41"/>
      <c r="CW91" s="41"/>
      <c r="CX91" s="41"/>
      <c r="CY91" s="41"/>
    </row>
    <row r="92" spans="1:103" s="11" customFormat="1" x14ac:dyDescent="0.25">
      <c r="A92" s="187" t="s">
        <v>16</v>
      </c>
      <c r="B92" s="187"/>
      <c r="C92" s="166"/>
      <c r="D92" s="120"/>
      <c r="E92" s="120"/>
      <c r="F92" s="120"/>
      <c r="G92" s="189"/>
      <c r="H92" s="189"/>
      <c r="I92" s="120"/>
      <c r="J92" s="185"/>
      <c r="K92" s="8" t="e">
        <f t="shared" si="36"/>
        <v>#DIV/0!</v>
      </c>
      <c r="L92" s="9" t="e">
        <f t="shared" si="37"/>
        <v>#DIV/0!</v>
      </c>
      <c r="M92" s="31"/>
      <c r="N92" s="3">
        <f t="shared" si="33"/>
        <v>0</v>
      </c>
      <c r="O92" s="3">
        <f t="shared" si="34"/>
        <v>0</v>
      </c>
      <c r="Q92" s="2"/>
      <c r="R92" s="169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</row>
    <row r="93" spans="1:103" s="11" customFormat="1" x14ac:dyDescent="0.25">
      <c r="A93" s="187" t="s">
        <v>17</v>
      </c>
      <c r="B93" s="187"/>
      <c r="C93" s="166"/>
      <c r="D93" s="120"/>
      <c r="E93" s="120"/>
      <c r="F93" s="120"/>
      <c r="G93" s="189"/>
      <c r="H93" s="189"/>
      <c r="I93" s="120"/>
      <c r="J93" s="185"/>
      <c r="K93" s="8" t="e">
        <f t="shared" si="36"/>
        <v>#DIV/0!</v>
      </c>
      <c r="L93" s="9" t="e">
        <f t="shared" si="37"/>
        <v>#DIV/0!</v>
      </c>
      <c r="M93" s="31"/>
      <c r="N93" s="3">
        <f t="shared" si="33"/>
        <v>0</v>
      </c>
      <c r="O93" s="3">
        <f t="shared" si="34"/>
        <v>0</v>
      </c>
      <c r="Q93" s="2"/>
      <c r="R93" s="169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</row>
    <row r="94" spans="1:103" s="11" customFormat="1" x14ac:dyDescent="0.25">
      <c r="A94" s="190" t="s">
        <v>18</v>
      </c>
      <c r="B94" s="190"/>
      <c r="C94" s="167"/>
      <c r="D94" s="122"/>
      <c r="E94" s="122"/>
      <c r="F94" s="122"/>
      <c r="G94" s="192"/>
      <c r="H94" s="192"/>
      <c r="I94" s="122"/>
      <c r="J94" s="186"/>
      <c r="K94" s="8" t="e">
        <f t="shared" si="36"/>
        <v>#DIV/0!</v>
      </c>
      <c r="L94" s="9" t="e">
        <f t="shared" si="37"/>
        <v>#DIV/0!</v>
      </c>
      <c r="M94" s="31"/>
      <c r="N94" s="3">
        <f t="shared" si="33"/>
        <v>0</v>
      </c>
      <c r="O94" s="3">
        <f t="shared" si="34"/>
        <v>0</v>
      </c>
      <c r="Q94" s="2"/>
      <c r="R94" s="169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</row>
    <row r="95" spans="1:103" s="29" customFormat="1" ht="24" x14ac:dyDescent="0.2">
      <c r="A95" s="133" t="s">
        <v>30</v>
      </c>
      <c r="B95" s="191" t="s">
        <v>31</v>
      </c>
      <c r="C95" s="191"/>
      <c r="D95" s="191"/>
      <c r="E95" s="191"/>
      <c r="F95" s="191"/>
      <c r="G95" s="191"/>
      <c r="H95" s="191"/>
      <c r="I95" s="191"/>
      <c r="J95" s="191"/>
      <c r="K95" s="26"/>
      <c r="L95" s="27"/>
      <c r="M95" s="28"/>
      <c r="N95" s="3">
        <f t="shared" si="4"/>
        <v>0</v>
      </c>
      <c r="O95" s="3">
        <f t="shared" si="5"/>
        <v>0</v>
      </c>
      <c r="Q95" s="30"/>
      <c r="R95" s="174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30"/>
      <c r="AQ95" s="30"/>
      <c r="AR95" s="30"/>
      <c r="AS95" s="30"/>
      <c r="AT95" s="30"/>
      <c r="AU95" s="30"/>
      <c r="AV95" s="30"/>
      <c r="AW95" s="30"/>
      <c r="AX95" s="30"/>
      <c r="AY95" s="30"/>
      <c r="AZ95" s="30"/>
      <c r="BA95" s="30"/>
      <c r="BB95" s="30"/>
      <c r="BC95" s="30"/>
      <c r="BD95" s="30"/>
      <c r="BE95" s="30"/>
      <c r="BF95" s="30"/>
      <c r="BG95" s="30"/>
      <c r="BH95" s="30"/>
      <c r="BI95" s="30"/>
      <c r="BJ95" s="30"/>
      <c r="BK95" s="30"/>
      <c r="BL95" s="30"/>
      <c r="BM95" s="30"/>
      <c r="BN95" s="30"/>
      <c r="BO95" s="30"/>
      <c r="BP95" s="30"/>
      <c r="BQ95" s="30"/>
      <c r="BR95" s="30"/>
      <c r="BS95" s="30"/>
      <c r="BT95" s="30"/>
      <c r="BU95" s="30"/>
      <c r="BV95" s="30"/>
      <c r="BW95" s="30"/>
      <c r="BX95" s="30"/>
      <c r="BY95" s="30"/>
      <c r="BZ95" s="30"/>
      <c r="CA95" s="30"/>
      <c r="CB95" s="30"/>
      <c r="CC95" s="30"/>
      <c r="CD95" s="30"/>
      <c r="CE95" s="30"/>
      <c r="CF95" s="30"/>
      <c r="CG95" s="30"/>
      <c r="CH95" s="30"/>
      <c r="CI95" s="30"/>
      <c r="CJ95" s="30"/>
      <c r="CK95" s="30"/>
      <c r="CL95" s="30"/>
      <c r="CM95" s="30"/>
      <c r="CN95" s="30"/>
      <c r="CO95" s="30"/>
      <c r="CP95" s="30"/>
      <c r="CQ95" s="30"/>
      <c r="CR95" s="30"/>
      <c r="CS95" s="30"/>
      <c r="CT95" s="30"/>
      <c r="CU95" s="30"/>
      <c r="CV95" s="30"/>
      <c r="CW95" s="30"/>
      <c r="CX95" s="30"/>
      <c r="CY95" s="30"/>
    </row>
    <row r="96" spans="1:103" s="11" customFormat="1" x14ac:dyDescent="0.25">
      <c r="A96" s="187" t="s">
        <v>12</v>
      </c>
      <c r="B96" s="187"/>
      <c r="C96" s="145"/>
      <c r="D96" s="120">
        <f t="shared" ref="D96:F102" si="39">SUM(D104,D112,D120,D128)</f>
        <v>0</v>
      </c>
      <c r="E96" s="120">
        <f t="shared" si="39"/>
        <v>0</v>
      </c>
      <c r="F96" s="120">
        <f t="shared" si="39"/>
        <v>0</v>
      </c>
      <c r="G96" s="189">
        <v>44562</v>
      </c>
      <c r="H96" s="189"/>
      <c r="I96" s="120">
        <f t="shared" ref="I96:I102" si="40">SUM(I104,I112,I128)</f>
        <v>0</v>
      </c>
      <c r="J96" s="185"/>
      <c r="K96" s="8" t="e">
        <f>F96/D96</f>
        <v>#DIV/0!</v>
      </c>
      <c r="L96" s="9" t="e">
        <f>I96/D96</f>
        <v>#DIV/0!</v>
      </c>
      <c r="M96" s="31"/>
      <c r="N96" s="3">
        <f t="shared" si="4"/>
        <v>0</v>
      </c>
      <c r="O96" s="3">
        <f t="shared" si="5"/>
        <v>0</v>
      </c>
      <c r="Q96" s="2"/>
      <c r="R96" s="169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</row>
    <row r="97" spans="1:103" s="11" customFormat="1" x14ac:dyDescent="0.25">
      <c r="A97" s="187" t="s">
        <v>13</v>
      </c>
      <c r="B97" s="187"/>
      <c r="C97" s="145"/>
      <c r="D97" s="120">
        <f t="shared" si="39"/>
        <v>0</v>
      </c>
      <c r="E97" s="120">
        <f t="shared" si="39"/>
        <v>0</v>
      </c>
      <c r="F97" s="120">
        <f t="shared" si="39"/>
        <v>0</v>
      </c>
      <c r="G97" s="189"/>
      <c r="H97" s="189"/>
      <c r="I97" s="120">
        <f t="shared" si="40"/>
        <v>0</v>
      </c>
      <c r="J97" s="185"/>
      <c r="K97" s="8" t="e">
        <f t="shared" ref="K97:K102" si="41">F97/D97</f>
        <v>#DIV/0!</v>
      </c>
      <c r="L97" s="9" t="e">
        <f t="shared" ref="L97:L102" si="42">I97/D97</f>
        <v>#DIV/0!</v>
      </c>
      <c r="M97" s="31"/>
      <c r="N97" s="3">
        <f t="shared" si="4"/>
        <v>0</v>
      </c>
      <c r="O97" s="3">
        <f t="shared" si="5"/>
        <v>0</v>
      </c>
      <c r="Q97" s="2"/>
      <c r="R97" s="169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</row>
    <row r="98" spans="1:103" s="11" customFormat="1" x14ac:dyDescent="0.25">
      <c r="A98" s="187" t="s">
        <v>14</v>
      </c>
      <c r="B98" s="187"/>
      <c r="C98" s="145"/>
      <c r="D98" s="120">
        <f t="shared" si="39"/>
        <v>0</v>
      </c>
      <c r="E98" s="120">
        <f t="shared" si="39"/>
        <v>0</v>
      </c>
      <c r="F98" s="120">
        <f t="shared" si="39"/>
        <v>0</v>
      </c>
      <c r="G98" s="189"/>
      <c r="H98" s="189"/>
      <c r="I98" s="120">
        <f t="shared" si="40"/>
        <v>0</v>
      </c>
      <c r="J98" s="185"/>
      <c r="K98" s="8" t="e">
        <f t="shared" si="41"/>
        <v>#DIV/0!</v>
      </c>
      <c r="L98" s="9" t="e">
        <f t="shared" si="42"/>
        <v>#DIV/0!</v>
      </c>
      <c r="M98" s="31"/>
      <c r="N98" s="3">
        <f t="shared" si="4"/>
        <v>0</v>
      </c>
      <c r="O98" s="3">
        <f t="shared" si="5"/>
        <v>0</v>
      </c>
      <c r="Q98" s="2"/>
      <c r="R98" s="169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</row>
    <row r="99" spans="1:103" s="11" customFormat="1" x14ac:dyDescent="0.25">
      <c r="A99" s="187" t="s">
        <v>15</v>
      </c>
      <c r="B99" s="187"/>
      <c r="C99" s="145"/>
      <c r="D99" s="120">
        <f t="shared" si="39"/>
        <v>0</v>
      </c>
      <c r="E99" s="120">
        <f t="shared" si="39"/>
        <v>0</v>
      </c>
      <c r="F99" s="120">
        <f t="shared" si="39"/>
        <v>0</v>
      </c>
      <c r="G99" s="189"/>
      <c r="H99" s="189"/>
      <c r="I99" s="120">
        <f t="shared" si="40"/>
        <v>0</v>
      </c>
      <c r="J99" s="185"/>
      <c r="K99" s="8" t="e">
        <f t="shared" si="41"/>
        <v>#DIV/0!</v>
      </c>
      <c r="L99" s="9" t="e">
        <f t="shared" si="42"/>
        <v>#DIV/0!</v>
      </c>
      <c r="M99" s="31"/>
      <c r="N99" s="3">
        <f t="shared" si="4"/>
        <v>0</v>
      </c>
      <c r="O99" s="3">
        <f t="shared" si="5"/>
        <v>0</v>
      </c>
      <c r="Q99" s="2"/>
      <c r="R99" s="169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</row>
    <row r="100" spans="1:103" s="11" customFormat="1" x14ac:dyDescent="0.25">
      <c r="A100" s="187" t="s">
        <v>16</v>
      </c>
      <c r="B100" s="187"/>
      <c r="C100" s="145"/>
      <c r="D100" s="120">
        <f t="shared" si="39"/>
        <v>0</v>
      </c>
      <c r="E100" s="120">
        <f t="shared" si="39"/>
        <v>0</v>
      </c>
      <c r="F100" s="120">
        <f t="shared" si="39"/>
        <v>0</v>
      </c>
      <c r="G100" s="189"/>
      <c r="H100" s="189"/>
      <c r="I100" s="120">
        <f t="shared" si="40"/>
        <v>0</v>
      </c>
      <c r="J100" s="185"/>
      <c r="K100" s="8" t="e">
        <f t="shared" si="41"/>
        <v>#DIV/0!</v>
      </c>
      <c r="L100" s="9" t="e">
        <f t="shared" si="42"/>
        <v>#DIV/0!</v>
      </c>
      <c r="M100" s="31"/>
      <c r="N100" s="3">
        <f t="shared" si="4"/>
        <v>0</v>
      </c>
      <c r="O100" s="3">
        <f t="shared" si="5"/>
        <v>0</v>
      </c>
      <c r="Q100" s="2"/>
      <c r="R100" s="169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</row>
    <row r="101" spans="1:103" s="11" customFormat="1" x14ac:dyDescent="0.25">
      <c r="A101" s="187" t="s">
        <v>17</v>
      </c>
      <c r="B101" s="187"/>
      <c r="C101" s="145"/>
      <c r="D101" s="120">
        <f t="shared" si="39"/>
        <v>0</v>
      </c>
      <c r="E101" s="120">
        <f t="shared" si="39"/>
        <v>0</v>
      </c>
      <c r="F101" s="120">
        <f t="shared" si="39"/>
        <v>0</v>
      </c>
      <c r="G101" s="189"/>
      <c r="H101" s="189"/>
      <c r="I101" s="120">
        <f t="shared" si="40"/>
        <v>0</v>
      </c>
      <c r="J101" s="185"/>
      <c r="K101" s="8" t="e">
        <f t="shared" si="41"/>
        <v>#DIV/0!</v>
      </c>
      <c r="L101" s="9" t="e">
        <f t="shared" si="42"/>
        <v>#DIV/0!</v>
      </c>
      <c r="M101" s="31"/>
      <c r="N101" s="3">
        <f t="shared" si="4"/>
        <v>0</v>
      </c>
      <c r="O101" s="3">
        <f t="shared" si="5"/>
        <v>0</v>
      </c>
      <c r="Q101" s="2"/>
      <c r="R101" s="169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</row>
    <row r="102" spans="1:103" s="11" customFormat="1" x14ac:dyDescent="0.25">
      <c r="A102" s="190" t="s">
        <v>18</v>
      </c>
      <c r="B102" s="190"/>
      <c r="C102" s="146"/>
      <c r="D102" s="122">
        <f t="shared" si="39"/>
        <v>0</v>
      </c>
      <c r="E102" s="122">
        <f t="shared" si="39"/>
        <v>0</v>
      </c>
      <c r="F102" s="122">
        <f t="shared" si="39"/>
        <v>0</v>
      </c>
      <c r="G102" s="192"/>
      <c r="H102" s="192"/>
      <c r="I102" s="122">
        <f t="shared" si="40"/>
        <v>0</v>
      </c>
      <c r="J102" s="186"/>
      <c r="K102" s="8" t="e">
        <f t="shared" si="41"/>
        <v>#DIV/0!</v>
      </c>
      <c r="L102" s="9" t="e">
        <f t="shared" si="42"/>
        <v>#DIV/0!</v>
      </c>
      <c r="M102" s="31"/>
      <c r="N102" s="3">
        <f t="shared" si="4"/>
        <v>0</v>
      </c>
      <c r="O102" s="3">
        <f t="shared" si="5"/>
        <v>0</v>
      </c>
      <c r="Q102" s="2"/>
      <c r="R102" s="169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</row>
    <row r="103" spans="1:103" s="16" customFormat="1" ht="36" x14ac:dyDescent="0.2">
      <c r="A103" s="123" t="s">
        <v>32</v>
      </c>
      <c r="B103" s="225" t="s">
        <v>33</v>
      </c>
      <c r="C103" s="225"/>
      <c r="D103" s="225"/>
      <c r="E103" s="225"/>
      <c r="F103" s="225"/>
      <c r="G103" s="225"/>
      <c r="H103" s="225"/>
      <c r="I103" s="225"/>
      <c r="J103" s="225"/>
      <c r="K103" s="35"/>
      <c r="L103" s="36"/>
      <c r="M103" s="37"/>
      <c r="N103" s="3">
        <f t="shared" ref="N103:N172" si="43">I103-F103</f>
        <v>0</v>
      </c>
      <c r="O103" s="3">
        <f t="shared" ref="O103:O172" si="44">E103-F103</f>
        <v>0</v>
      </c>
      <c r="Q103" s="17"/>
      <c r="R103" s="170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  <c r="BO103" s="17"/>
      <c r="BP103" s="17"/>
      <c r="BQ103" s="17"/>
      <c r="BR103" s="17"/>
      <c r="BS103" s="17"/>
      <c r="BT103" s="17"/>
      <c r="BU103" s="17"/>
      <c r="BV103" s="17"/>
      <c r="BW103" s="17"/>
      <c r="BX103" s="17"/>
      <c r="BY103" s="17"/>
      <c r="BZ103" s="17"/>
      <c r="CA103" s="17"/>
      <c r="CB103" s="17"/>
      <c r="CC103" s="17"/>
      <c r="CD103" s="17"/>
      <c r="CE103" s="17"/>
      <c r="CF103" s="17"/>
      <c r="CG103" s="17"/>
      <c r="CH103" s="17"/>
      <c r="CI103" s="17"/>
      <c r="CJ103" s="17"/>
      <c r="CK103" s="17"/>
      <c r="CL103" s="17"/>
      <c r="CM103" s="17"/>
      <c r="CN103" s="17"/>
      <c r="CO103" s="17"/>
      <c r="CP103" s="17"/>
      <c r="CQ103" s="17"/>
      <c r="CR103" s="17"/>
      <c r="CS103" s="17"/>
      <c r="CT103" s="17"/>
      <c r="CU103" s="17"/>
      <c r="CV103" s="17"/>
      <c r="CW103" s="17"/>
      <c r="CX103" s="17"/>
      <c r="CY103" s="17"/>
    </row>
    <row r="104" spans="1:103" s="11" customFormat="1" x14ac:dyDescent="0.25">
      <c r="A104" s="187" t="s">
        <v>12</v>
      </c>
      <c r="B104" s="187"/>
      <c r="C104" s="145"/>
      <c r="D104" s="119">
        <f t="shared" ref="D104:F104" si="45">SUM(D105:D110)</f>
        <v>0</v>
      </c>
      <c r="E104" s="119">
        <f t="shared" si="45"/>
        <v>0</v>
      </c>
      <c r="F104" s="119">
        <f t="shared" si="45"/>
        <v>0</v>
      </c>
      <c r="G104" s="189">
        <v>44927</v>
      </c>
      <c r="H104" s="189"/>
      <c r="I104" s="119">
        <f>SUM(I105:I110)</f>
        <v>0</v>
      </c>
      <c r="J104" s="185"/>
      <c r="K104" s="8" t="e">
        <f>F104/D104</f>
        <v>#DIV/0!</v>
      </c>
      <c r="L104" s="9" t="e">
        <f>I104/D104</f>
        <v>#DIV/0!</v>
      </c>
      <c r="M104" s="31"/>
      <c r="N104" s="3">
        <f t="shared" si="43"/>
        <v>0</v>
      </c>
      <c r="O104" s="3">
        <f t="shared" si="44"/>
        <v>0</v>
      </c>
      <c r="Q104" s="2"/>
      <c r="R104" s="169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</row>
    <row r="105" spans="1:103" s="11" customFormat="1" x14ac:dyDescent="0.25">
      <c r="A105" s="187" t="s">
        <v>13</v>
      </c>
      <c r="B105" s="187"/>
      <c r="C105" s="145"/>
      <c r="D105" s="120"/>
      <c r="E105" s="120"/>
      <c r="F105" s="120"/>
      <c r="G105" s="189"/>
      <c r="H105" s="189"/>
      <c r="I105" s="120"/>
      <c r="J105" s="185"/>
      <c r="K105" s="8" t="e">
        <f t="shared" ref="K105:K110" si="46">F105/D105</f>
        <v>#DIV/0!</v>
      </c>
      <c r="L105" s="9" t="e">
        <f t="shared" ref="L105:L110" si="47">I105/D105</f>
        <v>#DIV/0!</v>
      </c>
      <c r="M105" s="31"/>
      <c r="N105" s="3">
        <f t="shared" si="43"/>
        <v>0</v>
      </c>
      <c r="O105" s="3">
        <f t="shared" si="44"/>
        <v>0</v>
      </c>
      <c r="Q105" s="2"/>
      <c r="R105" s="169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</row>
    <row r="106" spans="1:103" s="11" customFormat="1" x14ac:dyDescent="0.25">
      <c r="A106" s="187" t="s">
        <v>14</v>
      </c>
      <c r="B106" s="187"/>
      <c r="C106" s="145"/>
      <c r="D106" s="120"/>
      <c r="E106" s="120"/>
      <c r="F106" s="120"/>
      <c r="G106" s="189"/>
      <c r="H106" s="189"/>
      <c r="I106" s="120"/>
      <c r="J106" s="185"/>
      <c r="K106" s="8" t="e">
        <f t="shared" si="46"/>
        <v>#DIV/0!</v>
      </c>
      <c r="L106" s="9" t="e">
        <f t="shared" si="47"/>
        <v>#DIV/0!</v>
      </c>
      <c r="M106" s="31"/>
      <c r="N106" s="3">
        <f t="shared" si="43"/>
        <v>0</v>
      </c>
      <c r="O106" s="3">
        <f t="shared" si="44"/>
        <v>0</v>
      </c>
      <c r="Q106" s="2"/>
      <c r="R106" s="169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</row>
    <row r="107" spans="1:103" s="11" customFormat="1" x14ac:dyDescent="0.25">
      <c r="A107" s="187" t="s">
        <v>15</v>
      </c>
      <c r="B107" s="187"/>
      <c r="C107" s="145"/>
      <c r="D107" s="120"/>
      <c r="E107" s="120"/>
      <c r="F107" s="120"/>
      <c r="G107" s="189"/>
      <c r="H107" s="189"/>
      <c r="I107" s="120"/>
      <c r="J107" s="185"/>
      <c r="K107" s="8" t="e">
        <f t="shared" si="46"/>
        <v>#DIV/0!</v>
      </c>
      <c r="L107" s="9" t="e">
        <f t="shared" si="47"/>
        <v>#DIV/0!</v>
      </c>
      <c r="M107" s="31"/>
      <c r="N107" s="3">
        <f t="shared" si="43"/>
        <v>0</v>
      </c>
      <c r="O107" s="3">
        <f t="shared" si="44"/>
        <v>0</v>
      </c>
      <c r="Q107" s="2"/>
      <c r="R107" s="169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</row>
    <row r="108" spans="1:103" s="11" customFormat="1" x14ac:dyDescent="0.25">
      <c r="A108" s="187" t="s">
        <v>16</v>
      </c>
      <c r="B108" s="187"/>
      <c r="C108" s="145"/>
      <c r="D108" s="120"/>
      <c r="E108" s="120"/>
      <c r="F108" s="120"/>
      <c r="G108" s="189"/>
      <c r="H108" s="189"/>
      <c r="I108" s="120"/>
      <c r="J108" s="185"/>
      <c r="K108" s="8" t="e">
        <f t="shared" si="46"/>
        <v>#DIV/0!</v>
      </c>
      <c r="L108" s="9" t="e">
        <f t="shared" si="47"/>
        <v>#DIV/0!</v>
      </c>
      <c r="M108" s="31"/>
      <c r="N108" s="3">
        <f t="shared" si="43"/>
        <v>0</v>
      </c>
      <c r="O108" s="3">
        <f t="shared" si="44"/>
        <v>0</v>
      </c>
      <c r="Q108" s="2"/>
      <c r="R108" s="169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</row>
    <row r="109" spans="1:103" s="11" customFormat="1" x14ac:dyDescent="0.25">
      <c r="A109" s="187" t="s">
        <v>17</v>
      </c>
      <c r="B109" s="187"/>
      <c r="C109" s="145"/>
      <c r="D109" s="120"/>
      <c r="E109" s="120"/>
      <c r="F109" s="120"/>
      <c r="G109" s="189"/>
      <c r="H109" s="189"/>
      <c r="I109" s="120"/>
      <c r="J109" s="185"/>
      <c r="K109" s="8" t="e">
        <f t="shared" si="46"/>
        <v>#DIV/0!</v>
      </c>
      <c r="L109" s="9" t="e">
        <f t="shared" si="47"/>
        <v>#DIV/0!</v>
      </c>
      <c r="M109" s="31"/>
      <c r="N109" s="3">
        <f t="shared" si="43"/>
        <v>0</v>
      </c>
      <c r="O109" s="3">
        <f t="shared" si="44"/>
        <v>0</v>
      </c>
      <c r="Q109" s="2"/>
      <c r="R109" s="169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</row>
    <row r="110" spans="1:103" s="11" customFormat="1" x14ac:dyDescent="0.25">
      <c r="A110" s="190" t="s">
        <v>18</v>
      </c>
      <c r="B110" s="190"/>
      <c r="C110" s="146"/>
      <c r="D110" s="122"/>
      <c r="E110" s="122"/>
      <c r="F110" s="122"/>
      <c r="G110" s="192"/>
      <c r="H110" s="192"/>
      <c r="I110" s="122"/>
      <c r="J110" s="186"/>
      <c r="K110" s="8" t="e">
        <f t="shared" si="46"/>
        <v>#DIV/0!</v>
      </c>
      <c r="L110" s="9" t="e">
        <f t="shared" si="47"/>
        <v>#DIV/0!</v>
      </c>
      <c r="M110" s="31"/>
      <c r="N110" s="3">
        <f t="shared" si="43"/>
        <v>0</v>
      </c>
      <c r="O110" s="3">
        <f t="shared" si="44"/>
        <v>0</v>
      </c>
      <c r="Q110" s="2"/>
      <c r="R110" s="169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</row>
    <row r="111" spans="1:103" s="29" customFormat="1" ht="36" x14ac:dyDescent="0.2">
      <c r="A111" s="133" t="s">
        <v>34</v>
      </c>
      <c r="B111" s="191" t="s">
        <v>35</v>
      </c>
      <c r="C111" s="191"/>
      <c r="D111" s="191"/>
      <c r="E111" s="191"/>
      <c r="F111" s="191"/>
      <c r="G111" s="191"/>
      <c r="H111" s="191"/>
      <c r="I111" s="191"/>
      <c r="J111" s="191"/>
      <c r="K111" s="26"/>
      <c r="L111" s="27"/>
      <c r="M111" s="28"/>
      <c r="N111" s="3">
        <f t="shared" si="43"/>
        <v>0</v>
      </c>
      <c r="O111" s="3">
        <f t="shared" si="44"/>
        <v>0</v>
      </c>
      <c r="Q111" s="30"/>
      <c r="R111" s="174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  <c r="AG111" s="30"/>
      <c r="AH111" s="30"/>
      <c r="AI111" s="30"/>
      <c r="AJ111" s="30"/>
      <c r="AK111" s="30"/>
      <c r="AL111" s="30"/>
      <c r="AM111" s="30"/>
      <c r="AN111" s="30"/>
      <c r="AO111" s="30"/>
      <c r="AP111" s="30"/>
      <c r="AQ111" s="30"/>
      <c r="AR111" s="30"/>
      <c r="AS111" s="30"/>
      <c r="AT111" s="30"/>
      <c r="AU111" s="30"/>
      <c r="AV111" s="30"/>
      <c r="AW111" s="30"/>
      <c r="AX111" s="30"/>
      <c r="AY111" s="30"/>
      <c r="AZ111" s="30"/>
      <c r="BA111" s="30"/>
      <c r="BB111" s="30"/>
      <c r="BC111" s="30"/>
      <c r="BD111" s="30"/>
      <c r="BE111" s="30"/>
      <c r="BF111" s="30"/>
      <c r="BG111" s="30"/>
      <c r="BH111" s="30"/>
      <c r="BI111" s="30"/>
      <c r="BJ111" s="30"/>
      <c r="BK111" s="30"/>
      <c r="BL111" s="30"/>
      <c r="BM111" s="30"/>
      <c r="BN111" s="30"/>
      <c r="BO111" s="30"/>
      <c r="BP111" s="30"/>
      <c r="BQ111" s="30"/>
      <c r="BR111" s="30"/>
      <c r="BS111" s="30"/>
      <c r="BT111" s="30"/>
      <c r="BU111" s="30"/>
      <c r="BV111" s="30"/>
      <c r="BW111" s="30"/>
      <c r="BX111" s="30"/>
      <c r="BY111" s="30"/>
      <c r="BZ111" s="30"/>
      <c r="CA111" s="30"/>
      <c r="CB111" s="30"/>
      <c r="CC111" s="30"/>
      <c r="CD111" s="30"/>
      <c r="CE111" s="30"/>
      <c r="CF111" s="30"/>
      <c r="CG111" s="30"/>
      <c r="CH111" s="30"/>
      <c r="CI111" s="30"/>
      <c r="CJ111" s="30"/>
      <c r="CK111" s="30"/>
      <c r="CL111" s="30"/>
      <c r="CM111" s="30"/>
      <c r="CN111" s="30"/>
      <c r="CO111" s="30"/>
      <c r="CP111" s="30"/>
      <c r="CQ111" s="30"/>
      <c r="CR111" s="30"/>
      <c r="CS111" s="30"/>
      <c r="CT111" s="30"/>
      <c r="CU111" s="30"/>
      <c r="CV111" s="30"/>
      <c r="CW111" s="30"/>
      <c r="CX111" s="30"/>
      <c r="CY111" s="30"/>
    </row>
    <row r="112" spans="1:103" s="11" customFormat="1" x14ac:dyDescent="0.25">
      <c r="A112" s="187" t="s">
        <v>12</v>
      </c>
      <c r="B112" s="187"/>
      <c r="C112" s="145"/>
      <c r="D112" s="119">
        <f>SUM(D113:D118)</f>
        <v>0</v>
      </c>
      <c r="E112" s="119">
        <f t="shared" ref="E112:F112" si="48">SUM(E113:E118)</f>
        <v>0</v>
      </c>
      <c r="F112" s="119">
        <f t="shared" si="48"/>
        <v>0</v>
      </c>
      <c r="G112" s="189">
        <v>44562</v>
      </c>
      <c r="H112" s="189"/>
      <c r="I112" s="119">
        <f>SUM(I113:I118)</f>
        <v>0</v>
      </c>
      <c r="J112" s="185" t="s">
        <v>36</v>
      </c>
      <c r="K112" s="8" t="e">
        <f>F112/D112</f>
        <v>#DIV/0!</v>
      </c>
      <c r="L112" s="9" t="e">
        <f>I112/D112</f>
        <v>#DIV/0!</v>
      </c>
      <c r="M112" s="31"/>
      <c r="N112" s="3">
        <f t="shared" si="43"/>
        <v>0</v>
      </c>
      <c r="O112" s="3">
        <f t="shared" si="44"/>
        <v>0</v>
      </c>
      <c r="Q112" s="2"/>
      <c r="R112" s="169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</row>
    <row r="113" spans="1:103" s="11" customFormat="1" x14ac:dyDescent="0.25">
      <c r="A113" s="187" t="s">
        <v>13</v>
      </c>
      <c r="B113" s="187"/>
      <c r="C113" s="145"/>
      <c r="D113" s="120"/>
      <c r="E113" s="120"/>
      <c r="F113" s="120"/>
      <c r="G113" s="189"/>
      <c r="H113" s="189"/>
      <c r="I113" s="120"/>
      <c r="J113" s="185"/>
      <c r="K113" s="8" t="e">
        <f t="shared" ref="K113:K118" si="49">F113/D113</f>
        <v>#DIV/0!</v>
      </c>
      <c r="L113" s="9" t="e">
        <f t="shared" ref="L113:L118" si="50">I113/D113</f>
        <v>#DIV/0!</v>
      </c>
      <c r="M113" s="31"/>
      <c r="N113" s="3">
        <f t="shared" si="43"/>
        <v>0</v>
      </c>
      <c r="O113" s="3">
        <f t="shared" si="44"/>
        <v>0</v>
      </c>
      <c r="Q113" s="2"/>
      <c r="R113" s="169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</row>
    <row r="114" spans="1:103" s="11" customFormat="1" x14ac:dyDescent="0.25">
      <c r="A114" s="187" t="s">
        <v>14</v>
      </c>
      <c r="B114" s="187"/>
      <c r="C114" s="145"/>
      <c r="D114" s="120"/>
      <c r="E114" s="120"/>
      <c r="F114" s="120"/>
      <c r="G114" s="189"/>
      <c r="H114" s="189"/>
      <c r="I114" s="120"/>
      <c r="J114" s="185"/>
      <c r="K114" s="8" t="e">
        <f t="shared" si="49"/>
        <v>#DIV/0!</v>
      </c>
      <c r="L114" s="9" t="e">
        <f t="shared" si="50"/>
        <v>#DIV/0!</v>
      </c>
      <c r="M114" s="31"/>
      <c r="N114" s="3">
        <f t="shared" si="43"/>
        <v>0</v>
      </c>
      <c r="O114" s="3">
        <f t="shared" si="44"/>
        <v>0</v>
      </c>
      <c r="Q114" s="2"/>
      <c r="R114" s="169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</row>
    <row r="115" spans="1:103" s="11" customFormat="1" x14ac:dyDescent="0.25">
      <c r="A115" s="187" t="s">
        <v>15</v>
      </c>
      <c r="B115" s="187"/>
      <c r="C115" s="145"/>
      <c r="D115" s="120"/>
      <c r="E115" s="120"/>
      <c r="F115" s="120"/>
      <c r="G115" s="189"/>
      <c r="H115" s="189"/>
      <c r="I115" s="120"/>
      <c r="J115" s="185"/>
      <c r="K115" s="8" t="e">
        <f t="shared" si="49"/>
        <v>#DIV/0!</v>
      </c>
      <c r="L115" s="9" t="e">
        <f t="shared" si="50"/>
        <v>#DIV/0!</v>
      </c>
      <c r="M115" s="31"/>
      <c r="N115" s="3">
        <f t="shared" si="43"/>
        <v>0</v>
      </c>
      <c r="O115" s="3">
        <f t="shared" si="44"/>
        <v>0</v>
      </c>
      <c r="Q115" s="2"/>
      <c r="R115" s="169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</row>
    <row r="116" spans="1:103" s="11" customFormat="1" x14ac:dyDescent="0.25">
      <c r="A116" s="187" t="s">
        <v>16</v>
      </c>
      <c r="B116" s="187"/>
      <c r="C116" s="145"/>
      <c r="D116" s="120"/>
      <c r="E116" s="120"/>
      <c r="F116" s="120"/>
      <c r="G116" s="189"/>
      <c r="H116" s="189"/>
      <c r="I116" s="120"/>
      <c r="J116" s="185"/>
      <c r="K116" s="8" t="e">
        <f t="shared" si="49"/>
        <v>#DIV/0!</v>
      </c>
      <c r="L116" s="9" t="e">
        <f t="shared" si="50"/>
        <v>#DIV/0!</v>
      </c>
      <c r="M116" s="31"/>
      <c r="N116" s="3">
        <f t="shared" si="43"/>
        <v>0</v>
      </c>
      <c r="O116" s="3">
        <f t="shared" si="44"/>
        <v>0</v>
      </c>
      <c r="Q116" s="2"/>
      <c r="R116" s="169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</row>
    <row r="117" spans="1:103" s="11" customFormat="1" x14ac:dyDescent="0.25">
      <c r="A117" s="187" t="s">
        <v>17</v>
      </c>
      <c r="B117" s="187"/>
      <c r="C117" s="145"/>
      <c r="D117" s="120"/>
      <c r="E117" s="120"/>
      <c r="F117" s="120"/>
      <c r="G117" s="189"/>
      <c r="H117" s="189"/>
      <c r="I117" s="120"/>
      <c r="J117" s="185"/>
      <c r="K117" s="8" t="e">
        <f t="shared" si="49"/>
        <v>#DIV/0!</v>
      </c>
      <c r="L117" s="9" t="e">
        <f t="shared" si="50"/>
        <v>#DIV/0!</v>
      </c>
      <c r="M117" s="31"/>
      <c r="N117" s="3">
        <f t="shared" si="43"/>
        <v>0</v>
      </c>
      <c r="O117" s="3">
        <f t="shared" si="44"/>
        <v>0</v>
      </c>
      <c r="Q117" s="2"/>
      <c r="R117" s="169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</row>
    <row r="118" spans="1:103" s="11" customFormat="1" x14ac:dyDescent="0.25">
      <c r="A118" s="190" t="s">
        <v>18</v>
      </c>
      <c r="B118" s="190"/>
      <c r="C118" s="146"/>
      <c r="D118" s="122"/>
      <c r="E118" s="122"/>
      <c r="F118" s="122"/>
      <c r="G118" s="192"/>
      <c r="H118" s="192"/>
      <c r="I118" s="122"/>
      <c r="J118" s="186"/>
      <c r="K118" s="8" t="e">
        <f t="shared" si="49"/>
        <v>#DIV/0!</v>
      </c>
      <c r="L118" s="9" t="e">
        <f t="shared" si="50"/>
        <v>#DIV/0!</v>
      </c>
      <c r="M118" s="31"/>
      <c r="N118" s="3">
        <f t="shared" si="43"/>
        <v>0</v>
      </c>
      <c r="O118" s="3">
        <f t="shared" si="44"/>
        <v>0</v>
      </c>
      <c r="Q118" s="2"/>
      <c r="R118" s="169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</row>
    <row r="119" spans="1:103" s="29" customFormat="1" ht="24" x14ac:dyDescent="0.2">
      <c r="A119" s="133" t="s">
        <v>37</v>
      </c>
      <c r="B119" s="191" t="s">
        <v>38</v>
      </c>
      <c r="C119" s="191"/>
      <c r="D119" s="191"/>
      <c r="E119" s="191"/>
      <c r="F119" s="191"/>
      <c r="G119" s="191"/>
      <c r="H119" s="191"/>
      <c r="I119" s="191"/>
      <c r="J119" s="191"/>
      <c r="K119" s="26"/>
      <c r="L119" s="27"/>
      <c r="M119" s="28"/>
      <c r="N119" s="3">
        <f t="shared" si="43"/>
        <v>0</v>
      </c>
      <c r="O119" s="3">
        <f t="shared" si="44"/>
        <v>0</v>
      </c>
      <c r="Q119" s="30"/>
      <c r="R119" s="174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  <c r="AM119" s="30"/>
      <c r="AN119" s="30"/>
      <c r="AO119" s="30"/>
      <c r="AP119" s="30"/>
      <c r="AQ119" s="30"/>
      <c r="AR119" s="30"/>
      <c r="AS119" s="30"/>
      <c r="AT119" s="30"/>
      <c r="AU119" s="30"/>
      <c r="AV119" s="30"/>
      <c r="AW119" s="30"/>
      <c r="AX119" s="30"/>
      <c r="AY119" s="30"/>
      <c r="AZ119" s="30"/>
      <c r="BA119" s="30"/>
      <c r="BB119" s="30"/>
      <c r="BC119" s="30"/>
      <c r="BD119" s="30"/>
      <c r="BE119" s="30"/>
      <c r="BF119" s="30"/>
      <c r="BG119" s="30"/>
      <c r="BH119" s="30"/>
      <c r="BI119" s="30"/>
      <c r="BJ119" s="30"/>
      <c r="BK119" s="30"/>
      <c r="BL119" s="30"/>
      <c r="BM119" s="30"/>
      <c r="BN119" s="30"/>
      <c r="BO119" s="30"/>
      <c r="BP119" s="30"/>
      <c r="BQ119" s="30"/>
      <c r="BR119" s="30"/>
      <c r="BS119" s="30"/>
      <c r="BT119" s="30"/>
      <c r="BU119" s="30"/>
      <c r="BV119" s="30"/>
      <c r="BW119" s="30"/>
      <c r="BX119" s="30"/>
      <c r="BY119" s="30"/>
      <c r="BZ119" s="30"/>
      <c r="CA119" s="30"/>
      <c r="CB119" s="30"/>
      <c r="CC119" s="30"/>
      <c r="CD119" s="30"/>
      <c r="CE119" s="30"/>
      <c r="CF119" s="30"/>
      <c r="CG119" s="30"/>
      <c r="CH119" s="30"/>
      <c r="CI119" s="30"/>
      <c r="CJ119" s="30"/>
      <c r="CK119" s="30"/>
      <c r="CL119" s="30"/>
      <c r="CM119" s="30"/>
      <c r="CN119" s="30"/>
      <c r="CO119" s="30"/>
      <c r="CP119" s="30"/>
      <c r="CQ119" s="30"/>
      <c r="CR119" s="30"/>
      <c r="CS119" s="30"/>
      <c r="CT119" s="30"/>
      <c r="CU119" s="30"/>
      <c r="CV119" s="30"/>
      <c r="CW119" s="30"/>
      <c r="CX119" s="30"/>
      <c r="CY119" s="30"/>
    </row>
    <row r="120" spans="1:103" s="11" customFormat="1" x14ac:dyDescent="0.2">
      <c r="A120" s="187" t="s">
        <v>12</v>
      </c>
      <c r="B120" s="187"/>
      <c r="C120" s="145"/>
      <c r="D120" s="119">
        <f>SUM(D121:D126)</f>
        <v>0</v>
      </c>
      <c r="E120" s="119">
        <f t="shared" ref="E120:F120" si="51">SUM(E121:E126)</f>
        <v>0</v>
      </c>
      <c r="F120" s="119">
        <f t="shared" si="51"/>
        <v>0</v>
      </c>
      <c r="G120" s="134"/>
      <c r="H120" s="134"/>
      <c r="I120" s="119">
        <f>SUM(I121:I126)</f>
        <v>0</v>
      </c>
      <c r="J120" s="135"/>
      <c r="K120" s="8" t="e">
        <f>F120/D120</f>
        <v>#DIV/0!</v>
      </c>
      <c r="L120" s="9" t="e">
        <f>I120/D120</f>
        <v>#DIV/0!</v>
      </c>
      <c r="M120" s="31"/>
      <c r="N120" s="3">
        <f t="shared" si="43"/>
        <v>0</v>
      </c>
      <c r="O120" s="3">
        <f t="shared" si="44"/>
        <v>0</v>
      </c>
      <c r="Q120" s="2"/>
      <c r="R120" s="169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</row>
    <row r="121" spans="1:103" s="11" customFormat="1" x14ac:dyDescent="0.25">
      <c r="A121" s="187" t="s">
        <v>13</v>
      </c>
      <c r="B121" s="187"/>
      <c r="C121" s="145"/>
      <c r="D121" s="120"/>
      <c r="E121" s="120"/>
      <c r="F121" s="120"/>
      <c r="G121" s="189">
        <v>44562</v>
      </c>
      <c r="H121" s="196"/>
      <c r="I121" s="120"/>
      <c r="J121" s="185"/>
      <c r="K121" s="8" t="e">
        <f t="shared" ref="K121:K126" si="52">F121/D121</f>
        <v>#DIV/0!</v>
      </c>
      <c r="L121" s="9" t="e">
        <f t="shared" ref="L121:L126" si="53">I121/D121</f>
        <v>#DIV/0!</v>
      </c>
      <c r="M121" s="31"/>
      <c r="N121" s="3">
        <f t="shared" si="43"/>
        <v>0</v>
      </c>
      <c r="O121" s="3">
        <f t="shared" si="44"/>
        <v>0</v>
      </c>
      <c r="Q121" s="2"/>
      <c r="R121" s="169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</row>
    <row r="122" spans="1:103" s="11" customFormat="1" x14ac:dyDescent="0.25">
      <c r="A122" s="187" t="s">
        <v>14</v>
      </c>
      <c r="B122" s="187"/>
      <c r="C122" s="145"/>
      <c r="D122" s="120"/>
      <c r="E122" s="120"/>
      <c r="F122" s="120"/>
      <c r="G122" s="189"/>
      <c r="H122" s="196"/>
      <c r="I122" s="120"/>
      <c r="J122" s="185"/>
      <c r="K122" s="8" t="e">
        <f t="shared" si="52"/>
        <v>#DIV/0!</v>
      </c>
      <c r="L122" s="9" t="e">
        <f t="shared" si="53"/>
        <v>#DIV/0!</v>
      </c>
      <c r="M122" s="31"/>
      <c r="N122" s="3">
        <f t="shared" si="43"/>
        <v>0</v>
      </c>
      <c r="O122" s="3">
        <f t="shared" si="44"/>
        <v>0</v>
      </c>
      <c r="Q122" s="2"/>
      <c r="R122" s="169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</row>
    <row r="123" spans="1:103" s="11" customFormat="1" x14ac:dyDescent="0.25">
      <c r="A123" s="187" t="s">
        <v>15</v>
      </c>
      <c r="B123" s="187"/>
      <c r="C123" s="145"/>
      <c r="D123" s="120"/>
      <c r="E123" s="120"/>
      <c r="F123" s="120"/>
      <c r="G123" s="189"/>
      <c r="H123" s="196"/>
      <c r="I123" s="120"/>
      <c r="J123" s="185"/>
      <c r="K123" s="8" t="e">
        <f t="shared" si="52"/>
        <v>#DIV/0!</v>
      </c>
      <c r="L123" s="9" t="e">
        <f t="shared" si="53"/>
        <v>#DIV/0!</v>
      </c>
      <c r="M123" s="31"/>
      <c r="N123" s="3">
        <f t="shared" si="43"/>
        <v>0</v>
      </c>
      <c r="O123" s="3">
        <f t="shared" si="44"/>
        <v>0</v>
      </c>
      <c r="Q123" s="2"/>
      <c r="R123" s="169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</row>
    <row r="124" spans="1:103" s="11" customFormat="1" x14ac:dyDescent="0.25">
      <c r="A124" s="187" t="s">
        <v>16</v>
      </c>
      <c r="B124" s="187"/>
      <c r="C124" s="145"/>
      <c r="D124" s="120"/>
      <c r="E124" s="120"/>
      <c r="F124" s="120"/>
      <c r="G124" s="189"/>
      <c r="H124" s="196"/>
      <c r="I124" s="120"/>
      <c r="J124" s="185"/>
      <c r="K124" s="8" t="e">
        <f t="shared" si="52"/>
        <v>#DIV/0!</v>
      </c>
      <c r="L124" s="9" t="e">
        <f t="shared" si="53"/>
        <v>#DIV/0!</v>
      </c>
      <c r="M124" s="31"/>
      <c r="N124" s="3">
        <f t="shared" si="43"/>
        <v>0</v>
      </c>
      <c r="O124" s="3">
        <f t="shared" si="44"/>
        <v>0</v>
      </c>
      <c r="Q124" s="2"/>
      <c r="R124" s="169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</row>
    <row r="125" spans="1:103" s="11" customFormat="1" x14ac:dyDescent="0.25">
      <c r="A125" s="187" t="s">
        <v>17</v>
      </c>
      <c r="B125" s="187"/>
      <c r="C125" s="145"/>
      <c r="D125" s="120"/>
      <c r="E125" s="120"/>
      <c r="F125" s="120"/>
      <c r="G125" s="189"/>
      <c r="H125" s="196"/>
      <c r="I125" s="120"/>
      <c r="J125" s="185"/>
      <c r="K125" s="8" t="e">
        <f t="shared" si="52"/>
        <v>#DIV/0!</v>
      </c>
      <c r="L125" s="9" t="e">
        <f t="shared" si="53"/>
        <v>#DIV/0!</v>
      </c>
      <c r="M125" s="31"/>
      <c r="N125" s="3">
        <f t="shared" si="43"/>
        <v>0</v>
      </c>
      <c r="O125" s="3">
        <f t="shared" si="44"/>
        <v>0</v>
      </c>
      <c r="Q125" s="2"/>
      <c r="R125" s="169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</row>
    <row r="126" spans="1:103" s="11" customFormat="1" x14ac:dyDescent="0.25">
      <c r="A126" s="190" t="s">
        <v>18</v>
      </c>
      <c r="B126" s="190"/>
      <c r="C126" s="146"/>
      <c r="D126" s="122"/>
      <c r="E126" s="122"/>
      <c r="F126" s="122"/>
      <c r="G126" s="192"/>
      <c r="H126" s="197"/>
      <c r="I126" s="122"/>
      <c r="J126" s="186"/>
      <c r="K126" s="8" t="e">
        <f t="shared" si="52"/>
        <v>#DIV/0!</v>
      </c>
      <c r="L126" s="9" t="e">
        <f t="shared" si="53"/>
        <v>#DIV/0!</v>
      </c>
      <c r="M126" s="31"/>
      <c r="N126" s="3">
        <f t="shared" si="43"/>
        <v>0</v>
      </c>
      <c r="O126" s="3">
        <f t="shared" si="44"/>
        <v>0</v>
      </c>
      <c r="Q126" s="2"/>
      <c r="R126" s="169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</row>
    <row r="127" spans="1:103" s="29" customFormat="1" ht="24" hidden="1" x14ac:dyDescent="0.2">
      <c r="A127" s="133" t="s">
        <v>39</v>
      </c>
      <c r="B127" s="215"/>
      <c r="C127" s="216"/>
      <c r="D127" s="216"/>
      <c r="E127" s="216"/>
      <c r="F127" s="216"/>
      <c r="G127" s="216"/>
      <c r="H127" s="216"/>
      <c r="I127" s="216"/>
      <c r="J127" s="217"/>
      <c r="K127" s="26"/>
      <c r="L127" s="27"/>
      <c r="M127" s="28"/>
      <c r="N127" s="3">
        <f t="shared" si="43"/>
        <v>0</v>
      </c>
      <c r="O127" s="3">
        <f t="shared" si="44"/>
        <v>0</v>
      </c>
      <c r="Q127" s="30"/>
      <c r="R127" s="174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0"/>
      <c r="AJ127" s="30"/>
      <c r="AK127" s="30"/>
      <c r="AL127" s="30"/>
      <c r="AM127" s="30"/>
      <c r="AN127" s="30"/>
      <c r="AO127" s="30"/>
      <c r="AP127" s="30"/>
      <c r="AQ127" s="30"/>
      <c r="AR127" s="30"/>
      <c r="AS127" s="30"/>
      <c r="AT127" s="30"/>
      <c r="AU127" s="30"/>
      <c r="AV127" s="30"/>
      <c r="AW127" s="30"/>
      <c r="AX127" s="30"/>
      <c r="AY127" s="30"/>
      <c r="AZ127" s="30"/>
      <c r="BA127" s="30"/>
      <c r="BB127" s="30"/>
      <c r="BC127" s="30"/>
      <c r="BD127" s="30"/>
      <c r="BE127" s="30"/>
      <c r="BF127" s="30"/>
      <c r="BG127" s="30"/>
      <c r="BH127" s="30"/>
      <c r="BI127" s="30"/>
      <c r="BJ127" s="30"/>
      <c r="BK127" s="30"/>
      <c r="BL127" s="30"/>
      <c r="BM127" s="30"/>
      <c r="BN127" s="30"/>
      <c r="BO127" s="30"/>
      <c r="BP127" s="30"/>
      <c r="BQ127" s="30"/>
      <c r="BR127" s="30"/>
      <c r="BS127" s="30"/>
      <c r="BT127" s="30"/>
      <c r="BU127" s="30"/>
      <c r="BV127" s="30"/>
      <c r="BW127" s="30"/>
      <c r="BX127" s="30"/>
      <c r="BY127" s="30"/>
      <c r="BZ127" s="30"/>
      <c r="CA127" s="30"/>
      <c r="CB127" s="30"/>
      <c r="CC127" s="30"/>
      <c r="CD127" s="30"/>
      <c r="CE127" s="30"/>
      <c r="CF127" s="30"/>
      <c r="CG127" s="30"/>
      <c r="CH127" s="30"/>
      <c r="CI127" s="30"/>
      <c r="CJ127" s="30"/>
      <c r="CK127" s="30"/>
      <c r="CL127" s="30"/>
      <c r="CM127" s="30"/>
      <c r="CN127" s="30"/>
      <c r="CO127" s="30"/>
      <c r="CP127" s="30"/>
      <c r="CQ127" s="30"/>
      <c r="CR127" s="30"/>
      <c r="CS127" s="30"/>
      <c r="CT127" s="30"/>
      <c r="CU127" s="30"/>
      <c r="CV127" s="30"/>
      <c r="CW127" s="30"/>
      <c r="CX127" s="30"/>
      <c r="CY127" s="30"/>
    </row>
    <row r="128" spans="1:103" s="11" customFormat="1" hidden="1" x14ac:dyDescent="0.2">
      <c r="A128" s="211" t="s">
        <v>12</v>
      </c>
      <c r="B128" s="212"/>
      <c r="C128" s="145"/>
      <c r="D128" s="119">
        <f>SUM(D129:D134)</f>
        <v>0</v>
      </c>
      <c r="E128" s="119">
        <f t="shared" ref="E128:F128" si="54">SUM(E129:E134)</f>
        <v>0</v>
      </c>
      <c r="F128" s="119">
        <f t="shared" si="54"/>
        <v>0</v>
      </c>
      <c r="G128" s="134"/>
      <c r="H128" s="134"/>
      <c r="I128" s="119">
        <f>SUM(I129:I134)</f>
        <v>0</v>
      </c>
      <c r="J128" s="209"/>
      <c r="K128" s="8" t="e">
        <f>F128/D128</f>
        <v>#DIV/0!</v>
      </c>
      <c r="L128" s="9" t="e">
        <f>I128/D128</f>
        <v>#DIV/0!</v>
      </c>
      <c r="M128" s="31"/>
      <c r="N128" s="3">
        <f t="shared" si="43"/>
        <v>0</v>
      </c>
      <c r="O128" s="3">
        <f t="shared" si="44"/>
        <v>0</v>
      </c>
      <c r="Q128" s="2"/>
      <c r="R128" s="169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</row>
    <row r="129" spans="1:103" s="11" customFormat="1" ht="12" hidden="1" customHeight="1" x14ac:dyDescent="0.25">
      <c r="A129" s="211" t="s">
        <v>13</v>
      </c>
      <c r="B129" s="212"/>
      <c r="C129" s="145"/>
      <c r="D129" s="120"/>
      <c r="E129" s="120"/>
      <c r="F129" s="120"/>
      <c r="G129" s="208">
        <v>44562</v>
      </c>
      <c r="H129" s="222"/>
      <c r="I129" s="120"/>
      <c r="J129" s="218"/>
      <c r="K129" s="8" t="e">
        <f t="shared" ref="K129:K134" si="55">F129/D129</f>
        <v>#DIV/0!</v>
      </c>
      <c r="L129" s="9" t="e">
        <f t="shared" ref="L129:L134" si="56">I129/D129</f>
        <v>#DIV/0!</v>
      </c>
      <c r="M129" s="31"/>
      <c r="N129" s="3">
        <f t="shared" si="43"/>
        <v>0</v>
      </c>
      <c r="O129" s="3">
        <f t="shared" si="44"/>
        <v>0</v>
      </c>
      <c r="Q129" s="2"/>
      <c r="R129" s="169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</row>
    <row r="130" spans="1:103" s="11" customFormat="1" ht="12" hidden="1" customHeight="1" x14ac:dyDescent="0.25">
      <c r="A130" s="211" t="s">
        <v>14</v>
      </c>
      <c r="B130" s="212"/>
      <c r="C130" s="145"/>
      <c r="D130" s="120"/>
      <c r="E130" s="120"/>
      <c r="F130" s="120"/>
      <c r="G130" s="220"/>
      <c r="H130" s="223"/>
      <c r="I130" s="120"/>
      <c r="J130" s="218"/>
      <c r="K130" s="8" t="e">
        <f t="shared" si="55"/>
        <v>#DIV/0!</v>
      </c>
      <c r="L130" s="9" t="e">
        <f t="shared" si="56"/>
        <v>#DIV/0!</v>
      </c>
      <c r="M130" s="31"/>
      <c r="N130" s="3">
        <f t="shared" si="43"/>
        <v>0</v>
      </c>
      <c r="O130" s="3">
        <f t="shared" si="44"/>
        <v>0</v>
      </c>
      <c r="Q130" s="2"/>
      <c r="R130" s="169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</row>
    <row r="131" spans="1:103" s="11" customFormat="1" ht="12" hidden="1" customHeight="1" x14ac:dyDescent="0.25">
      <c r="A131" s="211" t="s">
        <v>15</v>
      </c>
      <c r="B131" s="212"/>
      <c r="C131" s="145"/>
      <c r="D131" s="120"/>
      <c r="E131" s="120"/>
      <c r="F131" s="120"/>
      <c r="G131" s="220"/>
      <c r="H131" s="223"/>
      <c r="I131" s="120"/>
      <c r="J131" s="218"/>
      <c r="K131" s="8" t="e">
        <f t="shared" si="55"/>
        <v>#DIV/0!</v>
      </c>
      <c r="L131" s="9" t="e">
        <f t="shared" si="56"/>
        <v>#DIV/0!</v>
      </c>
      <c r="M131" s="31"/>
      <c r="N131" s="3">
        <f t="shared" si="43"/>
        <v>0</v>
      </c>
      <c r="O131" s="3">
        <f t="shared" si="44"/>
        <v>0</v>
      </c>
      <c r="Q131" s="2"/>
      <c r="R131" s="169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</row>
    <row r="132" spans="1:103" s="11" customFormat="1" ht="12" hidden="1" customHeight="1" x14ac:dyDescent="0.25">
      <c r="A132" s="211" t="s">
        <v>16</v>
      </c>
      <c r="B132" s="212"/>
      <c r="C132" s="145"/>
      <c r="D132" s="120"/>
      <c r="E132" s="120"/>
      <c r="F132" s="120"/>
      <c r="G132" s="220"/>
      <c r="H132" s="223"/>
      <c r="I132" s="120"/>
      <c r="J132" s="218"/>
      <c r="K132" s="8" t="e">
        <f t="shared" si="55"/>
        <v>#DIV/0!</v>
      </c>
      <c r="L132" s="9" t="e">
        <f t="shared" si="56"/>
        <v>#DIV/0!</v>
      </c>
      <c r="M132" s="31"/>
      <c r="N132" s="3">
        <f t="shared" si="43"/>
        <v>0</v>
      </c>
      <c r="O132" s="3">
        <f t="shared" si="44"/>
        <v>0</v>
      </c>
      <c r="Q132" s="2"/>
      <c r="R132" s="169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</row>
    <row r="133" spans="1:103" s="11" customFormat="1" ht="12" hidden="1" customHeight="1" x14ac:dyDescent="0.25">
      <c r="A133" s="211" t="s">
        <v>17</v>
      </c>
      <c r="B133" s="212"/>
      <c r="C133" s="145"/>
      <c r="D133" s="120"/>
      <c r="E133" s="120"/>
      <c r="F133" s="120"/>
      <c r="G133" s="220"/>
      <c r="H133" s="223"/>
      <c r="I133" s="120"/>
      <c r="J133" s="218"/>
      <c r="K133" s="8" t="e">
        <f t="shared" si="55"/>
        <v>#DIV/0!</v>
      </c>
      <c r="L133" s="9" t="e">
        <f t="shared" si="56"/>
        <v>#DIV/0!</v>
      </c>
      <c r="M133" s="31"/>
      <c r="N133" s="3">
        <f t="shared" si="43"/>
        <v>0</v>
      </c>
      <c r="O133" s="3">
        <f t="shared" si="44"/>
        <v>0</v>
      </c>
      <c r="Q133" s="2"/>
      <c r="R133" s="169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</row>
    <row r="134" spans="1:103" s="11" customFormat="1" ht="12" hidden="1" customHeight="1" x14ac:dyDescent="0.25">
      <c r="A134" s="213" t="s">
        <v>18</v>
      </c>
      <c r="B134" s="214"/>
      <c r="C134" s="146"/>
      <c r="D134" s="122"/>
      <c r="E134" s="122"/>
      <c r="F134" s="122"/>
      <c r="G134" s="221"/>
      <c r="H134" s="224"/>
      <c r="I134" s="122"/>
      <c r="J134" s="219"/>
      <c r="K134" s="8" t="e">
        <f t="shared" si="55"/>
        <v>#DIV/0!</v>
      </c>
      <c r="L134" s="9" t="e">
        <f t="shared" si="56"/>
        <v>#DIV/0!</v>
      </c>
      <c r="M134" s="31"/>
      <c r="N134" s="3">
        <f t="shared" si="43"/>
        <v>0</v>
      </c>
      <c r="O134" s="3">
        <f t="shared" si="44"/>
        <v>0</v>
      </c>
      <c r="Q134" s="2"/>
      <c r="R134" s="169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</row>
    <row r="135" spans="1:103" s="24" customFormat="1" ht="24" x14ac:dyDescent="0.2">
      <c r="A135" s="163" t="s">
        <v>40</v>
      </c>
      <c r="B135" s="210" t="s">
        <v>41</v>
      </c>
      <c r="C135" s="210"/>
      <c r="D135" s="210"/>
      <c r="E135" s="210"/>
      <c r="F135" s="210"/>
      <c r="G135" s="210"/>
      <c r="H135" s="210"/>
      <c r="I135" s="210"/>
      <c r="J135" s="210"/>
      <c r="K135" s="13"/>
      <c r="L135" s="14"/>
      <c r="M135" s="15"/>
      <c r="N135" s="3">
        <f t="shared" si="43"/>
        <v>0</v>
      </c>
      <c r="O135" s="3">
        <f t="shared" si="44"/>
        <v>0</v>
      </c>
      <c r="Q135" s="25"/>
      <c r="R135" s="173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5"/>
      <c r="BL135" s="25"/>
      <c r="BM135" s="25"/>
      <c r="BN135" s="25"/>
      <c r="BO135" s="25"/>
      <c r="BP135" s="25"/>
      <c r="BQ135" s="25"/>
      <c r="BR135" s="25"/>
      <c r="BS135" s="25"/>
      <c r="BT135" s="25"/>
      <c r="BU135" s="25"/>
      <c r="BV135" s="25"/>
      <c r="BW135" s="25"/>
      <c r="BX135" s="25"/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25"/>
      <c r="CK135" s="25"/>
      <c r="CL135" s="25"/>
      <c r="CM135" s="25"/>
      <c r="CN135" s="25"/>
      <c r="CO135" s="25"/>
      <c r="CP135" s="25"/>
      <c r="CQ135" s="25"/>
      <c r="CR135" s="25"/>
      <c r="CS135" s="25"/>
      <c r="CT135" s="25"/>
      <c r="CU135" s="25"/>
      <c r="CV135" s="25"/>
      <c r="CW135" s="25"/>
      <c r="CX135" s="25"/>
      <c r="CY135" s="25"/>
    </row>
    <row r="136" spans="1:103" s="19" customFormat="1" x14ac:dyDescent="0.25">
      <c r="A136" s="193" t="s">
        <v>12</v>
      </c>
      <c r="B136" s="193"/>
      <c r="C136" s="145" t="s">
        <v>320</v>
      </c>
      <c r="D136" s="131">
        <f t="shared" ref="D136:F142" si="57">SUM(D144,D248,D272,D296,D312,D432,D464,D472,D480,D488,D496)</f>
        <v>368563.91865000001</v>
      </c>
      <c r="E136" s="131">
        <f t="shared" si="57"/>
        <v>368117.45205999998</v>
      </c>
      <c r="F136" s="131">
        <f t="shared" si="57"/>
        <v>368117.45205999998</v>
      </c>
      <c r="G136" s="196">
        <v>44562</v>
      </c>
      <c r="H136" s="196"/>
      <c r="I136" s="131">
        <f t="shared" ref="I136:I142" si="58">SUM(I144,I248,I272,I296,I312,I432,I464,I472,I480,I488,I496)</f>
        <v>363440.23563000001</v>
      </c>
      <c r="J136" s="198" t="s">
        <v>285</v>
      </c>
      <c r="K136" s="8">
        <f>F136/D136</f>
        <v>0.99878863185621813</v>
      </c>
      <c r="L136" s="9">
        <f>I136/D136</f>
        <v>0.98609825118322114</v>
      </c>
      <c r="M136" s="18"/>
      <c r="N136" s="3">
        <f t="shared" si="43"/>
        <v>-4677.2164299999713</v>
      </c>
      <c r="O136" s="3">
        <f t="shared" si="44"/>
        <v>0</v>
      </c>
      <c r="Q136" s="20"/>
      <c r="R136" s="172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0"/>
      <c r="BX136" s="20"/>
      <c r="BY136" s="20"/>
      <c r="BZ136" s="20"/>
      <c r="CA136" s="20"/>
      <c r="CB136" s="20"/>
      <c r="CC136" s="20"/>
      <c r="CD136" s="20"/>
      <c r="CE136" s="20"/>
      <c r="CF136" s="20"/>
      <c r="CG136" s="20"/>
      <c r="CH136" s="20"/>
      <c r="CI136" s="20"/>
      <c r="CJ136" s="20"/>
      <c r="CK136" s="20"/>
      <c r="CL136" s="20"/>
      <c r="CM136" s="20"/>
      <c r="CN136" s="20"/>
      <c r="CO136" s="20"/>
      <c r="CP136" s="20"/>
      <c r="CQ136" s="20"/>
      <c r="CR136" s="20"/>
      <c r="CS136" s="20"/>
      <c r="CT136" s="20"/>
      <c r="CU136" s="20"/>
      <c r="CV136" s="20"/>
      <c r="CW136" s="20"/>
      <c r="CX136" s="20"/>
      <c r="CY136" s="20"/>
    </row>
    <row r="137" spans="1:103" s="19" customFormat="1" x14ac:dyDescent="0.25">
      <c r="A137" s="193" t="s">
        <v>13</v>
      </c>
      <c r="B137" s="193"/>
      <c r="C137" s="145" t="s">
        <v>306</v>
      </c>
      <c r="D137" s="131">
        <f t="shared" si="57"/>
        <v>4476.5</v>
      </c>
      <c r="E137" s="131">
        <f t="shared" si="57"/>
        <v>4476.5</v>
      </c>
      <c r="F137" s="131">
        <f t="shared" si="57"/>
        <v>4476.5</v>
      </c>
      <c r="G137" s="196"/>
      <c r="H137" s="196"/>
      <c r="I137" s="131">
        <f t="shared" si="58"/>
        <v>4476.5</v>
      </c>
      <c r="J137" s="198"/>
      <c r="K137" s="8">
        <f t="shared" ref="K137:K142" si="59">F137/D137</f>
        <v>1</v>
      </c>
      <c r="L137" s="9">
        <f t="shared" ref="L137:L142" si="60">I137/D137</f>
        <v>1</v>
      </c>
      <c r="M137" s="18"/>
      <c r="N137" s="3">
        <f t="shared" si="43"/>
        <v>0</v>
      </c>
      <c r="O137" s="3">
        <f t="shared" si="44"/>
        <v>0</v>
      </c>
      <c r="Q137" s="20"/>
      <c r="R137" s="172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  <c r="CF137" s="20"/>
      <c r="CG137" s="20"/>
      <c r="CH137" s="20"/>
      <c r="CI137" s="20"/>
      <c r="CJ137" s="20"/>
      <c r="CK137" s="20"/>
      <c r="CL137" s="20"/>
      <c r="CM137" s="20"/>
      <c r="CN137" s="20"/>
      <c r="CO137" s="20"/>
      <c r="CP137" s="20"/>
      <c r="CQ137" s="20"/>
      <c r="CR137" s="20"/>
      <c r="CS137" s="20"/>
      <c r="CT137" s="20"/>
      <c r="CU137" s="20"/>
      <c r="CV137" s="20"/>
      <c r="CW137" s="20"/>
      <c r="CX137" s="20"/>
      <c r="CY137" s="20"/>
    </row>
    <row r="138" spans="1:103" s="19" customFormat="1" x14ac:dyDescent="0.25">
      <c r="A138" s="193" t="s">
        <v>14</v>
      </c>
      <c r="B138" s="193"/>
      <c r="C138" s="145" t="s">
        <v>320</v>
      </c>
      <c r="D138" s="131">
        <f t="shared" si="57"/>
        <v>364087.41865000001</v>
      </c>
      <c r="E138" s="131">
        <f t="shared" si="57"/>
        <v>363640.95205999998</v>
      </c>
      <c r="F138" s="131">
        <f t="shared" si="57"/>
        <v>363640.95205999998</v>
      </c>
      <c r="G138" s="196"/>
      <c r="H138" s="196"/>
      <c r="I138" s="131">
        <f t="shared" si="58"/>
        <v>358963.73563000001</v>
      </c>
      <c r="J138" s="198"/>
      <c r="K138" s="8">
        <f t="shared" si="59"/>
        <v>0.99877373793454471</v>
      </c>
      <c r="L138" s="9">
        <f>I138/D138</f>
        <v>0.98592732745614198</v>
      </c>
      <c r="M138" s="18"/>
      <c r="N138" s="3">
        <f t="shared" si="43"/>
        <v>-4677.2164299999713</v>
      </c>
      <c r="O138" s="3">
        <f t="shared" si="44"/>
        <v>0</v>
      </c>
      <c r="Q138" s="20"/>
      <c r="R138" s="172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  <c r="CF138" s="20"/>
      <c r="CG138" s="20"/>
      <c r="CH138" s="20"/>
      <c r="CI138" s="20"/>
      <c r="CJ138" s="20"/>
      <c r="CK138" s="20"/>
      <c r="CL138" s="20"/>
      <c r="CM138" s="20"/>
      <c r="CN138" s="20"/>
      <c r="CO138" s="20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</row>
    <row r="139" spans="1:103" s="19" customFormat="1" x14ac:dyDescent="0.25">
      <c r="A139" s="193" t="s">
        <v>15</v>
      </c>
      <c r="B139" s="193"/>
      <c r="C139" s="145"/>
      <c r="D139" s="131">
        <f t="shared" si="57"/>
        <v>0</v>
      </c>
      <c r="E139" s="131">
        <f t="shared" si="57"/>
        <v>0</v>
      </c>
      <c r="F139" s="131">
        <f t="shared" si="57"/>
        <v>0</v>
      </c>
      <c r="G139" s="196"/>
      <c r="H139" s="196"/>
      <c r="I139" s="131">
        <f t="shared" si="58"/>
        <v>0</v>
      </c>
      <c r="J139" s="198"/>
      <c r="K139" s="8" t="e">
        <f t="shared" si="59"/>
        <v>#DIV/0!</v>
      </c>
      <c r="L139" s="9" t="e">
        <f t="shared" si="60"/>
        <v>#DIV/0!</v>
      </c>
      <c r="M139" s="18"/>
      <c r="N139" s="3">
        <f t="shared" si="43"/>
        <v>0</v>
      </c>
      <c r="O139" s="3">
        <f t="shared" si="44"/>
        <v>0</v>
      </c>
      <c r="Q139" s="20"/>
      <c r="R139" s="172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  <c r="CA139" s="20"/>
      <c r="CB139" s="20"/>
      <c r="CC139" s="20"/>
      <c r="CD139" s="20"/>
      <c r="CE139" s="20"/>
      <c r="CF139" s="20"/>
      <c r="CG139" s="20"/>
      <c r="CH139" s="20"/>
      <c r="CI139" s="20"/>
      <c r="CJ139" s="20"/>
      <c r="CK139" s="20"/>
      <c r="CL139" s="20"/>
      <c r="CM139" s="20"/>
      <c r="CN139" s="20"/>
      <c r="CO139" s="20"/>
      <c r="CP139" s="20"/>
      <c r="CQ139" s="20"/>
      <c r="CR139" s="20"/>
      <c r="CS139" s="20"/>
      <c r="CT139" s="20"/>
      <c r="CU139" s="20"/>
      <c r="CV139" s="20"/>
      <c r="CW139" s="20"/>
      <c r="CX139" s="20"/>
      <c r="CY139" s="20"/>
    </row>
    <row r="140" spans="1:103" s="19" customFormat="1" x14ac:dyDescent="0.25">
      <c r="A140" s="193" t="s">
        <v>16</v>
      </c>
      <c r="B140" s="193"/>
      <c r="C140" s="145"/>
      <c r="D140" s="131">
        <f t="shared" si="57"/>
        <v>0</v>
      </c>
      <c r="E140" s="131">
        <f t="shared" si="57"/>
        <v>0</v>
      </c>
      <c r="F140" s="131">
        <f t="shared" si="57"/>
        <v>0</v>
      </c>
      <c r="G140" s="196"/>
      <c r="H140" s="196"/>
      <c r="I140" s="131">
        <f t="shared" si="58"/>
        <v>0</v>
      </c>
      <c r="J140" s="198"/>
      <c r="K140" s="8" t="e">
        <f t="shared" si="59"/>
        <v>#DIV/0!</v>
      </c>
      <c r="L140" s="9" t="e">
        <f t="shared" si="60"/>
        <v>#DIV/0!</v>
      </c>
      <c r="M140" s="18"/>
      <c r="N140" s="3">
        <f t="shared" si="43"/>
        <v>0</v>
      </c>
      <c r="O140" s="3">
        <f t="shared" si="44"/>
        <v>0</v>
      </c>
      <c r="Q140" s="20"/>
      <c r="R140" s="172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0"/>
      <c r="BU140" s="20"/>
      <c r="BV140" s="20"/>
      <c r="BW140" s="20"/>
      <c r="BX140" s="20"/>
      <c r="BY140" s="20"/>
      <c r="BZ140" s="20"/>
      <c r="CA140" s="20"/>
      <c r="CB140" s="20"/>
      <c r="CC140" s="20"/>
      <c r="CD140" s="20"/>
      <c r="CE140" s="20"/>
      <c r="CF140" s="20"/>
      <c r="CG140" s="20"/>
      <c r="CH140" s="20"/>
      <c r="CI140" s="20"/>
      <c r="CJ140" s="20"/>
      <c r="CK140" s="20"/>
      <c r="CL140" s="20"/>
      <c r="CM140" s="20"/>
      <c r="CN140" s="20"/>
      <c r="CO140" s="20"/>
      <c r="CP140" s="20"/>
      <c r="CQ140" s="20"/>
      <c r="CR140" s="20"/>
      <c r="CS140" s="20"/>
      <c r="CT140" s="20"/>
      <c r="CU140" s="20"/>
      <c r="CV140" s="20"/>
      <c r="CW140" s="20"/>
      <c r="CX140" s="20"/>
      <c r="CY140" s="20"/>
    </row>
    <row r="141" spans="1:103" s="19" customFormat="1" x14ac:dyDescent="0.25">
      <c r="A141" s="193" t="s">
        <v>17</v>
      </c>
      <c r="B141" s="193"/>
      <c r="C141" s="145"/>
      <c r="D141" s="131">
        <f t="shared" si="57"/>
        <v>0</v>
      </c>
      <c r="E141" s="131">
        <f t="shared" si="57"/>
        <v>0</v>
      </c>
      <c r="F141" s="131">
        <f t="shared" si="57"/>
        <v>0</v>
      </c>
      <c r="G141" s="196"/>
      <c r="H141" s="196"/>
      <c r="I141" s="131">
        <f t="shared" si="58"/>
        <v>0</v>
      </c>
      <c r="J141" s="198"/>
      <c r="K141" s="8" t="e">
        <f t="shared" si="59"/>
        <v>#DIV/0!</v>
      </c>
      <c r="L141" s="9" t="e">
        <f t="shared" si="60"/>
        <v>#DIV/0!</v>
      </c>
      <c r="M141" s="18"/>
      <c r="N141" s="3">
        <f t="shared" si="43"/>
        <v>0</v>
      </c>
      <c r="O141" s="3">
        <f t="shared" si="44"/>
        <v>0</v>
      </c>
      <c r="Q141" s="20"/>
      <c r="R141" s="172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0"/>
      <c r="BU141" s="20"/>
      <c r="BV141" s="20"/>
      <c r="BW141" s="20"/>
      <c r="BX141" s="20"/>
      <c r="BY141" s="20"/>
      <c r="BZ141" s="20"/>
      <c r="CA141" s="20"/>
      <c r="CB141" s="20"/>
      <c r="CC141" s="20"/>
      <c r="CD141" s="20"/>
      <c r="CE141" s="20"/>
      <c r="CF141" s="20"/>
      <c r="CG141" s="20"/>
      <c r="CH141" s="20"/>
      <c r="CI141" s="20"/>
      <c r="CJ141" s="20"/>
      <c r="CK141" s="20"/>
      <c r="CL141" s="20"/>
      <c r="CM141" s="20"/>
      <c r="CN141" s="20"/>
      <c r="CO141" s="20"/>
      <c r="CP141" s="20"/>
      <c r="CQ141" s="20"/>
      <c r="CR141" s="20"/>
      <c r="CS141" s="20"/>
      <c r="CT141" s="20"/>
      <c r="CU141" s="20"/>
      <c r="CV141" s="20"/>
      <c r="CW141" s="20"/>
      <c r="CX141" s="20"/>
      <c r="CY141" s="20"/>
    </row>
    <row r="142" spans="1:103" s="19" customFormat="1" x14ac:dyDescent="0.25">
      <c r="A142" s="194" t="s">
        <v>18</v>
      </c>
      <c r="B142" s="194"/>
      <c r="C142" s="146"/>
      <c r="D142" s="132">
        <f t="shared" si="57"/>
        <v>0</v>
      </c>
      <c r="E142" s="132">
        <f t="shared" si="57"/>
        <v>0</v>
      </c>
      <c r="F142" s="132">
        <f t="shared" si="57"/>
        <v>0</v>
      </c>
      <c r="G142" s="197"/>
      <c r="H142" s="197"/>
      <c r="I142" s="132">
        <f t="shared" si="58"/>
        <v>0</v>
      </c>
      <c r="J142" s="199"/>
      <c r="K142" s="8" t="e">
        <f t="shared" si="59"/>
        <v>#DIV/0!</v>
      </c>
      <c r="L142" s="9" t="e">
        <f t="shared" si="60"/>
        <v>#DIV/0!</v>
      </c>
      <c r="M142" s="18"/>
      <c r="N142" s="3">
        <f t="shared" si="43"/>
        <v>0</v>
      </c>
      <c r="O142" s="3">
        <f t="shared" si="44"/>
        <v>0</v>
      </c>
      <c r="Q142" s="20"/>
      <c r="R142" s="172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0"/>
      <c r="BX142" s="20"/>
      <c r="BY142" s="20"/>
      <c r="BZ142" s="20"/>
      <c r="CA142" s="20"/>
      <c r="CB142" s="20"/>
      <c r="CC142" s="20"/>
      <c r="CD142" s="20"/>
      <c r="CE142" s="20"/>
      <c r="CF142" s="20"/>
      <c r="CG142" s="20"/>
      <c r="CH142" s="20"/>
      <c r="CI142" s="20"/>
      <c r="CJ142" s="20"/>
      <c r="CK142" s="20"/>
      <c r="CL142" s="20"/>
      <c r="CM142" s="20"/>
      <c r="CN142" s="20"/>
      <c r="CO142" s="20"/>
      <c r="CP142" s="20"/>
      <c r="CQ142" s="20"/>
      <c r="CR142" s="20"/>
      <c r="CS142" s="20"/>
      <c r="CT142" s="20"/>
      <c r="CU142" s="20"/>
      <c r="CV142" s="20"/>
      <c r="CW142" s="20"/>
      <c r="CX142" s="20"/>
      <c r="CY142" s="20"/>
    </row>
    <row r="143" spans="1:103" s="29" customFormat="1" ht="24" x14ac:dyDescent="0.2">
      <c r="A143" s="133" t="s">
        <v>42</v>
      </c>
      <c r="B143" s="191" t="s">
        <v>43</v>
      </c>
      <c r="C143" s="191"/>
      <c r="D143" s="191"/>
      <c r="E143" s="191"/>
      <c r="F143" s="191"/>
      <c r="G143" s="191"/>
      <c r="H143" s="191"/>
      <c r="I143" s="191"/>
      <c r="J143" s="191"/>
      <c r="K143" s="26"/>
      <c r="L143" s="27"/>
      <c r="M143" s="28"/>
      <c r="N143" s="3">
        <f t="shared" si="43"/>
        <v>0</v>
      </c>
      <c r="O143" s="3">
        <f t="shared" si="44"/>
        <v>0</v>
      </c>
      <c r="P143" s="30"/>
      <c r="Q143" s="30"/>
      <c r="R143" s="174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F143" s="30"/>
      <c r="AG143" s="30"/>
      <c r="AH143" s="30"/>
      <c r="AI143" s="30"/>
      <c r="AJ143" s="30"/>
      <c r="AK143" s="30"/>
      <c r="AL143" s="30"/>
      <c r="AM143" s="30"/>
      <c r="AN143" s="30"/>
      <c r="AO143" s="30"/>
      <c r="AP143" s="30"/>
      <c r="AQ143" s="30"/>
      <c r="AR143" s="30"/>
      <c r="AS143" s="30"/>
      <c r="AT143" s="30"/>
      <c r="AU143" s="30"/>
      <c r="AV143" s="30"/>
      <c r="AW143" s="30"/>
      <c r="AX143" s="30"/>
      <c r="AY143" s="30"/>
      <c r="AZ143" s="30"/>
      <c r="BA143" s="30"/>
      <c r="BB143" s="30"/>
      <c r="BC143" s="30"/>
      <c r="BD143" s="30"/>
      <c r="BE143" s="30"/>
      <c r="BF143" s="30"/>
      <c r="BG143" s="30"/>
      <c r="BH143" s="30"/>
      <c r="BI143" s="30"/>
      <c r="BJ143" s="30"/>
      <c r="BK143" s="30"/>
      <c r="BL143" s="30"/>
      <c r="BM143" s="30"/>
      <c r="BN143" s="30"/>
      <c r="BO143" s="30"/>
      <c r="BP143" s="30"/>
      <c r="BQ143" s="30"/>
      <c r="BR143" s="30"/>
      <c r="BS143" s="30"/>
      <c r="BT143" s="30"/>
      <c r="BU143" s="30"/>
      <c r="BV143" s="30"/>
      <c r="BW143" s="30"/>
      <c r="BX143" s="30"/>
      <c r="BY143" s="30"/>
      <c r="BZ143" s="30"/>
      <c r="CA143" s="30"/>
      <c r="CB143" s="30"/>
      <c r="CC143" s="30"/>
      <c r="CD143" s="30"/>
      <c r="CE143" s="30"/>
      <c r="CF143" s="30"/>
      <c r="CG143" s="30"/>
      <c r="CH143" s="30"/>
      <c r="CI143" s="30"/>
      <c r="CJ143" s="30"/>
      <c r="CK143" s="30"/>
      <c r="CL143" s="30"/>
      <c r="CM143" s="30"/>
      <c r="CN143" s="30"/>
      <c r="CO143" s="30"/>
      <c r="CP143" s="30"/>
      <c r="CQ143" s="30"/>
      <c r="CR143" s="30"/>
      <c r="CS143" s="30"/>
      <c r="CT143" s="30"/>
      <c r="CU143" s="30"/>
      <c r="CV143" s="30"/>
      <c r="CW143" s="30"/>
      <c r="CX143" s="30"/>
      <c r="CY143" s="30"/>
    </row>
    <row r="144" spans="1:103" s="11" customFormat="1" x14ac:dyDescent="0.25">
      <c r="A144" s="187" t="s">
        <v>12</v>
      </c>
      <c r="B144" s="187"/>
      <c r="C144" s="166" t="s">
        <v>330</v>
      </c>
      <c r="D144" s="120">
        <f t="shared" ref="D144:F150" si="61">SUM(D152,D160,D168,D176,D184,D192,D200,D208,D216,D224,D232,D240)</f>
        <v>186853.94722000003</v>
      </c>
      <c r="E144" s="120">
        <f t="shared" si="61"/>
        <v>186853.74768999999</v>
      </c>
      <c r="F144" s="120">
        <f t="shared" si="61"/>
        <v>186853.74768999999</v>
      </c>
      <c r="G144" s="189">
        <v>44562</v>
      </c>
      <c r="H144" s="189"/>
      <c r="I144" s="120">
        <f t="shared" ref="I144:I150" si="62">SUM(I152,I160,I168,I176,I184,I192,I200,I208,I216,I224,I232,I240)</f>
        <v>186853.74768999999</v>
      </c>
      <c r="J144" s="185" t="s">
        <v>254</v>
      </c>
      <c r="K144" s="8">
        <f>F144/D144</f>
        <v>0.99999893216063662</v>
      </c>
      <c r="L144" s="9">
        <f>I144/D144</f>
        <v>0.99999893216063662</v>
      </c>
      <c r="M144" s="31"/>
      <c r="N144" s="3">
        <f t="shared" si="43"/>
        <v>0</v>
      </c>
      <c r="O144" s="3">
        <f t="shared" si="44"/>
        <v>0</v>
      </c>
      <c r="P144" s="2"/>
      <c r="Q144" s="2"/>
      <c r="R144" s="169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</row>
    <row r="145" spans="1:103" s="11" customFormat="1" x14ac:dyDescent="0.25">
      <c r="A145" s="187" t="s">
        <v>13</v>
      </c>
      <c r="B145" s="187"/>
      <c r="C145" s="166"/>
      <c r="D145" s="120">
        <f t="shared" si="61"/>
        <v>0</v>
      </c>
      <c r="E145" s="120">
        <f t="shared" si="61"/>
        <v>0</v>
      </c>
      <c r="F145" s="120">
        <f t="shared" si="61"/>
        <v>0</v>
      </c>
      <c r="G145" s="189"/>
      <c r="H145" s="189"/>
      <c r="I145" s="120">
        <f t="shared" si="62"/>
        <v>0</v>
      </c>
      <c r="J145" s="185"/>
      <c r="K145" s="8" t="e">
        <f t="shared" ref="K145:K150" si="63">F145/D145</f>
        <v>#DIV/0!</v>
      </c>
      <c r="L145" s="9" t="e">
        <f t="shared" ref="L145:L150" si="64">I145/D145</f>
        <v>#DIV/0!</v>
      </c>
      <c r="M145" s="31"/>
      <c r="N145" s="3">
        <f t="shared" si="43"/>
        <v>0</v>
      </c>
      <c r="O145" s="3">
        <f t="shared" si="44"/>
        <v>0</v>
      </c>
      <c r="P145" s="2"/>
      <c r="Q145" s="2"/>
      <c r="R145" s="169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</row>
    <row r="146" spans="1:103" s="11" customFormat="1" x14ac:dyDescent="0.25">
      <c r="A146" s="187" t="s">
        <v>14</v>
      </c>
      <c r="B146" s="187"/>
      <c r="C146" s="166" t="s">
        <v>330</v>
      </c>
      <c r="D146" s="120">
        <f t="shared" si="61"/>
        <v>186853.94722000003</v>
      </c>
      <c r="E146" s="120">
        <f t="shared" si="61"/>
        <v>186853.74768999999</v>
      </c>
      <c r="F146" s="120">
        <f t="shared" si="61"/>
        <v>186853.74768999999</v>
      </c>
      <c r="G146" s="189"/>
      <c r="H146" s="189"/>
      <c r="I146" s="120">
        <f t="shared" si="62"/>
        <v>186853.74768999999</v>
      </c>
      <c r="J146" s="185"/>
      <c r="K146" s="8">
        <f t="shared" si="63"/>
        <v>0.99999893216063662</v>
      </c>
      <c r="L146" s="9">
        <f t="shared" si="64"/>
        <v>0.99999893216063662</v>
      </c>
      <c r="M146" s="31"/>
      <c r="N146" s="3">
        <f t="shared" si="43"/>
        <v>0</v>
      </c>
      <c r="O146" s="3">
        <f t="shared" si="44"/>
        <v>0</v>
      </c>
      <c r="P146" s="2"/>
      <c r="Q146" s="2"/>
      <c r="R146" s="169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</row>
    <row r="147" spans="1:103" s="11" customFormat="1" x14ac:dyDescent="0.25">
      <c r="A147" s="187" t="s">
        <v>15</v>
      </c>
      <c r="B147" s="187"/>
      <c r="C147" s="145"/>
      <c r="D147" s="120">
        <f t="shared" si="61"/>
        <v>0</v>
      </c>
      <c r="E147" s="120">
        <f t="shared" si="61"/>
        <v>0</v>
      </c>
      <c r="F147" s="120">
        <f t="shared" si="61"/>
        <v>0</v>
      </c>
      <c r="G147" s="189"/>
      <c r="H147" s="189"/>
      <c r="I147" s="120">
        <f t="shared" si="62"/>
        <v>0</v>
      </c>
      <c r="J147" s="185"/>
      <c r="K147" s="8" t="e">
        <f t="shared" si="63"/>
        <v>#DIV/0!</v>
      </c>
      <c r="L147" s="9" t="e">
        <f t="shared" si="64"/>
        <v>#DIV/0!</v>
      </c>
      <c r="M147" s="31"/>
      <c r="N147" s="3">
        <f t="shared" si="43"/>
        <v>0</v>
      </c>
      <c r="O147" s="3">
        <f t="shared" si="44"/>
        <v>0</v>
      </c>
      <c r="P147" s="38"/>
      <c r="Q147" s="2"/>
      <c r="R147" s="169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</row>
    <row r="148" spans="1:103" s="11" customFormat="1" x14ac:dyDescent="0.25">
      <c r="A148" s="187" t="s">
        <v>16</v>
      </c>
      <c r="B148" s="187"/>
      <c r="C148" s="145"/>
      <c r="D148" s="120">
        <f t="shared" si="61"/>
        <v>0</v>
      </c>
      <c r="E148" s="120">
        <f t="shared" si="61"/>
        <v>0</v>
      </c>
      <c r="F148" s="120">
        <f t="shared" si="61"/>
        <v>0</v>
      </c>
      <c r="G148" s="189"/>
      <c r="H148" s="189"/>
      <c r="I148" s="120">
        <f t="shared" si="62"/>
        <v>0</v>
      </c>
      <c r="J148" s="185"/>
      <c r="K148" s="8" t="e">
        <f t="shared" si="63"/>
        <v>#DIV/0!</v>
      </c>
      <c r="L148" s="9" t="e">
        <f t="shared" si="64"/>
        <v>#DIV/0!</v>
      </c>
      <c r="M148" s="31"/>
      <c r="N148" s="3">
        <f t="shared" si="43"/>
        <v>0</v>
      </c>
      <c r="O148" s="3">
        <f t="shared" si="44"/>
        <v>0</v>
      </c>
      <c r="P148" s="2"/>
      <c r="Q148" s="2"/>
      <c r="R148" s="169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</row>
    <row r="149" spans="1:103" s="11" customFormat="1" x14ac:dyDescent="0.25">
      <c r="A149" s="187" t="s">
        <v>17</v>
      </c>
      <c r="B149" s="187"/>
      <c r="C149" s="145"/>
      <c r="D149" s="120">
        <f t="shared" si="61"/>
        <v>0</v>
      </c>
      <c r="E149" s="120">
        <f t="shared" si="61"/>
        <v>0</v>
      </c>
      <c r="F149" s="120">
        <f t="shared" si="61"/>
        <v>0</v>
      </c>
      <c r="G149" s="189"/>
      <c r="H149" s="189"/>
      <c r="I149" s="120">
        <f t="shared" si="62"/>
        <v>0</v>
      </c>
      <c r="J149" s="185"/>
      <c r="K149" s="8" t="e">
        <f t="shared" si="63"/>
        <v>#DIV/0!</v>
      </c>
      <c r="L149" s="9" t="e">
        <f t="shared" si="64"/>
        <v>#DIV/0!</v>
      </c>
      <c r="M149" s="31"/>
      <c r="N149" s="3">
        <f t="shared" si="43"/>
        <v>0</v>
      </c>
      <c r="O149" s="3">
        <f t="shared" si="44"/>
        <v>0</v>
      </c>
      <c r="P149" s="2"/>
      <c r="Q149" s="2"/>
      <c r="R149" s="169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</row>
    <row r="150" spans="1:103" s="11" customFormat="1" x14ac:dyDescent="0.25">
      <c r="A150" s="190" t="s">
        <v>18</v>
      </c>
      <c r="B150" s="190"/>
      <c r="C150" s="146"/>
      <c r="D150" s="122">
        <f t="shared" si="61"/>
        <v>0</v>
      </c>
      <c r="E150" s="122">
        <f t="shared" si="61"/>
        <v>0</v>
      </c>
      <c r="F150" s="122">
        <f t="shared" si="61"/>
        <v>0</v>
      </c>
      <c r="G150" s="192"/>
      <c r="H150" s="192"/>
      <c r="I150" s="122">
        <f t="shared" si="62"/>
        <v>0</v>
      </c>
      <c r="J150" s="186"/>
      <c r="K150" s="8" t="e">
        <f t="shared" si="63"/>
        <v>#DIV/0!</v>
      </c>
      <c r="L150" s="9" t="e">
        <f t="shared" si="64"/>
        <v>#DIV/0!</v>
      </c>
      <c r="M150" s="31"/>
      <c r="N150" s="3">
        <f t="shared" si="43"/>
        <v>0</v>
      </c>
      <c r="O150" s="3">
        <f t="shared" si="44"/>
        <v>0</v>
      </c>
      <c r="Q150" s="2"/>
      <c r="R150" s="169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</row>
    <row r="151" spans="1:103" s="29" customFormat="1" ht="24" x14ac:dyDescent="0.2">
      <c r="A151" s="133" t="s">
        <v>44</v>
      </c>
      <c r="B151" s="191" t="s">
        <v>45</v>
      </c>
      <c r="C151" s="191"/>
      <c r="D151" s="191"/>
      <c r="E151" s="191"/>
      <c r="F151" s="191"/>
      <c r="G151" s="191"/>
      <c r="H151" s="191"/>
      <c r="I151" s="191"/>
      <c r="J151" s="191"/>
      <c r="K151" s="26"/>
      <c r="L151" s="27"/>
      <c r="M151" s="28"/>
      <c r="N151" s="3">
        <f t="shared" si="43"/>
        <v>0</v>
      </c>
      <c r="O151" s="3">
        <f t="shared" si="44"/>
        <v>0</v>
      </c>
      <c r="Q151" s="30"/>
      <c r="R151" s="174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F151" s="30"/>
      <c r="AG151" s="30"/>
      <c r="AH151" s="30"/>
      <c r="AI151" s="30"/>
      <c r="AJ151" s="30"/>
      <c r="AK151" s="30"/>
      <c r="AL151" s="30"/>
      <c r="AM151" s="30"/>
      <c r="AN151" s="30"/>
      <c r="AO151" s="30"/>
      <c r="AP151" s="30"/>
      <c r="AQ151" s="30"/>
      <c r="AR151" s="30"/>
      <c r="AS151" s="30"/>
      <c r="AT151" s="30"/>
      <c r="AU151" s="30"/>
      <c r="AV151" s="30"/>
      <c r="AW151" s="30"/>
      <c r="AX151" s="30"/>
      <c r="AY151" s="30"/>
      <c r="AZ151" s="30"/>
      <c r="BA151" s="30"/>
      <c r="BB151" s="30"/>
      <c r="BC151" s="30"/>
      <c r="BD151" s="30"/>
      <c r="BE151" s="30"/>
      <c r="BF151" s="30"/>
      <c r="BG151" s="30"/>
      <c r="BH151" s="30"/>
      <c r="BI151" s="30"/>
      <c r="BJ151" s="30"/>
      <c r="BK151" s="30"/>
      <c r="BL151" s="30"/>
      <c r="BM151" s="30"/>
      <c r="BN151" s="30"/>
      <c r="BO151" s="30"/>
      <c r="BP151" s="30"/>
      <c r="BQ151" s="30"/>
      <c r="BR151" s="30"/>
      <c r="BS151" s="30"/>
      <c r="BT151" s="30"/>
      <c r="BU151" s="30"/>
      <c r="BV151" s="30"/>
      <c r="BW151" s="30"/>
      <c r="BX151" s="30"/>
      <c r="BY151" s="30"/>
      <c r="BZ151" s="30"/>
      <c r="CA151" s="30"/>
      <c r="CB151" s="30"/>
      <c r="CC151" s="30"/>
      <c r="CD151" s="30"/>
      <c r="CE151" s="30"/>
      <c r="CF151" s="30"/>
      <c r="CG151" s="30"/>
      <c r="CH151" s="30"/>
      <c r="CI151" s="30"/>
      <c r="CJ151" s="30"/>
      <c r="CK151" s="30"/>
      <c r="CL151" s="30"/>
      <c r="CM151" s="30"/>
      <c r="CN151" s="30"/>
      <c r="CO151" s="30"/>
      <c r="CP151" s="30"/>
      <c r="CQ151" s="30"/>
      <c r="CR151" s="30"/>
      <c r="CS151" s="30"/>
      <c r="CT151" s="30"/>
      <c r="CU151" s="30"/>
      <c r="CV151" s="30"/>
      <c r="CW151" s="30"/>
      <c r="CX151" s="30"/>
      <c r="CY151" s="30"/>
    </row>
    <row r="152" spans="1:103" s="11" customFormat="1" x14ac:dyDescent="0.25">
      <c r="A152" s="187" t="s">
        <v>12</v>
      </c>
      <c r="B152" s="187"/>
      <c r="C152" s="166" t="s">
        <v>304</v>
      </c>
      <c r="D152" s="119">
        <f>SUM(D153:D158)</f>
        <v>11109.464</v>
      </c>
      <c r="E152" s="119">
        <f>SUM(E153:E158)</f>
        <v>11109.464</v>
      </c>
      <c r="F152" s="120">
        <f>SUM(F153:F158)</f>
        <v>11109.464</v>
      </c>
      <c r="G152" s="189">
        <v>44562</v>
      </c>
      <c r="H152" s="189"/>
      <c r="I152" s="119">
        <f>SUM(I153:I158)</f>
        <v>11109.464</v>
      </c>
      <c r="J152" s="185" t="s">
        <v>257</v>
      </c>
      <c r="K152" s="8">
        <f>F152/D152</f>
        <v>1</v>
      </c>
      <c r="L152" s="9">
        <f>I152/D152</f>
        <v>1</v>
      </c>
      <c r="M152" s="31"/>
      <c r="N152" s="3">
        <f t="shared" si="43"/>
        <v>0</v>
      </c>
      <c r="O152" s="3">
        <f t="shared" si="44"/>
        <v>0</v>
      </c>
      <c r="Q152" s="2"/>
      <c r="R152" s="169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</row>
    <row r="153" spans="1:103" s="11" customFormat="1" x14ac:dyDescent="0.25">
      <c r="A153" s="187" t="s">
        <v>13</v>
      </c>
      <c r="B153" s="187"/>
      <c r="C153" s="166"/>
      <c r="D153" s="119"/>
      <c r="E153" s="119"/>
      <c r="F153" s="119"/>
      <c r="G153" s="189"/>
      <c r="H153" s="189"/>
      <c r="I153" s="119"/>
      <c r="J153" s="185"/>
      <c r="K153" s="8" t="e">
        <f t="shared" ref="K153:K158" si="65">F153/D153</f>
        <v>#DIV/0!</v>
      </c>
      <c r="L153" s="9" t="e">
        <f t="shared" ref="L153:L158" si="66">I153/D153</f>
        <v>#DIV/0!</v>
      </c>
      <c r="M153" s="31"/>
      <c r="N153" s="3">
        <f t="shared" si="43"/>
        <v>0</v>
      </c>
      <c r="O153" s="3">
        <f t="shared" si="44"/>
        <v>0</v>
      </c>
      <c r="Q153" s="2"/>
      <c r="R153" s="169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</row>
    <row r="154" spans="1:103" s="11" customFormat="1" x14ac:dyDescent="0.25">
      <c r="A154" s="187" t="s">
        <v>14</v>
      </c>
      <c r="B154" s="187"/>
      <c r="C154" s="166" t="s">
        <v>304</v>
      </c>
      <c r="D154" s="119">
        <f>2376+733.464+7200+(200+600)</f>
        <v>11109.464</v>
      </c>
      <c r="E154" s="119">
        <f>(198+61.122)*12+(2600+320+600*7+80)+600+200</f>
        <v>11109.464</v>
      </c>
      <c r="F154" s="119">
        <f>(198+61.122)*12+(2600+320+600*7+80)+600+200</f>
        <v>11109.464</v>
      </c>
      <c r="G154" s="189"/>
      <c r="H154" s="189"/>
      <c r="I154" s="119">
        <f>2376+733.464+7200+(200+600)</f>
        <v>11109.464</v>
      </c>
      <c r="J154" s="185"/>
      <c r="K154" s="8">
        <f t="shared" si="65"/>
        <v>1</v>
      </c>
      <c r="L154" s="9">
        <f t="shared" si="66"/>
        <v>1</v>
      </c>
      <c r="M154" s="31"/>
      <c r="N154" s="3">
        <f t="shared" si="43"/>
        <v>0</v>
      </c>
      <c r="O154" s="3">
        <f t="shared" si="44"/>
        <v>0</v>
      </c>
      <c r="Q154" s="2"/>
      <c r="R154" s="169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</row>
    <row r="155" spans="1:103" s="11" customFormat="1" x14ac:dyDescent="0.25">
      <c r="A155" s="187" t="s">
        <v>15</v>
      </c>
      <c r="B155" s="187"/>
      <c r="C155" s="166"/>
      <c r="D155" s="119"/>
      <c r="E155" s="119"/>
      <c r="F155" s="119"/>
      <c r="G155" s="189"/>
      <c r="H155" s="189"/>
      <c r="I155" s="119"/>
      <c r="J155" s="185"/>
      <c r="K155" s="8" t="e">
        <f t="shared" si="65"/>
        <v>#DIV/0!</v>
      </c>
      <c r="L155" s="9" t="e">
        <f t="shared" si="66"/>
        <v>#DIV/0!</v>
      </c>
      <c r="M155" s="31"/>
      <c r="N155" s="3">
        <f t="shared" si="43"/>
        <v>0</v>
      </c>
      <c r="O155" s="3">
        <f t="shared" si="44"/>
        <v>0</v>
      </c>
      <c r="Q155" s="2"/>
      <c r="R155" s="169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</row>
    <row r="156" spans="1:103" s="11" customFormat="1" x14ac:dyDescent="0.25">
      <c r="A156" s="187" t="s">
        <v>16</v>
      </c>
      <c r="B156" s="187"/>
      <c r="C156" s="166"/>
      <c r="D156" s="119"/>
      <c r="E156" s="119"/>
      <c r="F156" s="119"/>
      <c r="G156" s="189"/>
      <c r="H156" s="189"/>
      <c r="I156" s="119"/>
      <c r="J156" s="185"/>
      <c r="K156" s="8" t="e">
        <f t="shared" si="65"/>
        <v>#DIV/0!</v>
      </c>
      <c r="L156" s="9" t="e">
        <f t="shared" si="66"/>
        <v>#DIV/0!</v>
      </c>
      <c r="M156" s="31"/>
      <c r="N156" s="3">
        <f t="shared" si="43"/>
        <v>0</v>
      </c>
      <c r="O156" s="3">
        <f t="shared" si="44"/>
        <v>0</v>
      </c>
      <c r="Q156" s="2"/>
      <c r="R156" s="169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</row>
    <row r="157" spans="1:103" s="11" customFormat="1" x14ac:dyDescent="0.25">
      <c r="A157" s="187" t="s">
        <v>17</v>
      </c>
      <c r="B157" s="187"/>
      <c r="C157" s="166"/>
      <c r="D157" s="119"/>
      <c r="E157" s="119"/>
      <c r="F157" s="119"/>
      <c r="G157" s="189"/>
      <c r="H157" s="189"/>
      <c r="I157" s="119"/>
      <c r="J157" s="185"/>
      <c r="K157" s="8" t="e">
        <f t="shared" si="65"/>
        <v>#DIV/0!</v>
      </c>
      <c r="L157" s="9" t="e">
        <f t="shared" si="66"/>
        <v>#DIV/0!</v>
      </c>
      <c r="M157" s="31"/>
      <c r="N157" s="3">
        <f t="shared" si="43"/>
        <v>0</v>
      </c>
      <c r="O157" s="3">
        <f t="shared" si="44"/>
        <v>0</v>
      </c>
      <c r="Q157" s="2"/>
      <c r="R157" s="169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</row>
    <row r="158" spans="1:103" s="11" customFormat="1" x14ac:dyDescent="0.25">
      <c r="A158" s="187" t="s">
        <v>18</v>
      </c>
      <c r="B158" s="187"/>
      <c r="C158" s="166"/>
      <c r="D158" s="119"/>
      <c r="E158" s="119"/>
      <c r="F158" s="119"/>
      <c r="G158" s="189"/>
      <c r="H158" s="189"/>
      <c r="I158" s="119"/>
      <c r="J158" s="185"/>
      <c r="K158" s="8" t="e">
        <f t="shared" si="65"/>
        <v>#DIV/0!</v>
      </c>
      <c r="L158" s="9" t="e">
        <f t="shared" si="66"/>
        <v>#DIV/0!</v>
      </c>
      <c r="M158" s="31"/>
      <c r="N158" s="3">
        <f t="shared" si="43"/>
        <v>0</v>
      </c>
      <c r="O158" s="3">
        <f t="shared" si="44"/>
        <v>0</v>
      </c>
      <c r="Q158" s="2"/>
      <c r="R158" s="169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</row>
    <row r="159" spans="1:103" s="11" customFormat="1" ht="24" x14ac:dyDescent="0.2">
      <c r="A159" s="118" t="s">
        <v>46</v>
      </c>
      <c r="B159" s="191" t="s">
        <v>47</v>
      </c>
      <c r="C159" s="191"/>
      <c r="D159" s="191"/>
      <c r="E159" s="191"/>
      <c r="F159" s="191"/>
      <c r="G159" s="191"/>
      <c r="H159" s="191"/>
      <c r="I159" s="191"/>
      <c r="J159" s="191"/>
      <c r="K159" s="26"/>
      <c r="L159" s="27"/>
      <c r="M159" s="28"/>
      <c r="N159" s="3">
        <f t="shared" si="43"/>
        <v>0</v>
      </c>
      <c r="O159" s="3">
        <f t="shared" si="44"/>
        <v>0</v>
      </c>
      <c r="Q159" s="2"/>
      <c r="R159" s="169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</row>
    <row r="160" spans="1:103" s="11" customFormat="1" x14ac:dyDescent="0.25">
      <c r="A160" s="187" t="s">
        <v>12</v>
      </c>
      <c r="B160" s="187"/>
      <c r="C160" s="166" t="s">
        <v>304</v>
      </c>
      <c r="D160" s="119">
        <f>SUM(D161:D166)</f>
        <v>2232</v>
      </c>
      <c r="E160" s="119">
        <f>SUM(E161:E166)</f>
        <v>2232</v>
      </c>
      <c r="F160" s="120">
        <f>SUM(F161:F166)</f>
        <v>2232</v>
      </c>
      <c r="G160" s="189">
        <v>44562</v>
      </c>
      <c r="H160" s="189"/>
      <c r="I160" s="119">
        <f>SUM(I161:I166)</f>
        <v>2232</v>
      </c>
      <c r="J160" s="185" t="s">
        <v>258</v>
      </c>
      <c r="K160" s="8">
        <f>F160/D160</f>
        <v>1</v>
      </c>
      <c r="L160" s="9">
        <f>I160/D160</f>
        <v>1</v>
      </c>
      <c r="M160" s="31"/>
      <c r="N160" s="3">
        <f t="shared" si="43"/>
        <v>0</v>
      </c>
      <c r="O160" s="3">
        <f t="shared" si="44"/>
        <v>0</v>
      </c>
      <c r="Q160" s="2"/>
      <c r="R160" s="169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</row>
    <row r="161" spans="1:103" s="11" customFormat="1" x14ac:dyDescent="0.25">
      <c r="A161" s="187" t="s">
        <v>13</v>
      </c>
      <c r="B161" s="187"/>
      <c r="C161" s="166"/>
      <c r="D161" s="119"/>
      <c r="E161" s="119"/>
      <c r="F161" s="119"/>
      <c r="G161" s="189"/>
      <c r="H161" s="189"/>
      <c r="I161" s="119"/>
      <c r="J161" s="185"/>
      <c r="K161" s="8" t="e">
        <f t="shared" ref="K161:K166" si="67">F161/D161</f>
        <v>#DIV/0!</v>
      </c>
      <c r="L161" s="9" t="e">
        <f t="shared" ref="L161:L166" si="68">I161/D161</f>
        <v>#DIV/0!</v>
      </c>
      <c r="M161" s="31"/>
      <c r="N161" s="3">
        <f t="shared" si="43"/>
        <v>0</v>
      </c>
      <c r="O161" s="3">
        <f t="shared" si="44"/>
        <v>0</v>
      </c>
      <c r="Q161" s="2"/>
      <c r="R161" s="169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</row>
    <row r="162" spans="1:103" s="11" customFormat="1" x14ac:dyDescent="0.25">
      <c r="A162" s="187" t="s">
        <v>14</v>
      </c>
      <c r="B162" s="187"/>
      <c r="C162" s="166" t="s">
        <v>304</v>
      </c>
      <c r="D162" s="119">
        <v>2232</v>
      </c>
      <c r="E162" s="119">
        <f>186*12</f>
        <v>2232</v>
      </c>
      <c r="F162" s="119">
        <f>186*12</f>
        <v>2232</v>
      </c>
      <c r="G162" s="189"/>
      <c r="H162" s="189"/>
      <c r="I162" s="119">
        <v>2232</v>
      </c>
      <c r="J162" s="185"/>
      <c r="K162" s="8">
        <f t="shared" si="67"/>
        <v>1</v>
      </c>
      <c r="L162" s="9">
        <f t="shared" si="68"/>
        <v>1</v>
      </c>
      <c r="M162" s="31"/>
      <c r="N162" s="3">
        <f t="shared" si="43"/>
        <v>0</v>
      </c>
      <c r="O162" s="3">
        <f t="shared" si="44"/>
        <v>0</v>
      </c>
      <c r="Q162" s="2"/>
      <c r="R162" s="169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</row>
    <row r="163" spans="1:103" s="11" customFormat="1" x14ac:dyDescent="0.25">
      <c r="A163" s="187" t="s">
        <v>15</v>
      </c>
      <c r="B163" s="187"/>
      <c r="C163" s="166"/>
      <c r="D163" s="119"/>
      <c r="E163" s="119"/>
      <c r="F163" s="119"/>
      <c r="G163" s="189"/>
      <c r="H163" s="189"/>
      <c r="I163" s="119"/>
      <c r="J163" s="185"/>
      <c r="K163" s="8" t="e">
        <f t="shared" si="67"/>
        <v>#DIV/0!</v>
      </c>
      <c r="L163" s="9" t="e">
        <f t="shared" si="68"/>
        <v>#DIV/0!</v>
      </c>
      <c r="M163" s="31"/>
      <c r="N163" s="3">
        <f t="shared" si="43"/>
        <v>0</v>
      </c>
      <c r="O163" s="3">
        <f t="shared" si="44"/>
        <v>0</v>
      </c>
      <c r="Q163" s="2"/>
      <c r="R163" s="169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</row>
    <row r="164" spans="1:103" s="11" customFormat="1" x14ac:dyDescent="0.25">
      <c r="A164" s="187" t="s">
        <v>16</v>
      </c>
      <c r="B164" s="187"/>
      <c r="C164" s="166"/>
      <c r="D164" s="119"/>
      <c r="E164" s="119"/>
      <c r="F164" s="119"/>
      <c r="G164" s="189"/>
      <c r="H164" s="189"/>
      <c r="I164" s="119"/>
      <c r="J164" s="185"/>
      <c r="K164" s="8" t="e">
        <f t="shared" si="67"/>
        <v>#DIV/0!</v>
      </c>
      <c r="L164" s="9" t="e">
        <f t="shared" si="68"/>
        <v>#DIV/0!</v>
      </c>
      <c r="M164" s="31"/>
      <c r="N164" s="3">
        <f t="shared" si="43"/>
        <v>0</v>
      </c>
      <c r="O164" s="3">
        <f t="shared" si="44"/>
        <v>0</v>
      </c>
      <c r="Q164" s="2"/>
      <c r="R164" s="169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</row>
    <row r="165" spans="1:103" s="11" customFormat="1" x14ac:dyDescent="0.25">
      <c r="A165" s="187" t="s">
        <v>17</v>
      </c>
      <c r="B165" s="187"/>
      <c r="C165" s="166"/>
      <c r="D165" s="119"/>
      <c r="E165" s="119"/>
      <c r="F165" s="119"/>
      <c r="G165" s="189"/>
      <c r="H165" s="189"/>
      <c r="I165" s="119"/>
      <c r="J165" s="185"/>
      <c r="K165" s="8" t="e">
        <f t="shared" si="67"/>
        <v>#DIV/0!</v>
      </c>
      <c r="L165" s="9" t="e">
        <f t="shared" si="68"/>
        <v>#DIV/0!</v>
      </c>
      <c r="M165" s="31"/>
      <c r="N165" s="3">
        <f t="shared" si="43"/>
        <v>0</v>
      </c>
      <c r="O165" s="3">
        <f t="shared" si="44"/>
        <v>0</v>
      </c>
      <c r="Q165" s="2"/>
      <c r="R165" s="169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</row>
    <row r="166" spans="1:103" s="11" customFormat="1" x14ac:dyDescent="0.25">
      <c r="A166" s="187" t="s">
        <v>18</v>
      </c>
      <c r="B166" s="187"/>
      <c r="C166" s="166"/>
      <c r="D166" s="119"/>
      <c r="E166" s="119"/>
      <c r="F166" s="119"/>
      <c r="G166" s="189"/>
      <c r="H166" s="189"/>
      <c r="I166" s="119"/>
      <c r="J166" s="185"/>
      <c r="K166" s="8" t="e">
        <f t="shared" si="67"/>
        <v>#DIV/0!</v>
      </c>
      <c r="L166" s="9" t="e">
        <f t="shared" si="68"/>
        <v>#DIV/0!</v>
      </c>
      <c r="M166" s="31"/>
      <c r="N166" s="3">
        <f t="shared" si="43"/>
        <v>0</v>
      </c>
      <c r="O166" s="3">
        <f t="shared" si="44"/>
        <v>0</v>
      </c>
      <c r="Q166" s="2"/>
      <c r="R166" s="169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</row>
    <row r="167" spans="1:103" s="29" customFormat="1" ht="24" x14ac:dyDescent="0.2">
      <c r="A167" s="133" t="s">
        <v>351</v>
      </c>
      <c r="B167" s="191" t="s">
        <v>332</v>
      </c>
      <c r="C167" s="191"/>
      <c r="D167" s="191"/>
      <c r="E167" s="191"/>
      <c r="F167" s="191"/>
      <c r="G167" s="191"/>
      <c r="H167" s="191"/>
      <c r="I167" s="191"/>
      <c r="J167" s="191"/>
      <c r="K167" s="26"/>
      <c r="L167" s="27"/>
      <c r="M167" s="28"/>
      <c r="N167" s="3">
        <f t="shared" si="43"/>
        <v>0</v>
      </c>
      <c r="O167" s="3">
        <f t="shared" si="44"/>
        <v>0</v>
      </c>
      <c r="Q167" s="30"/>
      <c r="R167" s="174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F167" s="30"/>
      <c r="AG167" s="30"/>
      <c r="AH167" s="30"/>
      <c r="AI167" s="30"/>
      <c r="AJ167" s="30"/>
      <c r="AK167" s="30"/>
      <c r="AL167" s="30"/>
      <c r="AM167" s="30"/>
      <c r="AN167" s="30"/>
      <c r="AO167" s="30"/>
      <c r="AP167" s="30"/>
      <c r="AQ167" s="30"/>
      <c r="AR167" s="30"/>
      <c r="AS167" s="30"/>
      <c r="AT167" s="30"/>
      <c r="AU167" s="30"/>
      <c r="AV167" s="30"/>
      <c r="AW167" s="30"/>
      <c r="AX167" s="30"/>
      <c r="AY167" s="30"/>
      <c r="AZ167" s="30"/>
      <c r="BA167" s="30"/>
      <c r="BB167" s="30"/>
      <c r="BC167" s="30"/>
      <c r="BD167" s="30"/>
      <c r="BE167" s="30"/>
      <c r="BF167" s="30"/>
      <c r="BG167" s="30"/>
      <c r="BH167" s="30"/>
      <c r="BI167" s="30"/>
      <c r="BJ167" s="30"/>
      <c r="BK167" s="30"/>
      <c r="BL167" s="30"/>
      <c r="BM167" s="30"/>
      <c r="BN167" s="30"/>
      <c r="BO167" s="30"/>
      <c r="BP167" s="30"/>
      <c r="BQ167" s="30"/>
      <c r="BR167" s="30"/>
      <c r="BS167" s="30"/>
      <c r="BT167" s="30"/>
      <c r="BU167" s="30"/>
      <c r="BV167" s="30"/>
      <c r="BW167" s="30"/>
      <c r="BX167" s="30"/>
      <c r="BY167" s="30"/>
      <c r="BZ167" s="30"/>
      <c r="CA167" s="30"/>
      <c r="CB167" s="30"/>
      <c r="CC167" s="30"/>
      <c r="CD167" s="30"/>
      <c r="CE167" s="30"/>
      <c r="CF167" s="30"/>
      <c r="CG167" s="30"/>
      <c r="CH167" s="30"/>
      <c r="CI167" s="30"/>
      <c r="CJ167" s="30"/>
      <c r="CK167" s="30"/>
      <c r="CL167" s="30"/>
      <c r="CM167" s="30"/>
      <c r="CN167" s="30"/>
      <c r="CO167" s="30"/>
      <c r="CP167" s="30"/>
      <c r="CQ167" s="30"/>
      <c r="CR167" s="30"/>
      <c r="CS167" s="30"/>
      <c r="CT167" s="30"/>
      <c r="CU167" s="30"/>
      <c r="CV167" s="30"/>
      <c r="CW167" s="30"/>
      <c r="CX167" s="30"/>
      <c r="CY167" s="30"/>
    </row>
    <row r="168" spans="1:103" s="11" customFormat="1" x14ac:dyDescent="0.25">
      <c r="A168" s="187" t="s">
        <v>12</v>
      </c>
      <c r="B168" s="187"/>
      <c r="C168" s="166" t="s">
        <v>304</v>
      </c>
      <c r="D168" s="119">
        <f>SUM(D169:D174)</f>
        <v>38156.826489999999</v>
      </c>
      <c r="E168" s="119">
        <f>SUM(E169:E174)</f>
        <v>38156.626959999994</v>
      </c>
      <c r="F168" s="120">
        <f>SUM(F169:F174)</f>
        <v>38156.626959999994</v>
      </c>
      <c r="G168" s="189">
        <v>44562</v>
      </c>
      <c r="H168" s="189"/>
      <c r="I168" s="119">
        <f>SUM(I169:I174)</f>
        <v>38156.626959999994</v>
      </c>
      <c r="J168" s="185" t="s">
        <v>297</v>
      </c>
      <c r="K168" s="8">
        <f>F168/D168</f>
        <v>0.99999477079153698</v>
      </c>
      <c r="L168" s="9">
        <f>I168/D168</f>
        <v>0.99999477079153698</v>
      </c>
      <c r="M168" s="31"/>
      <c r="N168" s="3">
        <f t="shared" si="43"/>
        <v>0</v>
      </c>
      <c r="O168" s="3">
        <f t="shared" si="44"/>
        <v>0</v>
      </c>
      <c r="Q168" s="2"/>
      <c r="R168" s="169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</row>
    <row r="169" spans="1:103" s="11" customFormat="1" x14ac:dyDescent="0.25">
      <c r="A169" s="187" t="s">
        <v>13</v>
      </c>
      <c r="B169" s="187"/>
      <c r="C169" s="166"/>
      <c r="D169" s="119"/>
      <c r="E169" s="119"/>
      <c r="F169" s="119"/>
      <c r="G169" s="189"/>
      <c r="H169" s="189"/>
      <c r="I169" s="119"/>
      <c r="J169" s="200"/>
      <c r="K169" s="8" t="e">
        <f t="shared" ref="K169:K174" si="69">F169/D169</f>
        <v>#DIV/0!</v>
      </c>
      <c r="L169" s="9" t="e">
        <f t="shared" ref="L169:L174" si="70">I169/D169</f>
        <v>#DIV/0!</v>
      </c>
      <c r="M169" s="31"/>
      <c r="N169" s="3">
        <f t="shared" si="43"/>
        <v>0</v>
      </c>
      <c r="O169" s="3">
        <f t="shared" si="44"/>
        <v>0</v>
      </c>
      <c r="Q169" s="2"/>
      <c r="R169" s="169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</row>
    <row r="170" spans="1:103" s="11" customFormat="1" x14ac:dyDescent="0.25">
      <c r="A170" s="187" t="s">
        <v>14</v>
      </c>
      <c r="B170" s="187"/>
      <c r="C170" s="166" t="s">
        <v>304</v>
      </c>
      <c r="D170" s="119">
        <v>38156.826489999999</v>
      </c>
      <c r="E170" s="119">
        <f t="shared" ref="E170:F170" si="71">10238.31726+2453.4842+293.6+190+15467.5434+1121.66333+260.82+480.66667+7650.5321</f>
        <v>38156.626959999994</v>
      </c>
      <c r="F170" s="119">
        <f t="shared" si="71"/>
        <v>38156.626959999994</v>
      </c>
      <c r="G170" s="189"/>
      <c r="H170" s="189"/>
      <c r="I170" s="119">
        <f>10238.31726+2453.4842+293.6+190+15467.5434+1121.66333+260.82+480.66667+7650.5321</f>
        <v>38156.626959999994</v>
      </c>
      <c r="J170" s="200"/>
      <c r="K170" s="8">
        <f t="shared" si="69"/>
        <v>0.99999477079153698</v>
      </c>
      <c r="L170" s="9">
        <f t="shared" si="70"/>
        <v>0.99999477079153698</v>
      </c>
      <c r="M170" s="31"/>
      <c r="N170" s="3">
        <f t="shared" si="43"/>
        <v>0</v>
      </c>
      <c r="O170" s="3">
        <f t="shared" si="44"/>
        <v>0</v>
      </c>
      <c r="Q170" s="2"/>
      <c r="R170" s="169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</row>
    <row r="171" spans="1:103" s="11" customFormat="1" x14ac:dyDescent="0.25">
      <c r="A171" s="187" t="s">
        <v>15</v>
      </c>
      <c r="B171" s="187"/>
      <c r="C171" s="166"/>
      <c r="D171" s="119"/>
      <c r="E171" s="119"/>
      <c r="F171" s="119"/>
      <c r="G171" s="189"/>
      <c r="H171" s="189"/>
      <c r="I171" s="119"/>
      <c r="J171" s="200"/>
      <c r="K171" s="8" t="e">
        <f t="shared" si="69"/>
        <v>#DIV/0!</v>
      </c>
      <c r="L171" s="9" t="e">
        <f t="shared" si="70"/>
        <v>#DIV/0!</v>
      </c>
      <c r="M171" s="31"/>
      <c r="N171" s="3">
        <f t="shared" si="43"/>
        <v>0</v>
      </c>
      <c r="O171" s="3">
        <f t="shared" si="44"/>
        <v>0</v>
      </c>
      <c r="Q171" s="2"/>
      <c r="R171" s="169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</row>
    <row r="172" spans="1:103" s="11" customFormat="1" x14ac:dyDescent="0.25">
      <c r="A172" s="187" t="s">
        <v>16</v>
      </c>
      <c r="B172" s="187"/>
      <c r="C172" s="166"/>
      <c r="D172" s="119"/>
      <c r="E172" s="119"/>
      <c r="F172" s="119"/>
      <c r="G172" s="189"/>
      <c r="H172" s="189"/>
      <c r="I172" s="119"/>
      <c r="J172" s="200"/>
      <c r="K172" s="8" t="e">
        <f t="shared" si="69"/>
        <v>#DIV/0!</v>
      </c>
      <c r="L172" s="9" t="e">
        <f t="shared" si="70"/>
        <v>#DIV/0!</v>
      </c>
      <c r="M172" s="31"/>
      <c r="N172" s="3">
        <f t="shared" si="43"/>
        <v>0</v>
      </c>
      <c r="O172" s="3">
        <f t="shared" si="44"/>
        <v>0</v>
      </c>
      <c r="Q172" s="2"/>
      <c r="R172" s="169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</row>
    <row r="173" spans="1:103" s="11" customFormat="1" x14ac:dyDescent="0.25">
      <c r="A173" s="187" t="s">
        <v>17</v>
      </c>
      <c r="B173" s="187"/>
      <c r="C173" s="166"/>
      <c r="D173" s="119"/>
      <c r="E173" s="119"/>
      <c r="F173" s="119"/>
      <c r="G173" s="189"/>
      <c r="H173" s="189"/>
      <c r="I173" s="119"/>
      <c r="J173" s="200"/>
      <c r="K173" s="8" t="e">
        <f t="shared" si="69"/>
        <v>#DIV/0!</v>
      </c>
      <c r="L173" s="9" t="e">
        <f t="shared" si="70"/>
        <v>#DIV/0!</v>
      </c>
      <c r="M173" s="31"/>
      <c r="N173" s="3">
        <f t="shared" ref="N173:N243" si="72">I173-F173</f>
        <v>0</v>
      </c>
      <c r="O173" s="3">
        <f t="shared" ref="O173:O243" si="73">E173-F173</f>
        <v>0</v>
      </c>
      <c r="Q173" s="2"/>
      <c r="R173" s="169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</row>
    <row r="174" spans="1:103" s="11" customFormat="1" x14ac:dyDescent="0.25">
      <c r="A174" s="190" t="s">
        <v>18</v>
      </c>
      <c r="B174" s="190"/>
      <c r="C174" s="167"/>
      <c r="D174" s="124"/>
      <c r="E174" s="124"/>
      <c r="F174" s="124"/>
      <c r="G174" s="192"/>
      <c r="H174" s="192"/>
      <c r="I174" s="124"/>
      <c r="J174" s="201"/>
      <c r="K174" s="8" t="e">
        <f t="shared" si="69"/>
        <v>#DIV/0!</v>
      </c>
      <c r="L174" s="9" t="e">
        <f t="shared" si="70"/>
        <v>#DIV/0!</v>
      </c>
      <c r="M174" s="31"/>
      <c r="N174" s="3">
        <f t="shared" si="72"/>
        <v>0</v>
      </c>
      <c r="O174" s="3">
        <f t="shared" si="73"/>
        <v>0</v>
      </c>
      <c r="Q174" s="2"/>
      <c r="R174" s="169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</row>
    <row r="175" spans="1:103" s="29" customFormat="1" ht="24" x14ac:dyDescent="0.2">
      <c r="A175" s="133" t="s">
        <v>48</v>
      </c>
      <c r="B175" s="191" t="s">
        <v>49</v>
      </c>
      <c r="C175" s="191"/>
      <c r="D175" s="191"/>
      <c r="E175" s="191"/>
      <c r="F175" s="191"/>
      <c r="G175" s="191"/>
      <c r="H175" s="191"/>
      <c r="I175" s="191"/>
      <c r="J175" s="191"/>
      <c r="K175" s="26"/>
      <c r="L175" s="27"/>
      <c r="M175" s="28"/>
      <c r="N175" s="3">
        <f t="shared" si="72"/>
        <v>0</v>
      </c>
      <c r="O175" s="3">
        <f t="shared" si="73"/>
        <v>0</v>
      </c>
      <c r="Q175" s="30"/>
      <c r="R175" s="174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F175" s="30"/>
      <c r="AG175" s="30"/>
      <c r="AH175" s="30"/>
      <c r="AI175" s="30"/>
      <c r="AJ175" s="30"/>
      <c r="AK175" s="30"/>
      <c r="AL175" s="30"/>
      <c r="AM175" s="30"/>
      <c r="AN175" s="30"/>
      <c r="AO175" s="30"/>
      <c r="AP175" s="30"/>
      <c r="AQ175" s="30"/>
      <c r="AR175" s="30"/>
      <c r="AS175" s="30"/>
      <c r="AT175" s="30"/>
      <c r="AU175" s="30"/>
      <c r="AV175" s="30"/>
      <c r="AW175" s="30"/>
      <c r="AX175" s="30"/>
      <c r="AY175" s="30"/>
      <c r="AZ175" s="30"/>
      <c r="BA175" s="30"/>
      <c r="BB175" s="30"/>
      <c r="BC175" s="30"/>
      <c r="BD175" s="30"/>
      <c r="BE175" s="30"/>
      <c r="BF175" s="30"/>
      <c r="BG175" s="30"/>
      <c r="BH175" s="30"/>
      <c r="BI175" s="30"/>
      <c r="BJ175" s="30"/>
      <c r="BK175" s="30"/>
      <c r="BL175" s="30"/>
      <c r="BM175" s="30"/>
      <c r="BN175" s="30"/>
      <c r="BO175" s="30"/>
      <c r="BP175" s="30"/>
      <c r="BQ175" s="30"/>
      <c r="BR175" s="30"/>
      <c r="BS175" s="30"/>
      <c r="BT175" s="30"/>
      <c r="BU175" s="30"/>
      <c r="BV175" s="30"/>
      <c r="BW175" s="30"/>
      <c r="BX175" s="30"/>
      <c r="BY175" s="30"/>
      <c r="BZ175" s="30"/>
      <c r="CA175" s="30"/>
      <c r="CB175" s="30"/>
      <c r="CC175" s="30"/>
      <c r="CD175" s="30"/>
      <c r="CE175" s="30"/>
      <c r="CF175" s="30"/>
      <c r="CG175" s="30"/>
      <c r="CH175" s="30"/>
      <c r="CI175" s="30"/>
      <c r="CJ175" s="30"/>
      <c r="CK175" s="30"/>
      <c r="CL175" s="30"/>
      <c r="CM175" s="30"/>
      <c r="CN175" s="30"/>
      <c r="CO175" s="30"/>
      <c r="CP175" s="30"/>
      <c r="CQ175" s="30"/>
      <c r="CR175" s="30"/>
      <c r="CS175" s="30"/>
      <c r="CT175" s="30"/>
      <c r="CU175" s="30"/>
      <c r="CV175" s="30"/>
      <c r="CW175" s="30"/>
      <c r="CX175" s="30"/>
      <c r="CY175" s="30"/>
    </row>
    <row r="176" spans="1:103" s="11" customFormat="1" x14ac:dyDescent="0.25">
      <c r="A176" s="187" t="s">
        <v>12</v>
      </c>
      <c r="B176" s="187"/>
      <c r="C176" s="166" t="s">
        <v>304</v>
      </c>
      <c r="D176" s="119">
        <f>SUM(D177:D182)</f>
        <v>6472.7910000000002</v>
      </c>
      <c r="E176" s="119">
        <f>SUM(E177:E182)</f>
        <v>6472.7910000000002</v>
      </c>
      <c r="F176" s="120">
        <f>SUM(F177:F182)</f>
        <v>6472.7910000000002</v>
      </c>
      <c r="G176" s="189">
        <v>44562</v>
      </c>
      <c r="H176" s="189"/>
      <c r="I176" s="119">
        <f>SUM(I177:I182)</f>
        <v>6472.7910000000002</v>
      </c>
      <c r="J176" s="185" t="s">
        <v>50</v>
      </c>
      <c r="K176" s="8">
        <f>F176/D176</f>
        <v>1</v>
      </c>
      <c r="L176" s="9">
        <f>I176/D176</f>
        <v>1</v>
      </c>
      <c r="M176" s="31"/>
      <c r="N176" s="3">
        <f t="shared" si="72"/>
        <v>0</v>
      </c>
      <c r="O176" s="3">
        <f t="shared" si="73"/>
        <v>0</v>
      </c>
      <c r="Q176" s="2"/>
      <c r="R176" s="169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</row>
    <row r="177" spans="1:103" s="11" customFormat="1" x14ac:dyDescent="0.25">
      <c r="A177" s="187" t="s">
        <v>13</v>
      </c>
      <c r="B177" s="187"/>
      <c r="C177" s="166"/>
      <c r="D177" s="119"/>
      <c r="E177" s="119"/>
      <c r="F177" s="119"/>
      <c r="G177" s="189"/>
      <c r="H177" s="189"/>
      <c r="I177" s="119"/>
      <c r="J177" s="185"/>
      <c r="K177" s="8" t="e">
        <f t="shared" ref="K177:K182" si="74">F177/D177</f>
        <v>#DIV/0!</v>
      </c>
      <c r="L177" s="9" t="e">
        <f t="shared" ref="L177:L182" si="75">I177/D177</f>
        <v>#DIV/0!</v>
      </c>
      <c r="M177" s="31"/>
      <c r="N177" s="3">
        <f t="shared" si="72"/>
        <v>0</v>
      </c>
      <c r="O177" s="3">
        <f t="shared" si="73"/>
        <v>0</v>
      </c>
      <c r="Q177" s="2"/>
      <c r="R177" s="169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</row>
    <row r="178" spans="1:103" s="11" customFormat="1" x14ac:dyDescent="0.25">
      <c r="A178" s="187" t="s">
        <v>14</v>
      </c>
      <c r="B178" s="187"/>
      <c r="C178" s="166" t="s">
        <v>304</v>
      </c>
      <c r="D178" s="119">
        <v>6472.7910000000002</v>
      </c>
      <c r="E178" s="119">
        <v>6472.7910000000002</v>
      </c>
      <c r="F178" s="119">
        <v>6472.7910000000002</v>
      </c>
      <c r="G178" s="189"/>
      <c r="H178" s="189"/>
      <c r="I178" s="119">
        <v>6472.7910000000002</v>
      </c>
      <c r="J178" s="185"/>
      <c r="K178" s="8">
        <f t="shared" si="74"/>
        <v>1</v>
      </c>
      <c r="L178" s="9">
        <f t="shared" si="75"/>
        <v>1</v>
      </c>
      <c r="M178" s="31"/>
      <c r="N178" s="3">
        <f t="shared" si="72"/>
        <v>0</v>
      </c>
      <c r="O178" s="3">
        <f t="shared" si="73"/>
        <v>0</v>
      </c>
      <c r="Q178" s="2"/>
      <c r="R178" s="169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</row>
    <row r="179" spans="1:103" s="11" customFormat="1" x14ac:dyDescent="0.25">
      <c r="A179" s="187" t="s">
        <v>15</v>
      </c>
      <c r="B179" s="187"/>
      <c r="C179" s="166"/>
      <c r="D179" s="119"/>
      <c r="E179" s="119"/>
      <c r="F179" s="119"/>
      <c r="G179" s="189"/>
      <c r="H179" s="189"/>
      <c r="I179" s="119"/>
      <c r="J179" s="185"/>
      <c r="K179" s="8" t="e">
        <f t="shared" si="74"/>
        <v>#DIV/0!</v>
      </c>
      <c r="L179" s="9" t="e">
        <f t="shared" si="75"/>
        <v>#DIV/0!</v>
      </c>
      <c r="M179" s="31"/>
      <c r="N179" s="3">
        <f t="shared" si="72"/>
        <v>0</v>
      </c>
      <c r="O179" s="3">
        <f t="shared" si="73"/>
        <v>0</v>
      </c>
      <c r="Q179" s="2"/>
      <c r="R179" s="169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</row>
    <row r="180" spans="1:103" s="11" customFormat="1" x14ac:dyDescent="0.25">
      <c r="A180" s="187" t="s">
        <v>16</v>
      </c>
      <c r="B180" s="187"/>
      <c r="C180" s="166"/>
      <c r="D180" s="119"/>
      <c r="E180" s="119"/>
      <c r="F180" s="119"/>
      <c r="G180" s="189"/>
      <c r="H180" s="189"/>
      <c r="I180" s="119"/>
      <c r="J180" s="185"/>
      <c r="K180" s="8" t="e">
        <f t="shared" si="74"/>
        <v>#DIV/0!</v>
      </c>
      <c r="L180" s="9" t="e">
        <f t="shared" si="75"/>
        <v>#DIV/0!</v>
      </c>
      <c r="M180" s="31"/>
      <c r="N180" s="3">
        <f t="shared" si="72"/>
        <v>0</v>
      </c>
      <c r="O180" s="3">
        <f t="shared" si="73"/>
        <v>0</v>
      </c>
      <c r="Q180" s="2"/>
      <c r="R180" s="169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</row>
    <row r="181" spans="1:103" s="11" customFormat="1" x14ac:dyDescent="0.25">
      <c r="A181" s="187" t="s">
        <v>17</v>
      </c>
      <c r="B181" s="187"/>
      <c r="C181" s="166"/>
      <c r="D181" s="119"/>
      <c r="E181" s="119"/>
      <c r="F181" s="119"/>
      <c r="G181" s="189"/>
      <c r="H181" s="189"/>
      <c r="I181" s="119"/>
      <c r="J181" s="185"/>
      <c r="K181" s="8" t="e">
        <f t="shared" si="74"/>
        <v>#DIV/0!</v>
      </c>
      <c r="L181" s="9" t="e">
        <f t="shared" si="75"/>
        <v>#DIV/0!</v>
      </c>
      <c r="M181" s="31"/>
      <c r="N181" s="3">
        <f t="shared" si="72"/>
        <v>0</v>
      </c>
      <c r="O181" s="3">
        <f t="shared" si="73"/>
        <v>0</v>
      </c>
      <c r="Q181" s="2"/>
      <c r="R181" s="169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</row>
    <row r="182" spans="1:103" s="11" customFormat="1" x14ac:dyDescent="0.25">
      <c r="A182" s="190" t="s">
        <v>18</v>
      </c>
      <c r="B182" s="190"/>
      <c r="C182" s="167"/>
      <c r="D182" s="124"/>
      <c r="E182" s="124"/>
      <c r="F182" s="124"/>
      <c r="G182" s="192"/>
      <c r="H182" s="192"/>
      <c r="I182" s="124"/>
      <c r="J182" s="186"/>
      <c r="K182" s="8" t="e">
        <f t="shared" si="74"/>
        <v>#DIV/0!</v>
      </c>
      <c r="L182" s="9" t="e">
        <f t="shared" si="75"/>
        <v>#DIV/0!</v>
      </c>
      <c r="M182" s="31"/>
      <c r="N182" s="3">
        <f t="shared" si="72"/>
        <v>0</v>
      </c>
      <c r="O182" s="3">
        <f t="shared" si="73"/>
        <v>0</v>
      </c>
      <c r="Q182" s="2"/>
      <c r="R182" s="169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</row>
    <row r="183" spans="1:103" s="11" customFormat="1" ht="24" x14ac:dyDescent="0.2">
      <c r="A183" s="118" t="s">
        <v>51</v>
      </c>
      <c r="B183" s="191" t="s">
        <v>52</v>
      </c>
      <c r="C183" s="191"/>
      <c r="D183" s="191"/>
      <c r="E183" s="191"/>
      <c r="F183" s="191"/>
      <c r="G183" s="191"/>
      <c r="H183" s="191"/>
      <c r="I183" s="191"/>
      <c r="J183" s="191"/>
      <c r="K183" s="26"/>
      <c r="L183" s="27"/>
      <c r="M183" s="28"/>
      <c r="N183" s="3">
        <f t="shared" si="72"/>
        <v>0</v>
      </c>
      <c r="O183" s="3">
        <f t="shared" si="73"/>
        <v>0</v>
      </c>
      <c r="Q183" s="2"/>
      <c r="R183" s="169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</row>
    <row r="184" spans="1:103" s="11" customFormat="1" x14ac:dyDescent="0.25">
      <c r="A184" s="187" t="s">
        <v>12</v>
      </c>
      <c r="B184" s="187"/>
      <c r="C184" s="166" t="s">
        <v>304</v>
      </c>
      <c r="D184" s="119">
        <f>SUM(D185:D190)</f>
        <v>749.93000000000006</v>
      </c>
      <c r="E184" s="119">
        <f>SUM(E185:E190)</f>
        <v>749.93000000000006</v>
      </c>
      <c r="F184" s="120">
        <f>SUM(F185:F190)</f>
        <v>749.93000000000006</v>
      </c>
      <c r="G184" s="189">
        <v>44562</v>
      </c>
      <c r="H184" s="189"/>
      <c r="I184" s="119">
        <f>SUM(I185:I190)</f>
        <v>749.93000000000006</v>
      </c>
      <c r="J184" s="185" t="s">
        <v>331</v>
      </c>
      <c r="K184" s="8">
        <f>F184/D184</f>
        <v>1</v>
      </c>
      <c r="L184" s="9">
        <f>I184/D184</f>
        <v>1</v>
      </c>
      <c r="M184" s="31"/>
      <c r="N184" s="3">
        <f t="shared" si="72"/>
        <v>0</v>
      </c>
      <c r="O184" s="3">
        <f t="shared" si="73"/>
        <v>0</v>
      </c>
      <c r="Q184" s="2"/>
      <c r="R184" s="169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</row>
    <row r="185" spans="1:103" s="11" customFormat="1" x14ac:dyDescent="0.25">
      <c r="A185" s="187" t="s">
        <v>13</v>
      </c>
      <c r="B185" s="187"/>
      <c r="C185" s="166"/>
      <c r="D185" s="119"/>
      <c r="E185" s="119"/>
      <c r="F185" s="119"/>
      <c r="G185" s="189"/>
      <c r="H185" s="189"/>
      <c r="I185" s="119"/>
      <c r="J185" s="185"/>
      <c r="K185" s="8" t="e">
        <f t="shared" ref="K185:K190" si="76">F185/D185</f>
        <v>#DIV/0!</v>
      </c>
      <c r="L185" s="9" t="e">
        <f t="shared" ref="L185:L190" si="77">I185/D185</f>
        <v>#DIV/0!</v>
      </c>
      <c r="M185" s="31"/>
      <c r="N185" s="3">
        <f t="shared" si="72"/>
        <v>0</v>
      </c>
      <c r="O185" s="3">
        <f t="shared" si="73"/>
        <v>0</v>
      </c>
      <c r="Q185" s="2"/>
      <c r="R185" s="169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</row>
    <row r="186" spans="1:103" s="11" customFormat="1" x14ac:dyDescent="0.25">
      <c r="A186" s="187" t="s">
        <v>14</v>
      </c>
      <c r="B186" s="187"/>
      <c r="C186" s="166" t="s">
        <v>304</v>
      </c>
      <c r="D186" s="119">
        <f>613.33+83.6+53</f>
        <v>749.93000000000006</v>
      </c>
      <c r="E186" s="119">
        <f>100+33.83+313.1+250+53</f>
        <v>749.93000000000006</v>
      </c>
      <c r="F186" s="119">
        <f>100+33.83+313.1+250+53</f>
        <v>749.93000000000006</v>
      </c>
      <c r="G186" s="189"/>
      <c r="H186" s="189"/>
      <c r="I186" s="119">
        <f>313.1+33.83+100+250+53</f>
        <v>749.93000000000006</v>
      </c>
      <c r="J186" s="185"/>
      <c r="K186" s="8">
        <f t="shared" si="76"/>
        <v>1</v>
      </c>
      <c r="L186" s="9">
        <f t="shared" si="77"/>
        <v>1</v>
      </c>
      <c r="M186" s="31"/>
      <c r="N186" s="3">
        <f t="shared" si="72"/>
        <v>0</v>
      </c>
      <c r="O186" s="3">
        <f t="shared" si="73"/>
        <v>0</v>
      </c>
      <c r="Q186" s="2"/>
      <c r="R186" s="169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</row>
    <row r="187" spans="1:103" s="11" customFormat="1" x14ac:dyDescent="0.25">
      <c r="A187" s="187" t="s">
        <v>15</v>
      </c>
      <c r="B187" s="187"/>
      <c r="C187" s="166"/>
      <c r="D187" s="119"/>
      <c r="E187" s="119"/>
      <c r="F187" s="119"/>
      <c r="G187" s="189"/>
      <c r="H187" s="189"/>
      <c r="I187" s="119"/>
      <c r="J187" s="185"/>
      <c r="K187" s="8" t="e">
        <f t="shared" si="76"/>
        <v>#DIV/0!</v>
      </c>
      <c r="L187" s="9" t="e">
        <f t="shared" si="77"/>
        <v>#DIV/0!</v>
      </c>
      <c r="M187" s="31"/>
      <c r="N187" s="3">
        <f t="shared" si="72"/>
        <v>0</v>
      </c>
      <c r="O187" s="3">
        <f t="shared" si="73"/>
        <v>0</v>
      </c>
      <c r="Q187" s="2"/>
      <c r="R187" s="169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</row>
    <row r="188" spans="1:103" s="11" customFormat="1" x14ac:dyDescent="0.25">
      <c r="A188" s="187" t="s">
        <v>16</v>
      </c>
      <c r="B188" s="187"/>
      <c r="C188" s="166"/>
      <c r="D188" s="119"/>
      <c r="E188" s="119"/>
      <c r="F188" s="119"/>
      <c r="G188" s="189"/>
      <c r="H188" s="189"/>
      <c r="I188" s="119"/>
      <c r="J188" s="185"/>
      <c r="K188" s="8" t="e">
        <f t="shared" si="76"/>
        <v>#DIV/0!</v>
      </c>
      <c r="L188" s="9" t="e">
        <f t="shared" si="77"/>
        <v>#DIV/0!</v>
      </c>
      <c r="M188" s="31"/>
      <c r="N188" s="3">
        <f t="shared" si="72"/>
        <v>0</v>
      </c>
      <c r="O188" s="3">
        <f t="shared" si="73"/>
        <v>0</v>
      </c>
      <c r="Q188" s="2"/>
      <c r="R188" s="169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</row>
    <row r="189" spans="1:103" s="11" customFormat="1" x14ac:dyDescent="0.25">
      <c r="A189" s="187" t="s">
        <v>17</v>
      </c>
      <c r="B189" s="187"/>
      <c r="C189" s="166"/>
      <c r="D189" s="119"/>
      <c r="E189" s="119"/>
      <c r="F189" s="119"/>
      <c r="G189" s="189"/>
      <c r="H189" s="189"/>
      <c r="I189" s="119"/>
      <c r="J189" s="185"/>
      <c r="K189" s="8" t="e">
        <f t="shared" si="76"/>
        <v>#DIV/0!</v>
      </c>
      <c r="L189" s="9" t="e">
        <f t="shared" si="77"/>
        <v>#DIV/0!</v>
      </c>
      <c r="M189" s="31"/>
      <c r="N189" s="3">
        <f t="shared" si="72"/>
        <v>0</v>
      </c>
      <c r="O189" s="3">
        <f t="shared" si="73"/>
        <v>0</v>
      </c>
      <c r="Q189" s="2"/>
      <c r="R189" s="169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</row>
    <row r="190" spans="1:103" s="11" customFormat="1" x14ac:dyDescent="0.25">
      <c r="A190" s="190" t="s">
        <v>18</v>
      </c>
      <c r="B190" s="190"/>
      <c r="C190" s="167"/>
      <c r="D190" s="124"/>
      <c r="E190" s="124"/>
      <c r="F190" s="124"/>
      <c r="G190" s="192"/>
      <c r="H190" s="192"/>
      <c r="I190" s="124"/>
      <c r="J190" s="186"/>
      <c r="K190" s="8" t="e">
        <f t="shared" si="76"/>
        <v>#DIV/0!</v>
      </c>
      <c r="L190" s="9" t="e">
        <f t="shared" si="77"/>
        <v>#DIV/0!</v>
      </c>
      <c r="M190" s="31"/>
      <c r="N190" s="3">
        <f t="shared" si="72"/>
        <v>0</v>
      </c>
      <c r="O190" s="3">
        <f t="shared" si="73"/>
        <v>0</v>
      </c>
      <c r="Q190" s="2"/>
      <c r="R190" s="169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</row>
    <row r="191" spans="1:103" s="11" customFormat="1" ht="24" x14ac:dyDescent="0.2">
      <c r="A191" s="118" t="s">
        <v>53</v>
      </c>
      <c r="B191" s="191" t="s">
        <v>54</v>
      </c>
      <c r="C191" s="191"/>
      <c r="D191" s="191"/>
      <c r="E191" s="191"/>
      <c r="F191" s="191"/>
      <c r="G191" s="191"/>
      <c r="H191" s="191"/>
      <c r="I191" s="191"/>
      <c r="J191" s="191"/>
      <c r="K191" s="26"/>
      <c r="L191" s="27"/>
      <c r="M191" s="28"/>
      <c r="N191" s="3">
        <f t="shared" si="72"/>
        <v>0</v>
      </c>
      <c r="O191" s="3">
        <f t="shared" si="73"/>
        <v>0</v>
      </c>
      <c r="Q191" s="2"/>
      <c r="R191" s="169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</row>
    <row r="192" spans="1:103" s="11" customFormat="1" x14ac:dyDescent="0.25">
      <c r="A192" s="187" t="s">
        <v>12</v>
      </c>
      <c r="B192" s="187"/>
      <c r="C192" s="166" t="s">
        <v>304</v>
      </c>
      <c r="D192" s="119">
        <f>SUM(D193:D198)</f>
        <v>2830.6858400000001</v>
      </c>
      <c r="E192" s="119">
        <f>SUM(E193:E198)</f>
        <v>2830.6858400000001</v>
      </c>
      <c r="F192" s="120">
        <f>SUM(F193:F198)</f>
        <v>2830.6858400000001</v>
      </c>
      <c r="G192" s="189">
        <v>44562</v>
      </c>
      <c r="H192" s="189"/>
      <c r="I192" s="119">
        <f>SUM(I193:I198)</f>
        <v>2830.6858400000001</v>
      </c>
      <c r="J192" s="185" t="s">
        <v>55</v>
      </c>
      <c r="K192" s="8">
        <f>F192/D192</f>
        <v>1</v>
      </c>
      <c r="L192" s="9">
        <f>I192/D192</f>
        <v>1</v>
      </c>
      <c r="M192" s="31"/>
      <c r="N192" s="3">
        <f t="shared" si="72"/>
        <v>0</v>
      </c>
      <c r="O192" s="3">
        <f t="shared" si="73"/>
        <v>0</v>
      </c>
      <c r="Q192" s="2"/>
      <c r="R192" s="169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</row>
    <row r="193" spans="1:103" s="11" customFormat="1" x14ac:dyDescent="0.25">
      <c r="A193" s="187" t="s">
        <v>13</v>
      </c>
      <c r="B193" s="187"/>
      <c r="C193" s="166"/>
      <c r="D193" s="119"/>
      <c r="E193" s="119"/>
      <c r="F193" s="119"/>
      <c r="G193" s="189"/>
      <c r="H193" s="189"/>
      <c r="I193" s="119"/>
      <c r="J193" s="185"/>
      <c r="K193" s="8" t="e">
        <f t="shared" ref="K193:K198" si="78">F193/D193</f>
        <v>#DIV/0!</v>
      </c>
      <c r="L193" s="9" t="e">
        <f t="shared" ref="L193:L198" si="79">I193/D193</f>
        <v>#DIV/0!</v>
      </c>
      <c r="M193" s="31"/>
      <c r="N193" s="3">
        <f t="shared" si="72"/>
        <v>0</v>
      </c>
      <c r="O193" s="3">
        <f t="shared" si="73"/>
        <v>0</v>
      </c>
      <c r="Q193" s="2"/>
      <c r="R193" s="169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</row>
    <row r="194" spans="1:103" s="11" customFormat="1" x14ac:dyDescent="0.25">
      <c r="A194" s="187" t="s">
        <v>14</v>
      </c>
      <c r="B194" s="187"/>
      <c r="C194" s="166" t="s">
        <v>304</v>
      </c>
      <c r="D194" s="119">
        <f>4200-1369.31416</f>
        <v>2830.6858400000001</v>
      </c>
      <c r="E194" s="119">
        <v>2830.6858400000001</v>
      </c>
      <c r="F194" s="119">
        <v>2830.6858400000001</v>
      </c>
      <c r="G194" s="189"/>
      <c r="H194" s="189"/>
      <c r="I194" s="119">
        <v>2830.6858400000001</v>
      </c>
      <c r="J194" s="185"/>
      <c r="K194" s="8">
        <f t="shared" si="78"/>
        <v>1</v>
      </c>
      <c r="L194" s="9">
        <f t="shared" si="79"/>
        <v>1</v>
      </c>
      <c r="M194" s="31"/>
      <c r="N194" s="3">
        <f t="shared" si="72"/>
        <v>0</v>
      </c>
      <c r="O194" s="3">
        <f t="shared" si="73"/>
        <v>0</v>
      </c>
      <c r="Q194" s="2"/>
      <c r="R194" s="169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</row>
    <row r="195" spans="1:103" s="11" customFormat="1" x14ac:dyDescent="0.25">
      <c r="A195" s="187" t="s">
        <v>15</v>
      </c>
      <c r="B195" s="187"/>
      <c r="C195" s="166"/>
      <c r="D195" s="119"/>
      <c r="E195" s="119"/>
      <c r="F195" s="119"/>
      <c r="G195" s="189"/>
      <c r="H195" s="189"/>
      <c r="I195" s="119"/>
      <c r="J195" s="185"/>
      <c r="K195" s="8" t="e">
        <f t="shared" si="78"/>
        <v>#DIV/0!</v>
      </c>
      <c r="L195" s="9" t="e">
        <f t="shared" si="79"/>
        <v>#DIV/0!</v>
      </c>
      <c r="M195" s="31"/>
      <c r="N195" s="3">
        <f t="shared" si="72"/>
        <v>0</v>
      </c>
      <c r="O195" s="3">
        <f t="shared" si="73"/>
        <v>0</v>
      </c>
      <c r="Q195" s="2"/>
      <c r="R195" s="169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</row>
    <row r="196" spans="1:103" s="11" customFormat="1" x14ac:dyDescent="0.25">
      <c r="A196" s="187" t="s">
        <v>16</v>
      </c>
      <c r="B196" s="187"/>
      <c r="C196" s="166"/>
      <c r="D196" s="119"/>
      <c r="E196" s="119"/>
      <c r="F196" s="119"/>
      <c r="G196" s="189"/>
      <c r="H196" s="189"/>
      <c r="I196" s="119"/>
      <c r="J196" s="185"/>
      <c r="K196" s="8" t="e">
        <f t="shared" si="78"/>
        <v>#DIV/0!</v>
      </c>
      <c r="L196" s="9" t="e">
        <f t="shared" si="79"/>
        <v>#DIV/0!</v>
      </c>
      <c r="M196" s="31"/>
      <c r="N196" s="3">
        <f t="shared" si="72"/>
        <v>0</v>
      </c>
      <c r="O196" s="3">
        <f t="shared" si="73"/>
        <v>0</v>
      </c>
      <c r="Q196" s="2"/>
      <c r="R196" s="169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</row>
    <row r="197" spans="1:103" s="11" customFormat="1" x14ac:dyDescent="0.25">
      <c r="A197" s="187" t="s">
        <v>17</v>
      </c>
      <c r="B197" s="187"/>
      <c r="C197" s="166"/>
      <c r="D197" s="119"/>
      <c r="E197" s="119"/>
      <c r="F197" s="119"/>
      <c r="G197" s="189"/>
      <c r="H197" s="189"/>
      <c r="I197" s="119"/>
      <c r="J197" s="185"/>
      <c r="K197" s="8" t="e">
        <f t="shared" si="78"/>
        <v>#DIV/0!</v>
      </c>
      <c r="L197" s="9" t="e">
        <f t="shared" si="79"/>
        <v>#DIV/0!</v>
      </c>
      <c r="M197" s="31"/>
      <c r="N197" s="3">
        <f t="shared" si="72"/>
        <v>0</v>
      </c>
      <c r="O197" s="3">
        <f t="shared" si="73"/>
        <v>0</v>
      </c>
      <c r="Q197" s="2"/>
      <c r="R197" s="169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</row>
    <row r="198" spans="1:103" s="11" customFormat="1" x14ac:dyDescent="0.25">
      <c r="A198" s="190" t="s">
        <v>18</v>
      </c>
      <c r="B198" s="190"/>
      <c r="C198" s="167"/>
      <c r="D198" s="124"/>
      <c r="E198" s="124"/>
      <c r="F198" s="124"/>
      <c r="G198" s="192"/>
      <c r="H198" s="192"/>
      <c r="I198" s="124"/>
      <c r="J198" s="186"/>
      <c r="K198" s="8" t="e">
        <f t="shared" si="78"/>
        <v>#DIV/0!</v>
      </c>
      <c r="L198" s="9" t="e">
        <f t="shared" si="79"/>
        <v>#DIV/0!</v>
      </c>
      <c r="M198" s="31"/>
      <c r="N198" s="3">
        <f t="shared" si="72"/>
        <v>0</v>
      </c>
      <c r="O198" s="3">
        <f t="shared" si="73"/>
        <v>0</v>
      </c>
      <c r="Q198" s="2"/>
      <c r="R198" s="169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</row>
    <row r="199" spans="1:103" s="29" customFormat="1" ht="24" x14ac:dyDescent="0.2">
      <c r="A199" s="133" t="s">
        <v>56</v>
      </c>
      <c r="B199" s="191" t="s">
        <v>57</v>
      </c>
      <c r="C199" s="191"/>
      <c r="D199" s="191"/>
      <c r="E199" s="191"/>
      <c r="F199" s="191"/>
      <c r="G199" s="191"/>
      <c r="H199" s="191"/>
      <c r="I199" s="191"/>
      <c r="J199" s="191"/>
      <c r="K199" s="26"/>
      <c r="L199" s="27"/>
      <c r="M199" s="28"/>
      <c r="N199" s="3">
        <f t="shared" si="72"/>
        <v>0</v>
      </c>
      <c r="O199" s="3">
        <f t="shared" si="73"/>
        <v>0</v>
      </c>
      <c r="Q199" s="30"/>
      <c r="R199" s="174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F199" s="30"/>
      <c r="AG199" s="30"/>
      <c r="AH199" s="30"/>
      <c r="AI199" s="30"/>
      <c r="AJ199" s="30"/>
      <c r="AK199" s="30"/>
      <c r="AL199" s="30"/>
      <c r="AM199" s="30"/>
      <c r="AN199" s="30"/>
      <c r="AO199" s="30"/>
      <c r="AP199" s="30"/>
      <c r="AQ199" s="30"/>
      <c r="AR199" s="30"/>
      <c r="AS199" s="30"/>
      <c r="AT199" s="30"/>
      <c r="AU199" s="30"/>
      <c r="AV199" s="30"/>
      <c r="AW199" s="30"/>
      <c r="AX199" s="30"/>
      <c r="AY199" s="30"/>
      <c r="AZ199" s="30"/>
      <c r="BA199" s="30"/>
      <c r="BB199" s="30"/>
      <c r="BC199" s="30"/>
      <c r="BD199" s="30"/>
      <c r="BE199" s="30"/>
      <c r="BF199" s="30"/>
      <c r="BG199" s="30"/>
      <c r="BH199" s="30"/>
      <c r="BI199" s="30"/>
      <c r="BJ199" s="30"/>
      <c r="BK199" s="30"/>
      <c r="BL199" s="30"/>
      <c r="BM199" s="30"/>
      <c r="BN199" s="30"/>
      <c r="BO199" s="30"/>
      <c r="BP199" s="30"/>
      <c r="BQ199" s="30"/>
      <c r="BR199" s="30"/>
      <c r="BS199" s="30"/>
      <c r="BT199" s="30"/>
      <c r="BU199" s="30"/>
      <c r="BV199" s="30"/>
      <c r="BW199" s="30"/>
      <c r="BX199" s="30"/>
      <c r="BY199" s="30"/>
      <c r="BZ199" s="30"/>
      <c r="CA199" s="30"/>
      <c r="CB199" s="30"/>
      <c r="CC199" s="30"/>
      <c r="CD199" s="30"/>
      <c r="CE199" s="30"/>
      <c r="CF199" s="30"/>
      <c r="CG199" s="30"/>
      <c r="CH199" s="30"/>
      <c r="CI199" s="30"/>
      <c r="CJ199" s="30"/>
      <c r="CK199" s="30"/>
      <c r="CL199" s="30"/>
      <c r="CM199" s="30"/>
      <c r="CN199" s="30"/>
      <c r="CO199" s="30"/>
      <c r="CP199" s="30"/>
      <c r="CQ199" s="30"/>
      <c r="CR199" s="30"/>
      <c r="CS199" s="30"/>
      <c r="CT199" s="30"/>
      <c r="CU199" s="30"/>
      <c r="CV199" s="30"/>
      <c r="CW199" s="30"/>
      <c r="CX199" s="30"/>
      <c r="CY199" s="30"/>
    </row>
    <row r="200" spans="1:103" s="11" customFormat="1" x14ac:dyDescent="0.25">
      <c r="A200" s="187" t="s">
        <v>12</v>
      </c>
      <c r="B200" s="187"/>
      <c r="C200" s="166" t="s">
        <v>304</v>
      </c>
      <c r="D200" s="119">
        <f>SUM(D201:D206)</f>
        <v>3338.424</v>
      </c>
      <c r="E200" s="119">
        <f>SUM(E201:E206)</f>
        <v>3338.424</v>
      </c>
      <c r="F200" s="120">
        <f>SUM(F201:F206)</f>
        <v>3338.424</v>
      </c>
      <c r="G200" s="189">
        <v>44562</v>
      </c>
      <c r="H200" s="189"/>
      <c r="I200" s="119">
        <f>SUM(I201:I206)</f>
        <v>3338.424</v>
      </c>
      <c r="J200" s="185" t="s">
        <v>58</v>
      </c>
      <c r="K200" s="8">
        <f>F200/D200</f>
        <v>1</v>
      </c>
      <c r="L200" s="9">
        <f>I200/D200</f>
        <v>1</v>
      </c>
      <c r="M200" s="31"/>
      <c r="N200" s="3">
        <f t="shared" si="72"/>
        <v>0</v>
      </c>
      <c r="O200" s="3">
        <f t="shared" si="73"/>
        <v>0</v>
      </c>
      <c r="Q200" s="2"/>
      <c r="R200" s="169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</row>
    <row r="201" spans="1:103" s="11" customFormat="1" x14ac:dyDescent="0.25">
      <c r="A201" s="187" t="s">
        <v>13</v>
      </c>
      <c r="B201" s="187"/>
      <c r="C201" s="166"/>
      <c r="D201" s="119"/>
      <c r="E201" s="119"/>
      <c r="F201" s="119"/>
      <c r="G201" s="189"/>
      <c r="H201" s="189"/>
      <c r="I201" s="119"/>
      <c r="J201" s="185"/>
      <c r="K201" s="8" t="e">
        <f t="shared" ref="K201:K206" si="80">F201/D201</f>
        <v>#DIV/0!</v>
      </c>
      <c r="L201" s="9" t="e">
        <f t="shared" ref="L201:L206" si="81">I201/D201</f>
        <v>#DIV/0!</v>
      </c>
      <c r="M201" s="31"/>
      <c r="N201" s="3">
        <f t="shared" si="72"/>
        <v>0</v>
      </c>
      <c r="O201" s="3">
        <f t="shared" si="73"/>
        <v>0</v>
      </c>
      <c r="Q201" s="2"/>
      <c r="R201" s="169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</row>
    <row r="202" spans="1:103" s="11" customFormat="1" x14ac:dyDescent="0.25">
      <c r="A202" s="187" t="s">
        <v>14</v>
      </c>
      <c r="B202" s="187"/>
      <c r="C202" s="166" t="s">
        <v>304</v>
      </c>
      <c r="D202" s="119">
        <f>4700-1361.576</f>
        <v>3338.424</v>
      </c>
      <c r="E202" s="119">
        <f>2468.424+870</f>
        <v>3338.424</v>
      </c>
      <c r="F202" s="119">
        <f>2468.424+870</f>
        <v>3338.424</v>
      </c>
      <c r="G202" s="189"/>
      <c r="H202" s="189"/>
      <c r="I202" s="119">
        <f>2468.424+870</f>
        <v>3338.424</v>
      </c>
      <c r="J202" s="185"/>
      <c r="K202" s="8">
        <f t="shared" si="80"/>
        <v>1</v>
      </c>
      <c r="L202" s="9">
        <f t="shared" si="81"/>
        <v>1</v>
      </c>
      <c r="M202" s="31"/>
      <c r="N202" s="3">
        <f t="shared" si="72"/>
        <v>0</v>
      </c>
      <c r="O202" s="3">
        <f t="shared" si="73"/>
        <v>0</v>
      </c>
      <c r="Q202" s="2"/>
      <c r="R202" s="169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</row>
    <row r="203" spans="1:103" s="11" customFormat="1" x14ac:dyDescent="0.25">
      <c r="A203" s="187" t="s">
        <v>15</v>
      </c>
      <c r="B203" s="187"/>
      <c r="C203" s="166"/>
      <c r="D203" s="119"/>
      <c r="E203" s="119"/>
      <c r="F203" s="119"/>
      <c r="G203" s="189"/>
      <c r="H203" s="189"/>
      <c r="I203" s="119"/>
      <c r="J203" s="185"/>
      <c r="K203" s="8" t="e">
        <f t="shared" si="80"/>
        <v>#DIV/0!</v>
      </c>
      <c r="L203" s="9" t="e">
        <f t="shared" si="81"/>
        <v>#DIV/0!</v>
      </c>
      <c r="M203" s="31"/>
      <c r="N203" s="3">
        <f t="shared" si="72"/>
        <v>0</v>
      </c>
      <c r="O203" s="3">
        <f t="shared" si="73"/>
        <v>0</v>
      </c>
      <c r="Q203" s="2"/>
      <c r="R203" s="169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</row>
    <row r="204" spans="1:103" s="11" customFormat="1" x14ac:dyDescent="0.25">
      <c r="A204" s="187" t="s">
        <v>16</v>
      </c>
      <c r="B204" s="187"/>
      <c r="C204" s="166"/>
      <c r="D204" s="119"/>
      <c r="E204" s="119"/>
      <c r="F204" s="119"/>
      <c r="G204" s="189"/>
      <c r="H204" s="189"/>
      <c r="I204" s="119"/>
      <c r="J204" s="185"/>
      <c r="K204" s="8" t="e">
        <f t="shared" si="80"/>
        <v>#DIV/0!</v>
      </c>
      <c r="L204" s="9" t="e">
        <f t="shared" si="81"/>
        <v>#DIV/0!</v>
      </c>
      <c r="M204" s="31"/>
      <c r="N204" s="3">
        <f t="shared" si="72"/>
        <v>0</v>
      </c>
      <c r="O204" s="3">
        <f t="shared" si="73"/>
        <v>0</v>
      </c>
      <c r="Q204" s="2"/>
      <c r="R204" s="169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</row>
    <row r="205" spans="1:103" s="11" customFormat="1" x14ac:dyDescent="0.25">
      <c r="A205" s="187" t="s">
        <v>17</v>
      </c>
      <c r="B205" s="187"/>
      <c r="C205" s="166"/>
      <c r="D205" s="119"/>
      <c r="E205" s="119"/>
      <c r="F205" s="119"/>
      <c r="G205" s="189"/>
      <c r="H205" s="189"/>
      <c r="I205" s="119"/>
      <c r="J205" s="185"/>
      <c r="K205" s="8" t="e">
        <f t="shared" si="80"/>
        <v>#DIV/0!</v>
      </c>
      <c r="L205" s="9" t="e">
        <f t="shared" si="81"/>
        <v>#DIV/0!</v>
      </c>
      <c r="M205" s="31"/>
      <c r="N205" s="3">
        <f t="shared" si="72"/>
        <v>0</v>
      </c>
      <c r="O205" s="3">
        <f t="shared" si="73"/>
        <v>0</v>
      </c>
      <c r="Q205" s="2"/>
      <c r="R205" s="169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</row>
    <row r="206" spans="1:103" s="11" customFormat="1" x14ac:dyDescent="0.25">
      <c r="A206" s="190" t="s">
        <v>18</v>
      </c>
      <c r="B206" s="190"/>
      <c r="C206" s="167"/>
      <c r="D206" s="124"/>
      <c r="E206" s="124"/>
      <c r="F206" s="124"/>
      <c r="G206" s="192"/>
      <c r="H206" s="192"/>
      <c r="I206" s="124"/>
      <c r="J206" s="186"/>
      <c r="K206" s="8" t="e">
        <f t="shared" si="80"/>
        <v>#DIV/0!</v>
      </c>
      <c r="L206" s="9" t="e">
        <f t="shared" si="81"/>
        <v>#DIV/0!</v>
      </c>
      <c r="M206" s="31"/>
      <c r="N206" s="3">
        <f t="shared" si="72"/>
        <v>0</v>
      </c>
      <c r="O206" s="3">
        <f t="shared" si="73"/>
        <v>0</v>
      </c>
      <c r="Q206" s="2"/>
      <c r="R206" s="169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</row>
    <row r="207" spans="1:103" s="11" customFormat="1" ht="36" x14ac:dyDescent="0.2">
      <c r="A207" s="118" t="s">
        <v>334</v>
      </c>
      <c r="B207" s="191" t="s">
        <v>333</v>
      </c>
      <c r="C207" s="191"/>
      <c r="D207" s="191"/>
      <c r="E207" s="191"/>
      <c r="F207" s="191"/>
      <c r="G207" s="191"/>
      <c r="H207" s="191"/>
      <c r="I207" s="191"/>
      <c r="J207" s="191"/>
      <c r="K207" s="26"/>
      <c r="L207" s="27"/>
      <c r="M207" s="28"/>
      <c r="N207" s="3">
        <f t="shared" si="72"/>
        <v>0</v>
      </c>
      <c r="O207" s="3">
        <f t="shared" si="73"/>
        <v>0</v>
      </c>
      <c r="Q207" s="2"/>
      <c r="R207" s="169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</row>
    <row r="208" spans="1:103" s="11" customFormat="1" x14ac:dyDescent="0.25">
      <c r="A208" s="187" t="s">
        <v>12</v>
      </c>
      <c r="B208" s="187"/>
      <c r="C208" s="166" t="s">
        <v>304</v>
      </c>
      <c r="D208" s="119">
        <f>SUM(D209:D214)</f>
        <v>63633.665390000002</v>
      </c>
      <c r="E208" s="119">
        <f>SUM(E209:E214)</f>
        <v>63633.665390000002</v>
      </c>
      <c r="F208" s="120">
        <f>SUM(F209:F214)</f>
        <v>63633.665390000002</v>
      </c>
      <c r="G208" s="189">
        <v>44562</v>
      </c>
      <c r="H208" s="189"/>
      <c r="I208" s="119">
        <f>SUM(I209:I214)</f>
        <v>63633.665390000002</v>
      </c>
      <c r="J208" s="185" t="s">
        <v>259</v>
      </c>
      <c r="K208" s="8">
        <f>F208/D208</f>
        <v>1</v>
      </c>
      <c r="L208" s="9">
        <f>I208/D208</f>
        <v>1</v>
      </c>
      <c r="M208" s="31"/>
      <c r="N208" s="3">
        <f t="shared" si="72"/>
        <v>0</v>
      </c>
      <c r="O208" s="3">
        <f t="shared" si="73"/>
        <v>0</v>
      </c>
      <c r="Q208" s="2"/>
      <c r="R208" s="169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</row>
    <row r="209" spans="1:103" s="11" customFormat="1" x14ac:dyDescent="0.25">
      <c r="A209" s="187" t="s">
        <v>13</v>
      </c>
      <c r="B209" s="187"/>
      <c r="C209" s="166"/>
      <c r="D209" s="119"/>
      <c r="E209" s="119"/>
      <c r="F209" s="119"/>
      <c r="G209" s="189"/>
      <c r="H209" s="189"/>
      <c r="I209" s="119"/>
      <c r="J209" s="185"/>
      <c r="K209" s="8" t="e">
        <f t="shared" ref="K209:K214" si="82">F209/D209</f>
        <v>#DIV/0!</v>
      </c>
      <c r="L209" s="9" t="e">
        <f t="shared" ref="L209:L214" si="83">I209/D209</f>
        <v>#DIV/0!</v>
      </c>
      <c r="M209" s="31"/>
      <c r="N209" s="3">
        <f t="shared" si="72"/>
        <v>0</v>
      </c>
      <c r="O209" s="3">
        <f t="shared" si="73"/>
        <v>0</v>
      </c>
      <c r="Q209" s="2"/>
      <c r="R209" s="169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</row>
    <row r="210" spans="1:103" s="11" customFormat="1" x14ac:dyDescent="0.25">
      <c r="A210" s="187" t="s">
        <v>14</v>
      </c>
      <c r="B210" s="187"/>
      <c r="C210" s="166" t="s">
        <v>304</v>
      </c>
      <c r="D210" s="119">
        <v>63633.665390000002</v>
      </c>
      <c r="E210" s="119">
        <v>63633.665390000002</v>
      </c>
      <c r="F210" s="119">
        <v>63633.665390000002</v>
      </c>
      <c r="G210" s="189"/>
      <c r="H210" s="189"/>
      <c r="I210" s="119">
        <v>63633.665390000002</v>
      </c>
      <c r="J210" s="185"/>
      <c r="K210" s="8">
        <f t="shared" si="82"/>
        <v>1</v>
      </c>
      <c r="L210" s="9">
        <f t="shared" si="83"/>
        <v>1</v>
      </c>
      <c r="M210" s="31"/>
      <c r="N210" s="3">
        <f t="shared" si="72"/>
        <v>0</v>
      </c>
      <c r="O210" s="3">
        <f t="shared" si="73"/>
        <v>0</v>
      </c>
      <c r="Q210" s="2"/>
      <c r="R210" s="169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</row>
    <row r="211" spans="1:103" s="11" customFormat="1" x14ac:dyDescent="0.25">
      <c r="A211" s="187" t="s">
        <v>15</v>
      </c>
      <c r="B211" s="187"/>
      <c r="C211" s="166"/>
      <c r="D211" s="119"/>
      <c r="E211" s="119"/>
      <c r="F211" s="119"/>
      <c r="G211" s="189"/>
      <c r="H211" s="189"/>
      <c r="I211" s="119"/>
      <c r="J211" s="185"/>
      <c r="K211" s="8" t="e">
        <f t="shared" si="82"/>
        <v>#DIV/0!</v>
      </c>
      <c r="L211" s="9" t="e">
        <f t="shared" si="83"/>
        <v>#DIV/0!</v>
      </c>
      <c r="M211" s="31"/>
      <c r="N211" s="3">
        <f t="shared" si="72"/>
        <v>0</v>
      </c>
      <c r="O211" s="3">
        <f t="shared" si="73"/>
        <v>0</v>
      </c>
      <c r="Q211" s="2"/>
      <c r="R211" s="169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</row>
    <row r="212" spans="1:103" s="11" customFormat="1" x14ac:dyDescent="0.25">
      <c r="A212" s="187" t="s">
        <v>16</v>
      </c>
      <c r="B212" s="187"/>
      <c r="C212" s="166"/>
      <c r="D212" s="119"/>
      <c r="E212" s="119"/>
      <c r="F212" s="119"/>
      <c r="G212" s="189"/>
      <c r="H212" s="189"/>
      <c r="I212" s="119"/>
      <c r="J212" s="185"/>
      <c r="K212" s="8" t="e">
        <f t="shared" si="82"/>
        <v>#DIV/0!</v>
      </c>
      <c r="L212" s="9" t="e">
        <f t="shared" si="83"/>
        <v>#DIV/0!</v>
      </c>
      <c r="M212" s="31"/>
      <c r="N212" s="3">
        <f t="shared" si="72"/>
        <v>0</v>
      </c>
      <c r="O212" s="3">
        <f t="shared" si="73"/>
        <v>0</v>
      </c>
      <c r="Q212" s="2"/>
      <c r="R212" s="169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</row>
    <row r="213" spans="1:103" s="11" customFormat="1" x14ac:dyDescent="0.25">
      <c r="A213" s="187" t="s">
        <v>17</v>
      </c>
      <c r="B213" s="187"/>
      <c r="C213" s="166"/>
      <c r="D213" s="119"/>
      <c r="E213" s="119"/>
      <c r="F213" s="119"/>
      <c r="G213" s="189"/>
      <c r="H213" s="189"/>
      <c r="I213" s="119"/>
      <c r="J213" s="185"/>
      <c r="K213" s="8" t="e">
        <f t="shared" si="82"/>
        <v>#DIV/0!</v>
      </c>
      <c r="L213" s="9" t="e">
        <f t="shared" si="83"/>
        <v>#DIV/0!</v>
      </c>
      <c r="M213" s="31"/>
      <c r="N213" s="3">
        <f t="shared" si="72"/>
        <v>0</v>
      </c>
      <c r="O213" s="3">
        <f t="shared" si="73"/>
        <v>0</v>
      </c>
      <c r="Q213" s="2"/>
      <c r="R213" s="169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</row>
    <row r="214" spans="1:103" s="11" customFormat="1" x14ac:dyDescent="0.25">
      <c r="A214" s="187" t="s">
        <v>18</v>
      </c>
      <c r="B214" s="187"/>
      <c r="C214" s="166"/>
      <c r="D214" s="119"/>
      <c r="E214" s="119"/>
      <c r="F214" s="119"/>
      <c r="G214" s="189"/>
      <c r="H214" s="189"/>
      <c r="I214" s="119"/>
      <c r="J214" s="185"/>
      <c r="K214" s="8" t="e">
        <f t="shared" si="82"/>
        <v>#DIV/0!</v>
      </c>
      <c r="L214" s="9" t="e">
        <f t="shared" si="83"/>
        <v>#DIV/0!</v>
      </c>
      <c r="M214" s="31"/>
      <c r="N214" s="3">
        <f t="shared" si="72"/>
        <v>0</v>
      </c>
      <c r="O214" s="3">
        <f t="shared" si="73"/>
        <v>0</v>
      </c>
      <c r="Q214" s="2"/>
      <c r="R214" s="169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</row>
    <row r="215" spans="1:103" s="11" customFormat="1" ht="24" x14ac:dyDescent="0.2">
      <c r="A215" s="118" t="s">
        <v>59</v>
      </c>
      <c r="B215" s="191" t="s">
        <v>60</v>
      </c>
      <c r="C215" s="191"/>
      <c r="D215" s="191"/>
      <c r="E215" s="191"/>
      <c r="F215" s="191"/>
      <c r="G215" s="191"/>
      <c r="H215" s="191"/>
      <c r="I215" s="191"/>
      <c r="J215" s="191"/>
      <c r="K215" s="26"/>
      <c r="L215" s="27"/>
      <c r="M215" s="28"/>
      <c r="N215" s="3">
        <f t="shared" si="72"/>
        <v>0</v>
      </c>
      <c r="O215" s="3">
        <f t="shared" si="73"/>
        <v>0</v>
      </c>
      <c r="Q215" s="2"/>
      <c r="R215" s="169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</row>
    <row r="216" spans="1:103" s="11" customFormat="1" x14ac:dyDescent="0.25">
      <c r="A216" s="187" t="s">
        <v>12</v>
      </c>
      <c r="B216" s="187"/>
      <c r="C216" s="166" t="s">
        <v>305</v>
      </c>
      <c r="D216" s="119">
        <f>SUM(D217:D222)</f>
        <v>1519.056</v>
      </c>
      <c r="E216" s="119">
        <f>SUM(E217:E222)</f>
        <v>1519.056</v>
      </c>
      <c r="F216" s="120">
        <f>SUM(F217:F222)</f>
        <v>1519.056</v>
      </c>
      <c r="G216" s="189">
        <v>44562</v>
      </c>
      <c r="H216" s="189"/>
      <c r="I216" s="119">
        <f>SUM(I217:I222)</f>
        <v>1519.056</v>
      </c>
      <c r="J216" s="185" t="s">
        <v>245</v>
      </c>
      <c r="K216" s="8">
        <f>F216/D216</f>
        <v>1</v>
      </c>
      <c r="L216" s="9">
        <f>I216/D216</f>
        <v>1</v>
      </c>
      <c r="M216" s="31"/>
      <c r="N216" s="3">
        <f>I216-F216</f>
        <v>0</v>
      </c>
      <c r="O216" s="3">
        <f t="shared" si="73"/>
        <v>0</v>
      </c>
      <c r="Q216" s="2"/>
      <c r="R216" s="169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  <c r="CW216" s="2"/>
      <c r="CX216" s="2"/>
      <c r="CY216" s="2"/>
    </row>
    <row r="217" spans="1:103" s="11" customFormat="1" x14ac:dyDescent="0.25">
      <c r="A217" s="187" t="s">
        <v>13</v>
      </c>
      <c r="B217" s="187"/>
      <c r="C217" s="166"/>
      <c r="D217" s="119"/>
      <c r="E217" s="119"/>
      <c r="F217" s="119"/>
      <c r="G217" s="189"/>
      <c r="H217" s="189"/>
      <c r="I217" s="119"/>
      <c r="J217" s="185"/>
      <c r="K217" s="8" t="e">
        <f t="shared" ref="K217:K222" si="84">F217/D217</f>
        <v>#DIV/0!</v>
      </c>
      <c r="L217" s="9" t="e">
        <f t="shared" ref="L217:L222" si="85">I217/D217</f>
        <v>#DIV/0!</v>
      </c>
      <c r="M217" s="31"/>
      <c r="N217" s="3">
        <f t="shared" si="72"/>
        <v>0</v>
      </c>
      <c r="O217" s="3">
        <f t="shared" si="73"/>
        <v>0</v>
      </c>
      <c r="Q217" s="2"/>
      <c r="R217" s="169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</row>
    <row r="218" spans="1:103" s="11" customFormat="1" x14ac:dyDescent="0.25">
      <c r="A218" s="187" t="s">
        <v>14</v>
      </c>
      <c r="B218" s="187"/>
      <c r="C218" s="166" t="s">
        <v>305</v>
      </c>
      <c r="D218" s="119">
        <f>1605-85.944</f>
        <v>1519.056</v>
      </c>
      <c r="E218" s="119">
        <v>1519.056</v>
      </c>
      <c r="F218" s="119">
        <v>1519.056</v>
      </c>
      <c r="G218" s="189"/>
      <c r="H218" s="189"/>
      <c r="I218" s="119">
        <f>1234.056+285</f>
        <v>1519.056</v>
      </c>
      <c r="J218" s="185"/>
      <c r="K218" s="8">
        <f t="shared" si="84"/>
        <v>1</v>
      </c>
      <c r="L218" s="9">
        <f t="shared" si="85"/>
        <v>1</v>
      </c>
      <c r="M218" s="31"/>
      <c r="N218" s="3">
        <f t="shared" si="72"/>
        <v>0</v>
      </c>
      <c r="O218" s="3">
        <f t="shared" si="73"/>
        <v>0</v>
      </c>
      <c r="Q218" s="2"/>
      <c r="R218" s="169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</row>
    <row r="219" spans="1:103" s="11" customFormat="1" x14ac:dyDescent="0.25">
      <c r="A219" s="187" t="s">
        <v>15</v>
      </c>
      <c r="B219" s="187"/>
      <c r="C219" s="166"/>
      <c r="D219" s="119"/>
      <c r="E219" s="119"/>
      <c r="F219" s="119"/>
      <c r="G219" s="189"/>
      <c r="H219" s="189"/>
      <c r="I219" s="119"/>
      <c r="J219" s="185"/>
      <c r="K219" s="8" t="e">
        <f t="shared" si="84"/>
        <v>#DIV/0!</v>
      </c>
      <c r="L219" s="9" t="e">
        <f t="shared" si="85"/>
        <v>#DIV/0!</v>
      </c>
      <c r="M219" s="31"/>
      <c r="N219" s="3">
        <f t="shared" si="72"/>
        <v>0</v>
      </c>
      <c r="O219" s="3">
        <f t="shared" si="73"/>
        <v>0</v>
      </c>
      <c r="Q219" s="2"/>
      <c r="R219" s="169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</row>
    <row r="220" spans="1:103" s="11" customFormat="1" x14ac:dyDescent="0.25">
      <c r="A220" s="187" t="s">
        <v>16</v>
      </c>
      <c r="B220" s="187"/>
      <c r="C220" s="166"/>
      <c r="D220" s="119"/>
      <c r="E220" s="119"/>
      <c r="F220" s="119"/>
      <c r="G220" s="189"/>
      <c r="H220" s="189"/>
      <c r="I220" s="119"/>
      <c r="J220" s="185"/>
      <c r="K220" s="8" t="e">
        <f t="shared" si="84"/>
        <v>#DIV/0!</v>
      </c>
      <c r="L220" s="9" t="e">
        <f t="shared" si="85"/>
        <v>#DIV/0!</v>
      </c>
      <c r="M220" s="31"/>
      <c r="N220" s="3">
        <f t="shared" si="72"/>
        <v>0</v>
      </c>
      <c r="O220" s="3">
        <f t="shared" si="73"/>
        <v>0</v>
      </c>
      <c r="Q220" s="2"/>
      <c r="R220" s="169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  <c r="CN220" s="2"/>
      <c r="CO220" s="2"/>
      <c r="CP220" s="2"/>
      <c r="CQ220" s="2"/>
      <c r="CR220" s="2"/>
      <c r="CS220" s="2"/>
      <c r="CT220" s="2"/>
      <c r="CU220" s="2"/>
      <c r="CV220" s="2"/>
      <c r="CW220" s="2"/>
      <c r="CX220" s="2"/>
      <c r="CY220" s="2"/>
    </row>
    <row r="221" spans="1:103" s="11" customFormat="1" x14ac:dyDescent="0.25">
      <c r="A221" s="187" t="s">
        <v>17</v>
      </c>
      <c r="B221" s="187"/>
      <c r="C221" s="166"/>
      <c r="D221" s="119"/>
      <c r="E221" s="119"/>
      <c r="F221" s="119"/>
      <c r="G221" s="189"/>
      <c r="H221" s="189"/>
      <c r="I221" s="119"/>
      <c r="J221" s="185"/>
      <c r="K221" s="8" t="e">
        <f t="shared" si="84"/>
        <v>#DIV/0!</v>
      </c>
      <c r="L221" s="9" t="e">
        <f t="shared" si="85"/>
        <v>#DIV/0!</v>
      </c>
      <c r="M221" s="31"/>
      <c r="N221" s="3">
        <f t="shared" si="72"/>
        <v>0</v>
      </c>
      <c r="O221" s="3">
        <f t="shared" si="73"/>
        <v>0</v>
      </c>
      <c r="Q221" s="2"/>
      <c r="R221" s="169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  <c r="CN221" s="2"/>
      <c r="CO221" s="2"/>
      <c r="CP221" s="2"/>
      <c r="CQ221" s="2"/>
      <c r="CR221" s="2"/>
      <c r="CS221" s="2"/>
      <c r="CT221" s="2"/>
      <c r="CU221" s="2"/>
      <c r="CV221" s="2"/>
      <c r="CW221" s="2"/>
      <c r="CX221" s="2"/>
      <c r="CY221" s="2"/>
    </row>
    <row r="222" spans="1:103" s="11" customFormat="1" x14ac:dyDescent="0.25">
      <c r="A222" s="190" t="s">
        <v>61</v>
      </c>
      <c r="B222" s="190"/>
      <c r="C222" s="167"/>
      <c r="D222" s="124"/>
      <c r="E222" s="124"/>
      <c r="F222" s="124"/>
      <c r="G222" s="192"/>
      <c r="H222" s="192"/>
      <c r="I222" s="124"/>
      <c r="J222" s="186"/>
      <c r="K222" s="8" t="e">
        <f t="shared" si="84"/>
        <v>#DIV/0!</v>
      </c>
      <c r="L222" s="9" t="e">
        <f t="shared" si="85"/>
        <v>#DIV/0!</v>
      </c>
      <c r="M222" s="31"/>
      <c r="N222" s="3">
        <f t="shared" si="72"/>
        <v>0</v>
      </c>
      <c r="O222" s="3">
        <f t="shared" si="73"/>
        <v>0</v>
      </c>
      <c r="Q222" s="2"/>
      <c r="R222" s="169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</row>
    <row r="223" spans="1:103" s="11" customFormat="1" ht="24" x14ac:dyDescent="0.2">
      <c r="A223" s="118" t="s">
        <v>62</v>
      </c>
      <c r="B223" s="191" t="s">
        <v>63</v>
      </c>
      <c r="C223" s="191"/>
      <c r="D223" s="191"/>
      <c r="E223" s="191"/>
      <c r="F223" s="191"/>
      <c r="G223" s="191"/>
      <c r="H223" s="191"/>
      <c r="I223" s="191"/>
      <c r="J223" s="191"/>
      <c r="K223" s="26"/>
      <c r="L223" s="27"/>
      <c r="M223" s="28"/>
      <c r="N223" s="3">
        <f t="shared" si="72"/>
        <v>0</v>
      </c>
      <c r="O223" s="3">
        <f t="shared" si="73"/>
        <v>0</v>
      </c>
      <c r="Q223" s="2"/>
      <c r="R223" s="169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  <c r="CQ223" s="2"/>
      <c r="CR223" s="2"/>
      <c r="CS223" s="2"/>
      <c r="CT223" s="2"/>
      <c r="CU223" s="2"/>
      <c r="CV223" s="2"/>
      <c r="CW223" s="2"/>
      <c r="CX223" s="2"/>
      <c r="CY223" s="2"/>
    </row>
    <row r="224" spans="1:103" s="11" customFormat="1" x14ac:dyDescent="0.25">
      <c r="A224" s="187" t="s">
        <v>12</v>
      </c>
      <c r="B224" s="187"/>
      <c r="C224" s="166" t="s">
        <v>304</v>
      </c>
      <c r="D224" s="119">
        <f>SUM(D225:D230)</f>
        <v>47000</v>
      </c>
      <c r="E224" s="119">
        <f>SUM(E225:E230)</f>
        <v>47000</v>
      </c>
      <c r="F224" s="120">
        <f>SUM(F225:F230)</f>
        <v>47000</v>
      </c>
      <c r="G224" s="189">
        <v>44562</v>
      </c>
      <c r="H224" s="189"/>
      <c r="I224" s="119">
        <f>SUM(I225:I230)</f>
        <v>47000</v>
      </c>
      <c r="J224" s="185" t="s">
        <v>248</v>
      </c>
      <c r="K224" s="8">
        <f>F224/D224</f>
        <v>1</v>
      </c>
      <c r="L224" s="9">
        <f>I224/D224</f>
        <v>1</v>
      </c>
      <c r="M224" s="31"/>
      <c r="N224" s="3">
        <f t="shared" si="72"/>
        <v>0</v>
      </c>
      <c r="O224" s="3">
        <f t="shared" si="73"/>
        <v>0</v>
      </c>
      <c r="Q224" s="2"/>
      <c r="R224" s="169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</row>
    <row r="225" spans="1:103" s="11" customFormat="1" x14ac:dyDescent="0.25">
      <c r="A225" s="187" t="s">
        <v>13</v>
      </c>
      <c r="B225" s="187"/>
      <c r="C225" s="166"/>
      <c r="D225" s="119"/>
      <c r="E225" s="119"/>
      <c r="F225" s="119"/>
      <c r="G225" s="189"/>
      <c r="H225" s="189"/>
      <c r="I225" s="119"/>
      <c r="J225" s="185"/>
      <c r="K225" s="8" t="e">
        <f t="shared" ref="K225:K230" si="86">F225/D225</f>
        <v>#DIV/0!</v>
      </c>
      <c r="L225" s="9" t="e">
        <f t="shared" ref="L225:L230" si="87">I225/D225</f>
        <v>#DIV/0!</v>
      </c>
      <c r="M225" s="31"/>
      <c r="N225" s="3">
        <f t="shared" si="72"/>
        <v>0</v>
      </c>
      <c r="O225" s="3">
        <f t="shared" si="73"/>
        <v>0</v>
      </c>
      <c r="Q225" s="2"/>
      <c r="R225" s="169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</row>
    <row r="226" spans="1:103" s="11" customFormat="1" x14ac:dyDescent="0.25">
      <c r="A226" s="187" t="s">
        <v>14</v>
      </c>
      <c r="B226" s="187"/>
      <c r="C226" s="166" t="s">
        <v>304</v>
      </c>
      <c r="D226" s="119">
        <v>47000</v>
      </c>
      <c r="E226" s="119">
        <f>23500+23500</f>
        <v>47000</v>
      </c>
      <c r="F226" s="119">
        <f>23500+23500</f>
        <v>47000</v>
      </c>
      <c r="G226" s="189"/>
      <c r="H226" s="189"/>
      <c r="I226" s="119">
        <v>47000</v>
      </c>
      <c r="J226" s="185"/>
      <c r="K226" s="8">
        <f t="shared" si="86"/>
        <v>1</v>
      </c>
      <c r="L226" s="9">
        <f t="shared" si="87"/>
        <v>1</v>
      </c>
      <c r="M226" s="31"/>
      <c r="N226" s="3">
        <f t="shared" si="72"/>
        <v>0</v>
      </c>
      <c r="O226" s="3">
        <f t="shared" si="73"/>
        <v>0</v>
      </c>
      <c r="Q226" s="2"/>
      <c r="R226" s="169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</row>
    <row r="227" spans="1:103" s="11" customFormat="1" x14ac:dyDescent="0.25">
      <c r="A227" s="187" t="s">
        <v>15</v>
      </c>
      <c r="B227" s="187"/>
      <c r="C227" s="166"/>
      <c r="D227" s="119"/>
      <c r="E227" s="119"/>
      <c r="F227" s="119"/>
      <c r="G227" s="189"/>
      <c r="H227" s="189"/>
      <c r="I227" s="119"/>
      <c r="J227" s="185"/>
      <c r="K227" s="8" t="e">
        <f t="shared" si="86"/>
        <v>#DIV/0!</v>
      </c>
      <c r="L227" s="9" t="e">
        <f t="shared" si="87"/>
        <v>#DIV/0!</v>
      </c>
      <c r="M227" s="31"/>
      <c r="N227" s="3">
        <f t="shared" si="72"/>
        <v>0</v>
      </c>
      <c r="O227" s="3">
        <f t="shared" si="73"/>
        <v>0</v>
      </c>
      <c r="Q227" s="2"/>
      <c r="R227" s="169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  <c r="CW227" s="2"/>
      <c r="CX227" s="2"/>
      <c r="CY227" s="2"/>
    </row>
    <row r="228" spans="1:103" s="11" customFormat="1" x14ac:dyDescent="0.25">
      <c r="A228" s="187" t="s">
        <v>16</v>
      </c>
      <c r="B228" s="187"/>
      <c r="C228" s="166"/>
      <c r="D228" s="119"/>
      <c r="E228" s="119"/>
      <c r="F228" s="119"/>
      <c r="G228" s="189"/>
      <c r="H228" s="189"/>
      <c r="I228" s="119"/>
      <c r="J228" s="185"/>
      <c r="K228" s="8" t="e">
        <f t="shared" si="86"/>
        <v>#DIV/0!</v>
      </c>
      <c r="L228" s="9" t="e">
        <f t="shared" si="87"/>
        <v>#DIV/0!</v>
      </c>
      <c r="M228" s="31"/>
      <c r="N228" s="3">
        <f t="shared" si="72"/>
        <v>0</v>
      </c>
      <c r="O228" s="3">
        <f t="shared" si="73"/>
        <v>0</v>
      </c>
      <c r="Q228" s="2"/>
      <c r="R228" s="169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</row>
    <row r="229" spans="1:103" s="11" customFormat="1" x14ac:dyDescent="0.25">
      <c r="A229" s="187" t="s">
        <v>17</v>
      </c>
      <c r="B229" s="187"/>
      <c r="C229" s="166"/>
      <c r="D229" s="119"/>
      <c r="E229" s="119"/>
      <c r="F229" s="119"/>
      <c r="G229" s="189"/>
      <c r="H229" s="189"/>
      <c r="I229" s="119"/>
      <c r="J229" s="185"/>
      <c r="K229" s="8" t="e">
        <f t="shared" si="86"/>
        <v>#DIV/0!</v>
      </c>
      <c r="L229" s="9" t="e">
        <f t="shared" si="87"/>
        <v>#DIV/0!</v>
      </c>
      <c r="M229" s="31"/>
      <c r="N229" s="3">
        <f t="shared" si="72"/>
        <v>0</v>
      </c>
      <c r="O229" s="3">
        <f t="shared" si="73"/>
        <v>0</v>
      </c>
      <c r="Q229" s="2"/>
      <c r="R229" s="169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</row>
    <row r="230" spans="1:103" s="11" customFormat="1" x14ac:dyDescent="0.25">
      <c r="A230" s="187" t="s">
        <v>18</v>
      </c>
      <c r="B230" s="187"/>
      <c r="C230" s="166"/>
      <c r="D230" s="119"/>
      <c r="E230" s="119"/>
      <c r="F230" s="119"/>
      <c r="G230" s="189"/>
      <c r="H230" s="189"/>
      <c r="I230" s="119"/>
      <c r="J230" s="185"/>
      <c r="K230" s="8" t="e">
        <f t="shared" si="86"/>
        <v>#DIV/0!</v>
      </c>
      <c r="L230" s="9" t="e">
        <f t="shared" si="87"/>
        <v>#DIV/0!</v>
      </c>
      <c r="M230" s="31"/>
      <c r="N230" s="3">
        <f t="shared" si="72"/>
        <v>0</v>
      </c>
      <c r="O230" s="3">
        <f t="shared" si="73"/>
        <v>0</v>
      </c>
      <c r="Q230" s="2"/>
      <c r="R230" s="169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</row>
    <row r="231" spans="1:103" s="11" customFormat="1" ht="24" x14ac:dyDescent="0.2">
      <c r="A231" s="118" t="s">
        <v>352</v>
      </c>
      <c r="B231" s="191" t="s">
        <v>64</v>
      </c>
      <c r="C231" s="191"/>
      <c r="D231" s="191"/>
      <c r="E231" s="191"/>
      <c r="F231" s="191"/>
      <c r="G231" s="191"/>
      <c r="H231" s="191"/>
      <c r="I231" s="191"/>
      <c r="J231" s="191"/>
      <c r="K231" s="26"/>
      <c r="L231" s="27"/>
      <c r="M231" s="28"/>
      <c r="N231" s="3">
        <f t="shared" si="72"/>
        <v>0</v>
      </c>
      <c r="O231" s="3">
        <f t="shared" si="73"/>
        <v>0</v>
      </c>
      <c r="Q231" s="2"/>
      <c r="R231" s="169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</row>
    <row r="232" spans="1:103" s="11" customFormat="1" x14ac:dyDescent="0.25">
      <c r="A232" s="187" t="s">
        <v>12</v>
      </c>
      <c r="B232" s="187"/>
      <c r="C232" s="166" t="s">
        <v>304</v>
      </c>
      <c r="D232" s="119">
        <f>SUM(D233:D238)</f>
        <v>7377.5045</v>
      </c>
      <c r="E232" s="119">
        <f>SUM(E233:E238)</f>
        <v>7377.5045</v>
      </c>
      <c r="F232" s="120">
        <f>SUM(F233:F238)</f>
        <v>7377.5045</v>
      </c>
      <c r="G232" s="189">
        <v>44562</v>
      </c>
      <c r="H232" s="189"/>
      <c r="I232" s="119">
        <f>SUM(I233:I238)</f>
        <v>7377.5045</v>
      </c>
      <c r="J232" s="185" t="s">
        <v>249</v>
      </c>
      <c r="K232" s="8">
        <f>F232/D232</f>
        <v>1</v>
      </c>
      <c r="L232" s="9">
        <f>I232/D232</f>
        <v>1</v>
      </c>
      <c r="M232" s="31"/>
      <c r="N232" s="3">
        <f t="shared" si="72"/>
        <v>0</v>
      </c>
      <c r="O232" s="3">
        <f t="shared" si="73"/>
        <v>0</v>
      </c>
      <c r="Q232" s="2"/>
      <c r="R232" s="169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</row>
    <row r="233" spans="1:103" s="11" customFormat="1" x14ac:dyDescent="0.25">
      <c r="A233" s="187" t="s">
        <v>13</v>
      </c>
      <c r="B233" s="187"/>
      <c r="C233" s="166"/>
      <c r="D233" s="119"/>
      <c r="E233" s="119"/>
      <c r="F233" s="119"/>
      <c r="G233" s="189"/>
      <c r="H233" s="189"/>
      <c r="I233" s="119"/>
      <c r="J233" s="185"/>
      <c r="K233" s="8" t="e">
        <f t="shared" ref="K233:K238" si="88">F233/D233</f>
        <v>#DIV/0!</v>
      </c>
      <c r="L233" s="9" t="e">
        <f t="shared" ref="L233:L238" si="89">I233/D233</f>
        <v>#DIV/0!</v>
      </c>
      <c r="M233" s="31"/>
      <c r="N233" s="3">
        <f t="shared" si="72"/>
        <v>0</v>
      </c>
      <c r="O233" s="3">
        <f t="shared" si="73"/>
        <v>0</v>
      </c>
      <c r="Q233" s="2"/>
      <c r="R233" s="169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</row>
    <row r="234" spans="1:103" s="11" customFormat="1" x14ac:dyDescent="0.25">
      <c r="A234" s="187" t="s">
        <v>14</v>
      </c>
      <c r="B234" s="187"/>
      <c r="C234" s="166" t="s">
        <v>304</v>
      </c>
      <c r="D234" s="119">
        <v>7377.5045</v>
      </c>
      <c r="E234" s="119">
        <v>7377.5045</v>
      </c>
      <c r="F234" s="119">
        <v>7377.5045</v>
      </c>
      <c r="G234" s="189"/>
      <c r="H234" s="189"/>
      <c r="I234" s="119">
        <v>7377.5045</v>
      </c>
      <c r="J234" s="185"/>
      <c r="K234" s="8">
        <f t="shared" si="88"/>
        <v>1</v>
      </c>
      <c r="L234" s="9">
        <f t="shared" si="89"/>
        <v>1</v>
      </c>
      <c r="M234" s="31"/>
      <c r="N234" s="3">
        <f t="shared" si="72"/>
        <v>0</v>
      </c>
      <c r="O234" s="3">
        <f t="shared" si="73"/>
        <v>0</v>
      </c>
      <c r="Q234" s="2"/>
      <c r="R234" s="169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</row>
    <row r="235" spans="1:103" s="11" customFormat="1" x14ac:dyDescent="0.25">
      <c r="A235" s="187" t="s">
        <v>15</v>
      </c>
      <c r="B235" s="187"/>
      <c r="C235" s="166"/>
      <c r="D235" s="119"/>
      <c r="E235" s="119"/>
      <c r="F235" s="119"/>
      <c r="G235" s="189"/>
      <c r="H235" s="189"/>
      <c r="I235" s="119"/>
      <c r="J235" s="185"/>
      <c r="K235" s="8" t="e">
        <f t="shared" si="88"/>
        <v>#DIV/0!</v>
      </c>
      <c r="L235" s="9" t="e">
        <f t="shared" si="89"/>
        <v>#DIV/0!</v>
      </c>
      <c r="M235" s="31"/>
      <c r="N235" s="3">
        <f t="shared" si="72"/>
        <v>0</v>
      </c>
      <c r="O235" s="3">
        <f t="shared" si="73"/>
        <v>0</v>
      </c>
      <c r="Q235" s="2"/>
      <c r="R235" s="169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</row>
    <row r="236" spans="1:103" s="11" customFormat="1" x14ac:dyDescent="0.25">
      <c r="A236" s="187" t="s">
        <v>16</v>
      </c>
      <c r="B236" s="187"/>
      <c r="C236" s="166"/>
      <c r="D236" s="119"/>
      <c r="E236" s="119"/>
      <c r="F236" s="119"/>
      <c r="G236" s="189"/>
      <c r="H236" s="189"/>
      <c r="I236" s="119"/>
      <c r="J236" s="185"/>
      <c r="K236" s="8" t="e">
        <f t="shared" si="88"/>
        <v>#DIV/0!</v>
      </c>
      <c r="L236" s="9" t="e">
        <f t="shared" si="89"/>
        <v>#DIV/0!</v>
      </c>
      <c r="M236" s="31"/>
      <c r="N236" s="3">
        <f t="shared" si="72"/>
        <v>0</v>
      </c>
      <c r="O236" s="3">
        <f t="shared" si="73"/>
        <v>0</v>
      </c>
      <c r="Q236" s="2"/>
      <c r="R236" s="169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</row>
    <row r="237" spans="1:103" s="11" customFormat="1" x14ac:dyDescent="0.25">
      <c r="A237" s="187" t="s">
        <v>17</v>
      </c>
      <c r="B237" s="187"/>
      <c r="C237" s="166"/>
      <c r="D237" s="119"/>
      <c r="E237" s="119"/>
      <c r="F237" s="119"/>
      <c r="G237" s="189"/>
      <c r="H237" s="189"/>
      <c r="I237" s="119"/>
      <c r="J237" s="185"/>
      <c r="K237" s="8" t="e">
        <f t="shared" si="88"/>
        <v>#DIV/0!</v>
      </c>
      <c r="L237" s="9" t="e">
        <f t="shared" si="89"/>
        <v>#DIV/0!</v>
      </c>
      <c r="M237" s="31"/>
      <c r="N237" s="3">
        <f t="shared" si="72"/>
        <v>0</v>
      </c>
      <c r="O237" s="3">
        <f t="shared" si="73"/>
        <v>0</v>
      </c>
      <c r="Q237" s="2"/>
      <c r="R237" s="169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</row>
    <row r="238" spans="1:103" s="11" customFormat="1" x14ac:dyDescent="0.25">
      <c r="A238" s="187" t="s">
        <v>18</v>
      </c>
      <c r="B238" s="187"/>
      <c r="C238" s="166"/>
      <c r="D238" s="119"/>
      <c r="E238" s="119"/>
      <c r="F238" s="119"/>
      <c r="G238" s="189"/>
      <c r="H238" s="189"/>
      <c r="I238" s="119"/>
      <c r="J238" s="185"/>
      <c r="K238" s="8" t="e">
        <f t="shared" si="88"/>
        <v>#DIV/0!</v>
      </c>
      <c r="L238" s="9" t="e">
        <f t="shared" si="89"/>
        <v>#DIV/0!</v>
      </c>
      <c r="M238" s="31"/>
      <c r="N238" s="3">
        <f t="shared" si="72"/>
        <v>0</v>
      </c>
      <c r="O238" s="3">
        <f t="shared" si="73"/>
        <v>0</v>
      </c>
      <c r="Q238" s="2"/>
      <c r="R238" s="169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</row>
    <row r="239" spans="1:103" s="11" customFormat="1" ht="36" x14ac:dyDescent="0.2">
      <c r="A239" s="118" t="s">
        <v>335</v>
      </c>
      <c r="B239" s="191" t="s">
        <v>284</v>
      </c>
      <c r="C239" s="191"/>
      <c r="D239" s="191"/>
      <c r="E239" s="191"/>
      <c r="F239" s="191"/>
      <c r="G239" s="191"/>
      <c r="H239" s="191"/>
      <c r="I239" s="191"/>
      <c r="J239" s="191"/>
      <c r="K239" s="26"/>
      <c r="L239" s="27"/>
      <c r="M239" s="28"/>
      <c r="N239" s="3">
        <f t="shared" si="72"/>
        <v>0</v>
      </c>
      <c r="O239" s="3">
        <f t="shared" si="73"/>
        <v>0</v>
      </c>
      <c r="Q239" s="2"/>
      <c r="R239" s="169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</row>
    <row r="240" spans="1:103" s="11" customFormat="1" x14ac:dyDescent="0.25">
      <c r="A240" s="187" t="s">
        <v>12</v>
      </c>
      <c r="B240" s="187"/>
      <c r="C240" s="166" t="s">
        <v>304</v>
      </c>
      <c r="D240" s="119">
        <f>SUM(D241:D246)</f>
        <v>2433.6</v>
      </c>
      <c r="E240" s="119">
        <f>SUM(E241:E246)</f>
        <v>2433.6</v>
      </c>
      <c r="F240" s="120">
        <f>SUM(F241:F246)</f>
        <v>2433.6</v>
      </c>
      <c r="G240" s="189">
        <v>44562</v>
      </c>
      <c r="H240" s="189"/>
      <c r="I240" s="119">
        <f>SUM(I241:I246)</f>
        <v>2433.6</v>
      </c>
      <c r="J240" s="185" t="s">
        <v>238</v>
      </c>
      <c r="K240" s="8">
        <f>F240/D240</f>
        <v>1</v>
      </c>
      <c r="L240" s="9">
        <f>I240/D240</f>
        <v>1</v>
      </c>
      <c r="M240" s="31"/>
      <c r="N240" s="3">
        <f t="shared" si="72"/>
        <v>0</v>
      </c>
      <c r="O240" s="3">
        <f t="shared" si="73"/>
        <v>0</v>
      </c>
      <c r="Q240" s="2"/>
      <c r="R240" s="169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</row>
    <row r="241" spans="1:103" s="11" customFormat="1" x14ac:dyDescent="0.25">
      <c r="A241" s="187" t="s">
        <v>13</v>
      </c>
      <c r="B241" s="187"/>
      <c r="C241" s="166"/>
      <c r="D241" s="119"/>
      <c r="E241" s="119"/>
      <c r="F241" s="119"/>
      <c r="G241" s="189"/>
      <c r="H241" s="189"/>
      <c r="I241" s="119"/>
      <c r="J241" s="185"/>
      <c r="K241" s="8" t="e">
        <f t="shared" ref="K241:K246" si="90">F241/D241</f>
        <v>#DIV/0!</v>
      </c>
      <c r="L241" s="9" t="e">
        <f t="shared" ref="L241:L246" si="91">I241/D241</f>
        <v>#DIV/0!</v>
      </c>
      <c r="M241" s="31"/>
      <c r="N241" s="3">
        <f t="shared" si="72"/>
        <v>0</v>
      </c>
      <c r="O241" s="3">
        <f t="shared" si="73"/>
        <v>0</v>
      </c>
      <c r="Q241" s="2"/>
      <c r="R241" s="169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</row>
    <row r="242" spans="1:103" s="11" customFormat="1" x14ac:dyDescent="0.25">
      <c r="A242" s="187" t="s">
        <v>14</v>
      </c>
      <c r="B242" s="187"/>
      <c r="C242" s="166" t="s">
        <v>304</v>
      </c>
      <c r="D242" s="119">
        <v>2433.6</v>
      </c>
      <c r="E242" s="119">
        <v>2433.6</v>
      </c>
      <c r="F242" s="119">
        <v>2433.6</v>
      </c>
      <c r="G242" s="189"/>
      <c r="H242" s="189"/>
      <c r="I242" s="119">
        <v>2433.6</v>
      </c>
      <c r="J242" s="185"/>
      <c r="K242" s="8">
        <f t="shared" si="90"/>
        <v>1</v>
      </c>
      <c r="L242" s="9">
        <f t="shared" si="91"/>
        <v>1</v>
      </c>
      <c r="M242" s="31"/>
      <c r="N242" s="3">
        <f t="shared" si="72"/>
        <v>0</v>
      </c>
      <c r="O242" s="3">
        <f t="shared" si="73"/>
        <v>0</v>
      </c>
      <c r="Q242" s="2"/>
      <c r="R242" s="169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</row>
    <row r="243" spans="1:103" s="11" customFormat="1" x14ac:dyDescent="0.25">
      <c r="A243" s="187" t="s">
        <v>15</v>
      </c>
      <c r="B243" s="187"/>
      <c r="C243" s="166"/>
      <c r="D243" s="119"/>
      <c r="E243" s="119"/>
      <c r="F243" s="119"/>
      <c r="G243" s="189"/>
      <c r="H243" s="189"/>
      <c r="I243" s="119"/>
      <c r="J243" s="185"/>
      <c r="K243" s="8" t="e">
        <f t="shared" si="90"/>
        <v>#DIV/0!</v>
      </c>
      <c r="L243" s="9" t="e">
        <f t="shared" si="91"/>
        <v>#DIV/0!</v>
      </c>
      <c r="M243" s="31"/>
      <c r="N243" s="3">
        <f t="shared" si="72"/>
        <v>0</v>
      </c>
      <c r="O243" s="3">
        <f t="shared" si="73"/>
        <v>0</v>
      </c>
      <c r="Q243" s="2"/>
      <c r="R243" s="169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</row>
    <row r="244" spans="1:103" s="11" customFormat="1" x14ac:dyDescent="0.25">
      <c r="A244" s="187" t="s">
        <v>16</v>
      </c>
      <c r="B244" s="187"/>
      <c r="C244" s="166"/>
      <c r="D244" s="119"/>
      <c r="E244" s="119"/>
      <c r="F244" s="119"/>
      <c r="G244" s="189"/>
      <c r="H244" s="189"/>
      <c r="I244" s="119"/>
      <c r="J244" s="185"/>
      <c r="K244" s="8" t="e">
        <f t="shared" si="90"/>
        <v>#DIV/0!</v>
      </c>
      <c r="L244" s="9" t="e">
        <f t="shared" si="91"/>
        <v>#DIV/0!</v>
      </c>
      <c r="M244" s="31"/>
      <c r="N244" s="3">
        <f t="shared" ref="N244:N306" si="92">I244-F244</f>
        <v>0</v>
      </c>
      <c r="O244" s="3">
        <f t="shared" ref="O244:O306" si="93">E244-F244</f>
        <v>0</v>
      </c>
      <c r="Q244" s="2"/>
      <c r="R244" s="169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</row>
    <row r="245" spans="1:103" s="11" customFormat="1" x14ac:dyDescent="0.25">
      <c r="A245" s="187" t="s">
        <v>17</v>
      </c>
      <c r="B245" s="187"/>
      <c r="C245" s="166"/>
      <c r="D245" s="119"/>
      <c r="E245" s="119"/>
      <c r="F245" s="119"/>
      <c r="G245" s="189"/>
      <c r="H245" s="189"/>
      <c r="I245" s="119"/>
      <c r="J245" s="185"/>
      <c r="K245" s="8" t="e">
        <f t="shared" si="90"/>
        <v>#DIV/0!</v>
      </c>
      <c r="L245" s="9" t="e">
        <f t="shared" si="91"/>
        <v>#DIV/0!</v>
      </c>
      <c r="M245" s="31"/>
      <c r="N245" s="3">
        <f t="shared" si="92"/>
        <v>0</v>
      </c>
      <c r="O245" s="3">
        <f t="shared" si="93"/>
        <v>0</v>
      </c>
      <c r="Q245" s="2"/>
      <c r="R245" s="169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</row>
    <row r="246" spans="1:103" s="11" customFormat="1" x14ac:dyDescent="0.25">
      <c r="A246" s="187" t="s">
        <v>18</v>
      </c>
      <c r="B246" s="187"/>
      <c r="C246" s="166"/>
      <c r="D246" s="119"/>
      <c r="E246" s="119"/>
      <c r="F246" s="119"/>
      <c r="G246" s="189"/>
      <c r="H246" s="189"/>
      <c r="I246" s="119"/>
      <c r="J246" s="185"/>
      <c r="K246" s="8" t="e">
        <f t="shared" si="90"/>
        <v>#DIV/0!</v>
      </c>
      <c r="L246" s="9" t="e">
        <f t="shared" si="91"/>
        <v>#DIV/0!</v>
      </c>
      <c r="M246" s="31"/>
      <c r="N246" s="3">
        <f t="shared" si="92"/>
        <v>0</v>
      </c>
      <c r="O246" s="3">
        <f t="shared" si="93"/>
        <v>0</v>
      </c>
      <c r="Q246" s="2"/>
      <c r="R246" s="169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</row>
    <row r="247" spans="1:103" s="16" customFormat="1" ht="24" x14ac:dyDescent="0.2">
      <c r="A247" s="118" t="s">
        <v>65</v>
      </c>
      <c r="B247" s="191" t="s">
        <v>66</v>
      </c>
      <c r="C247" s="191"/>
      <c r="D247" s="191"/>
      <c r="E247" s="191"/>
      <c r="F247" s="191"/>
      <c r="G247" s="191"/>
      <c r="H247" s="191"/>
      <c r="I247" s="191"/>
      <c r="J247" s="191"/>
      <c r="K247" s="26"/>
      <c r="L247" s="27"/>
      <c r="M247" s="28"/>
      <c r="N247" s="3">
        <f t="shared" si="92"/>
        <v>0</v>
      </c>
      <c r="O247" s="3">
        <f t="shared" si="93"/>
        <v>0</v>
      </c>
      <c r="Q247" s="17"/>
      <c r="R247" s="170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F247" s="17"/>
      <c r="AG247" s="17"/>
      <c r="AH247" s="17"/>
      <c r="AI247" s="17"/>
      <c r="AJ247" s="17"/>
      <c r="AK247" s="17"/>
      <c r="AL247" s="17"/>
      <c r="AM247" s="17"/>
      <c r="AN247" s="17"/>
      <c r="AO247" s="17"/>
      <c r="AP247" s="17"/>
      <c r="AQ247" s="17"/>
      <c r="AR247" s="17"/>
      <c r="AS247" s="17"/>
      <c r="AT247" s="17"/>
      <c r="AU247" s="17"/>
      <c r="AV247" s="17"/>
      <c r="AW247" s="17"/>
      <c r="AX247" s="17"/>
      <c r="AY247" s="17"/>
      <c r="AZ247" s="17"/>
      <c r="BA247" s="17"/>
      <c r="BB247" s="17"/>
      <c r="BC247" s="17"/>
      <c r="BD247" s="17"/>
      <c r="BE247" s="17"/>
      <c r="BF247" s="17"/>
      <c r="BG247" s="17"/>
      <c r="BH247" s="17"/>
      <c r="BI247" s="17"/>
      <c r="BJ247" s="17"/>
      <c r="BK247" s="17"/>
      <c r="BL247" s="17"/>
      <c r="BM247" s="17"/>
      <c r="BN247" s="17"/>
      <c r="BO247" s="17"/>
      <c r="BP247" s="17"/>
      <c r="BQ247" s="17"/>
      <c r="BR247" s="17"/>
      <c r="BS247" s="17"/>
      <c r="BT247" s="17"/>
      <c r="BU247" s="17"/>
      <c r="BV247" s="17"/>
      <c r="BW247" s="17"/>
      <c r="BX247" s="17"/>
      <c r="BY247" s="17"/>
      <c r="BZ247" s="17"/>
      <c r="CA247" s="17"/>
      <c r="CB247" s="17"/>
      <c r="CC247" s="17"/>
      <c r="CD247" s="17"/>
      <c r="CE247" s="17"/>
      <c r="CF247" s="17"/>
      <c r="CG247" s="17"/>
      <c r="CH247" s="17"/>
      <c r="CI247" s="17"/>
      <c r="CJ247" s="17"/>
      <c r="CK247" s="17"/>
      <c r="CL247" s="17"/>
      <c r="CM247" s="17"/>
      <c r="CN247" s="17"/>
      <c r="CO247" s="17"/>
      <c r="CP247" s="17"/>
      <c r="CQ247" s="17"/>
      <c r="CR247" s="17"/>
      <c r="CS247" s="17"/>
      <c r="CT247" s="17"/>
      <c r="CU247" s="17"/>
      <c r="CV247" s="17"/>
      <c r="CW247" s="17"/>
      <c r="CX247" s="17"/>
      <c r="CY247" s="17"/>
    </row>
    <row r="248" spans="1:103" s="11" customFormat="1" x14ac:dyDescent="0.25">
      <c r="A248" s="187" t="s">
        <v>12</v>
      </c>
      <c r="B248" s="187"/>
      <c r="C248" s="166" t="s">
        <v>321</v>
      </c>
      <c r="D248" s="120">
        <f t="shared" ref="D248:F254" si="94">SUM(D256,D264)</f>
        <v>12447.079880000001</v>
      </c>
      <c r="E248" s="120">
        <f t="shared" si="94"/>
        <v>12445.20527</v>
      </c>
      <c r="F248" s="120">
        <f t="shared" si="94"/>
        <v>12445.20527</v>
      </c>
      <c r="G248" s="189">
        <v>44562</v>
      </c>
      <c r="H248" s="189"/>
      <c r="I248" s="120">
        <f t="shared" ref="I248:I254" si="95">SUM(I256,I264)</f>
        <v>12447.079880000001</v>
      </c>
      <c r="J248" s="185" t="s">
        <v>252</v>
      </c>
      <c r="K248" s="8">
        <f>F248/D248</f>
        <v>0.99984939359126213</v>
      </c>
      <c r="L248" s="9">
        <f>I248/D248</f>
        <v>1</v>
      </c>
      <c r="M248" s="31"/>
      <c r="N248" s="3">
        <f t="shared" si="92"/>
        <v>1.8746100000007573</v>
      </c>
      <c r="O248" s="3">
        <f t="shared" si="93"/>
        <v>0</v>
      </c>
      <c r="Q248" s="2"/>
      <c r="R248" s="169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</row>
    <row r="249" spans="1:103" s="11" customFormat="1" x14ac:dyDescent="0.25">
      <c r="A249" s="187" t="s">
        <v>13</v>
      </c>
      <c r="B249" s="187"/>
      <c r="C249" s="166" t="s">
        <v>306</v>
      </c>
      <c r="D249" s="120">
        <f t="shared" si="94"/>
        <v>4476.5</v>
      </c>
      <c r="E249" s="120">
        <f t="shared" si="94"/>
        <v>4476.5</v>
      </c>
      <c r="F249" s="120">
        <f t="shared" si="94"/>
        <v>4476.5</v>
      </c>
      <c r="G249" s="189"/>
      <c r="H249" s="189"/>
      <c r="I249" s="120">
        <f t="shared" si="95"/>
        <v>4476.5</v>
      </c>
      <c r="J249" s="185"/>
      <c r="K249" s="8">
        <f t="shared" ref="K249:K254" si="96">F249/D249</f>
        <v>1</v>
      </c>
      <c r="L249" s="9">
        <f t="shared" ref="L249:L254" si="97">I249/D249</f>
        <v>1</v>
      </c>
      <c r="M249" s="31"/>
      <c r="N249" s="3">
        <f t="shared" si="92"/>
        <v>0</v>
      </c>
      <c r="O249" s="3">
        <f t="shared" si="93"/>
        <v>0</v>
      </c>
      <c r="Q249" s="2"/>
      <c r="R249" s="169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</row>
    <row r="250" spans="1:103" s="11" customFormat="1" x14ac:dyDescent="0.25">
      <c r="A250" s="187" t="s">
        <v>14</v>
      </c>
      <c r="B250" s="187"/>
      <c r="C250" s="166" t="s">
        <v>321</v>
      </c>
      <c r="D250" s="120">
        <f t="shared" si="94"/>
        <v>7970.5798800000002</v>
      </c>
      <c r="E250" s="120">
        <f t="shared" si="94"/>
        <v>7968.7052700000004</v>
      </c>
      <c r="F250" s="120">
        <f t="shared" si="94"/>
        <v>7968.7052700000004</v>
      </c>
      <c r="G250" s="189"/>
      <c r="H250" s="189"/>
      <c r="I250" s="120">
        <f t="shared" si="95"/>
        <v>7970.5798800000002</v>
      </c>
      <c r="J250" s="185"/>
      <c r="K250" s="8">
        <f t="shared" si="96"/>
        <v>0.99976480883094798</v>
      </c>
      <c r="L250" s="9">
        <f t="shared" si="97"/>
        <v>1</v>
      </c>
      <c r="M250" s="31"/>
      <c r="N250" s="3">
        <f t="shared" si="92"/>
        <v>1.8746099999998478</v>
      </c>
      <c r="O250" s="3">
        <f t="shared" si="93"/>
        <v>0</v>
      </c>
      <c r="Q250" s="2"/>
      <c r="R250" s="169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</row>
    <row r="251" spans="1:103" s="11" customFormat="1" x14ac:dyDescent="0.25">
      <c r="A251" s="187" t="s">
        <v>15</v>
      </c>
      <c r="B251" s="187"/>
      <c r="C251" s="166"/>
      <c r="D251" s="120">
        <f t="shared" si="94"/>
        <v>0</v>
      </c>
      <c r="E251" s="120">
        <f t="shared" si="94"/>
        <v>0</v>
      </c>
      <c r="F251" s="120">
        <f t="shared" si="94"/>
        <v>0</v>
      </c>
      <c r="G251" s="189"/>
      <c r="H251" s="189"/>
      <c r="I251" s="120">
        <f t="shared" si="95"/>
        <v>0</v>
      </c>
      <c r="J251" s="185"/>
      <c r="K251" s="8" t="e">
        <f t="shared" si="96"/>
        <v>#DIV/0!</v>
      </c>
      <c r="L251" s="9" t="e">
        <f t="shared" si="97"/>
        <v>#DIV/0!</v>
      </c>
      <c r="M251" s="31"/>
      <c r="N251" s="3">
        <f t="shared" si="92"/>
        <v>0</v>
      </c>
      <c r="O251" s="3">
        <f t="shared" si="93"/>
        <v>0</v>
      </c>
      <c r="Q251" s="2"/>
      <c r="R251" s="169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</row>
    <row r="252" spans="1:103" s="11" customFormat="1" x14ac:dyDescent="0.25">
      <c r="A252" s="187" t="s">
        <v>16</v>
      </c>
      <c r="B252" s="187"/>
      <c r="C252" s="166"/>
      <c r="D252" s="120">
        <f t="shared" si="94"/>
        <v>0</v>
      </c>
      <c r="E252" s="120">
        <f t="shared" si="94"/>
        <v>0</v>
      </c>
      <c r="F252" s="120">
        <f t="shared" si="94"/>
        <v>0</v>
      </c>
      <c r="G252" s="189"/>
      <c r="H252" s="189"/>
      <c r="I252" s="120">
        <f t="shared" si="95"/>
        <v>0</v>
      </c>
      <c r="J252" s="185"/>
      <c r="K252" s="8" t="e">
        <f t="shared" si="96"/>
        <v>#DIV/0!</v>
      </c>
      <c r="L252" s="9" t="e">
        <f t="shared" si="97"/>
        <v>#DIV/0!</v>
      </c>
      <c r="M252" s="31"/>
      <c r="N252" s="3">
        <f t="shared" si="92"/>
        <v>0</v>
      </c>
      <c r="O252" s="3">
        <f t="shared" si="93"/>
        <v>0</v>
      </c>
      <c r="Q252" s="2"/>
      <c r="R252" s="169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</row>
    <row r="253" spans="1:103" s="11" customFormat="1" x14ac:dyDescent="0.25">
      <c r="A253" s="187" t="s">
        <v>17</v>
      </c>
      <c r="B253" s="187"/>
      <c r="C253" s="166"/>
      <c r="D253" s="120">
        <f t="shared" si="94"/>
        <v>0</v>
      </c>
      <c r="E253" s="120">
        <f t="shared" si="94"/>
        <v>0</v>
      </c>
      <c r="F253" s="120">
        <f t="shared" si="94"/>
        <v>0</v>
      </c>
      <c r="G253" s="189"/>
      <c r="H253" s="189"/>
      <c r="I253" s="120">
        <f t="shared" si="95"/>
        <v>0</v>
      </c>
      <c r="J253" s="185"/>
      <c r="K253" s="8" t="e">
        <f t="shared" si="96"/>
        <v>#DIV/0!</v>
      </c>
      <c r="L253" s="9" t="e">
        <f t="shared" si="97"/>
        <v>#DIV/0!</v>
      </c>
      <c r="M253" s="31"/>
      <c r="N253" s="3">
        <f t="shared" si="92"/>
        <v>0</v>
      </c>
      <c r="O253" s="3">
        <f t="shared" si="93"/>
        <v>0</v>
      </c>
      <c r="Q253" s="2"/>
      <c r="R253" s="169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</row>
    <row r="254" spans="1:103" s="11" customFormat="1" x14ac:dyDescent="0.25">
      <c r="A254" s="190" t="s">
        <v>18</v>
      </c>
      <c r="B254" s="190"/>
      <c r="C254" s="167"/>
      <c r="D254" s="122">
        <f t="shared" si="94"/>
        <v>0</v>
      </c>
      <c r="E254" s="122">
        <f t="shared" si="94"/>
        <v>0</v>
      </c>
      <c r="F254" s="122">
        <f t="shared" si="94"/>
        <v>0</v>
      </c>
      <c r="G254" s="192"/>
      <c r="H254" s="192"/>
      <c r="I254" s="122">
        <f t="shared" si="95"/>
        <v>0</v>
      </c>
      <c r="J254" s="186"/>
      <c r="K254" s="8" t="e">
        <f t="shared" si="96"/>
        <v>#DIV/0!</v>
      </c>
      <c r="L254" s="9" t="e">
        <f t="shared" si="97"/>
        <v>#DIV/0!</v>
      </c>
      <c r="M254" s="31"/>
      <c r="N254" s="3">
        <f t="shared" si="92"/>
        <v>0</v>
      </c>
      <c r="O254" s="3">
        <f t="shared" si="93"/>
        <v>0</v>
      </c>
      <c r="Q254" s="2"/>
      <c r="R254" s="169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</row>
    <row r="255" spans="1:103" s="11" customFormat="1" ht="24" x14ac:dyDescent="0.2">
      <c r="A255" s="118" t="s">
        <v>67</v>
      </c>
      <c r="B255" s="191" t="s">
        <v>68</v>
      </c>
      <c r="C255" s="191"/>
      <c r="D255" s="191"/>
      <c r="E255" s="191"/>
      <c r="F255" s="191"/>
      <c r="G255" s="191"/>
      <c r="H255" s="191"/>
      <c r="I255" s="191"/>
      <c r="J255" s="191"/>
      <c r="K255" s="26"/>
      <c r="L255" s="27"/>
      <c r="M255" s="28"/>
      <c r="N255" s="3">
        <f t="shared" si="92"/>
        <v>0</v>
      </c>
      <c r="O255" s="3">
        <f t="shared" si="93"/>
        <v>0</v>
      </c>
      <c r="Q255" s="2"/>
      <c r="R255" s="169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</row>
    <row r="256" spans="1:103" s="11" customFormat="1" x14ac:dyDescent="0.25">
      <c r="A256" s="187" t="s">
        <v>12</v>
      </c>
      <c r="B256" s="187"/>
      <c r="C256" s="166" t="s">
        <v>304</v>
      </c>
      <c r="D256" s="119">
        <f>SUM(D257:D262)</f>
        <v>7734.9746100000002</v>
      </c>
      <c r="E256" s="119">
        <f>SUM(E257:E262)</f>
        <v>7733.1</v>
      </c>
      <c r="F256" s="120">
        <f>SUM(F257:F262)</f>
        <v>7733.1</v>
      </c>
      <c r="G256" s="189">
        <v>44562</v>
      </c>
      <c r="H256" s="189"/>
      <c r="I256" s="119">
        <f>SUM(I257:I262)</f>
        <v>7734.9746100000002</v>
      </c>
      <c r="J256" s="185" t="s">
        <v>251</v>
      </c>
      <c r="K256" s="8">
        <f>F256/D256</f>
        <v>0.9997576449704727</v>
      </c>
      <c r="L256" s="9">
        <f>I256/D256</f>
        <v>1</v>
      </c>
      <c r="M256" s="31"/>
      <c r="N256" s="3">
        <f t="shared" si="92"/>
        <v>1.8746099999998478</v>
      </c>
      <c r="O256" s="3">
        <f t="shared" si="93"/>
        <v>0</v>
      </c>
      <c r="Q256" s="2"/>
      <c r="R256" s="169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</row>
    <row r="257" spans="1:103" s="11" customFormat="1" x14ac:dyDescent="0.25">
      <c r="A257" s="187" t="s">
        <v>13</v>
      </c>
      <c r="B257" s="187"/>
      <c r="C257" s="166"/>
      <c r="D257" s="119"/>
      <c r="E257" s="119"/>
      <c r="F257" s="119"/>
      <c r="G257" s="189"/>
      <c r="H257" s="189"/>
      <c r="I257" s="119"/>
      <c r="J257" s="185"/>
      <c r="K257" s="8" t="e">
        <f t="shared" ref="K257:K262" si="98">F257/D257</f>
        <v>#DIV/0!</v>
      </c>
      <c r="L257" s="9" t="e">
        <f t="shared" ref="L257:L262" si="99">I257/D257</f>
        <v>#DIV/0!</v>
      </c>
      <c r="M257" s="31"/>
      <c r="N257" s="3">
        <f t="shared" si="92"/>
        <v>0</v>
      </c>
      <c r="O257" s="3">
        <f t="shared" si="93"/>
        <v>0</v>
      </c>
      <c r="Q257" s="2"/>
      <c r="R257" s="169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</row>
    <row r="258" spans="1:103" s="11" customFormat="1" x14ac:dyDescent="0.25">
      <c r="A258" s="187" t="s">
        <v>14</v>
      </c>
      <c r="B258" s="187"/>
      <c r="C258" s="166" t="s">
        <v>304</v>
      </c>
      <c r="D258" s="119">
        <v>7734.9746100000002</v>
      </c>
      <c r="E258" s="119">
        <f>1978.54+5754.56</f>
        <v>7733.1</v>
      </c>
      <c r="F258" s="119">
        <f>1978.54+5754.56</f>
        <v>7733.1</v>
      </c>
      <c r="G258" s="189"/>
      <c r="H258" s="189"/>
      <c r="I258" s="119">
        <v>7734.9746100000002</v>
      </c>
      <c r="J258" s="185"/>
      <c r="K258" s="8">
        <f t="shared" si="98"/>
        <v>0.9997576449704727</v>
      </c>
      <c r="L258" s="9">
        <f t="shared" si="99"/>
        <v>1</v>
      </c>
      <c r="M258" s="31"/>
      <c r="N258" s="3">
        <f t="shared" si="92"/>
        <v>1.8746099999998478</v>
      </c>
      <c r="O258" s="3">
        <f t="shared" si="93"/>
        <v>0</v>
      </c>
      <c r="Q258" s="2"/>
      <c r="R258" s="169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</row>
    <row r="259" spans="1:103" s="11" customFormat="1" x14ac:dyDescent="0.25">
      <c r="A259" s="187" t="s">
        <v>15</v>
      </c>
      <c r="B259" s="187"/>
      <c r="C259" s="166"/>
      <c r="D259" s="119"/>
      <c r="E259" s="119"/>
      <c r="F259" s="119"/>
      <c r="G259" s="189"/>
      <c r="H259" s="189"/>
      <c r="I259" s="119"/>
      <c r="J259" s="185"/>
      <c r="K259" s="8" t="e">
        <f t="shared" si="98"/>
        <v>#DIV/0!</v>
      </c>
      <c r="L259" s="9" t="e">
        <f t="shared" si="99"/>
        <v>#DIV/0!</v>
      </c>
      <c r="M259" s="31"/>
      <c r="N259" s="3">
        <f t="shared" si="92"/>
        <v>0</v>
      </c>
      <c r="O259" s="3">
        <f t="shared" si="93"/>
        <v>0</v>
      </c>
      <c r="Q259" s="2"/>
      <c r="R259" s="169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</row>
    <row r="260" spans="1:103" s="11" customFormat="1" x14ac:dyDescent="0.25">
      <c r="A260" s="187" t="s">
        <v>16</v>
      </c>
      <c r="B260" s="187"/>
      <c r="C260" s="166"/>
      <c r="D260" s="119"/>
      <c r="E260" s="119"/>
      <c r="F260" s="119"/>
      <c r="G260" s="189"/>
      <c r="H260" s="189"/>
      <c r="I260" s="119"/>
      <c r="J260" s="185"/>
      <c r="K260" s="8" t="e">
        <f t="shared" si="98"/>
        <v>#DIV/0!</v>
      </c>
      <c r="L260" s="9" t="e">
        <f t="shared" si="99"/>
        <v>#DIV/0!</v>
      </c>
      <c r="M260" s="31"/>
      <c r="N260" s="3">
        <f t="shared" si="92"/>
        <v>0</v>
      </c>
      <c r="O260" s="3">
        <f t="shared" si="93"/>
        <v>0</v>
      </c>
      <c r="Q260" s="2"/>
      <c r="R260" s="169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</row>
    <row r="261" spans="1:103" s="11" customFormat="1" x14ac:dyDescent="0.25">
      <c r="A261" s="187" t="s">
        <v>17</v>
      </c>
      <c r="B261" s="187"/>
      <c r="C261" s="166"/>
      <c r="D261" s="119"/>
      <c r="E261" s="119"/>
      <c r="F261" s="119"/>
      <c r="G261" s="189"/>
      <c r="H261" s="189"/>
      <c r="I261" s="119"/>
      <c r="J261" s="185"/>
      <c r="K261" s="8" t="e">
        <f t="shared" si="98"/>
        <v>#DIV/0!</v>
      </c>
      <c r="L261" s="9" t="e">
        <f t="shared" si="99"/>
        <v>#DIV/0!</v>
      </c>
      <c r="M261" s="31"/>
      <c r="N261" s="3">
        <f t="shared" si="92"/>
        <v>0</v>
      </c>
      <c r="O261" s="3">
        <f t="shared" si="93"/>
        <v>0</v>
      </c>
      <c r="Q261" s="2"/>
      <c r="R261" s="169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</row>
    <row r="262" spans="1:103" s="11" customFormat="1" x14ac:dyDescent="0.25">
      <c r="A262" s="187" t="s">
        <v>18</v>
      </c>
      <c r="B262" s="187"/>
      <c r="C262" s="166"/>
      <c r="D262" s="119"/>
      <c r="E262" s="119"/>
      <c r="F262" s="119"/>
      <c r="G262" s="189"/>
      <c r="H262" s="189"/>
      <c r="I262" s="119"/>
      <c r="J262" s="185"/>
      <c r="K262" s="8" t="e">
        <f t="shared" si="98"/>
        <v>#DIV/0!</v>
      </c>
      <c r="L262" s="9" t="e">
        <f t="shared" si="99"/>
        <v>#DIV/0!</v>
      </c>
      <c r="M262" s="31"/>
      <c r="N262" s="3">
        <f t="shared" si="92"/>
        <v>0</v>
      </c>
      <c r="O262" s="3">
        <f t="shared" si="93"/>
        <v>0</v>
      </c>
      <c r="Q262" s="2"/>
      <c r="R262" s="169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</row>
    <row r="263" spans="1:103" s="40" customFormat="1" ht="48" x14ac:dyDescent="0.2">
      <c r="A263" s="123" t="s">
        <v>69</v>
      </c>
      <c r="B263" s="191" t="s">
        <v>70</v>
      </c>
      <c r="C263" s="191"/>
      <c r="D263" s="191"/>
      <c r="E263" s="191"/>
      <c r="F263" s="191"/>
      <c r="G263" s="191"/>
      <c r="H263" s="191"/>
      <c r="I263" s="191"/>
      <c r="J263" s="191"/>
      <c r="K263" s="26"/>
      <c r="L263" s="27"/>
      <c r="M263" s="39"/>
      <c r="N263" s="3">
        <f t="shared" si="92"/>
        <v>0</v>
      </c>
      <c r="O263" s="3">
        <f t="shared" si="93"/>
        <v>0</v>
      </c>
      <c r="Q263" s="41"/>
      <c r="R263" s="175"/>
      <c r="S263" s="41"/>
      <c r="T263" s="41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F263" s="41"/>
      <c r="AG263" s="41"/>
      <c r="AH263" s="41"/>
      <c r="AI263" s="41"/>
      <c r="AJ263" s="41"/>
      <c r="AK263" s="41"/>
      <c r="AL263" s="41"/>
      <c r="AM263" s="41"/>
      <c r="AN263" s="41"/>
      <c r="AO263" s="41"/>
      <c r="AP263" s="41"/>
      <c r="AQ263" s="41"/>
      <c r="AR263" s="41"/>
      <c r="AS263" s="41"/>
      <c r="AT263" s="41"/>
      <c r="AU263" s="41"/>
      <c r="AV263" s="41"/>
      <c r="AW263" s="41"/>
      <c r="AX263" s="41"/>
      <c r="AY263" s="41"/>
      <c r="AZ263" s="41"/>
      <c r="BA263" s="41"/>
      <c r="BB263" s="41"/>
      <c r="BC263" s="41"/>
      <c r="BD263" s="41"/>
      <c r="BE263" s="41"/>
      <c r="BF263" s="41"/>
      <c r="BG263" s="41"/>
      <c r="BH263" s="41"/>
      <c r="BI263" s="41"/>
      <c r="BJ263" s="41"/>
      <c r="BK263" s="41"/>
      <c r="BL263" s="41"/>
      <c r="BM263" s="41"/>
      <c r="BN263" s="41"/>
      <c r="BO263" s="41"/>
      <c r="BP263" s="41"/>
      <c r="BQ263" s="41"/>
      <c r="BR263" s="41"/>
      <c r="BS263" s="41"/>
      <c r="BT263" s="41"/>
      <c r="BU263" s="41"/>
      <c r="BV263" s="41"/>
      <c r="BW263" s="41"/>
      <c r="BX263" s="41"/>
      <c r="BY263" s="41"/>
      <c r="BZ263" s="41"/>
      <c r="CA263" s="41"/>
      <c r="CB263" s="41"/>
      <c r="CC263" s="41"/>
      <c r="CD263" s="41"/>
      <c r="CE263" s="41"/>
      <c r="CF263" s="41"/>
      <c r="CG263" s="41"/>
      <c r="CH263" s="41"/>
      <c r="CI263" s="41"/>
      <c r="CJ263" s="41"/>
      <c r="CK263" s="41"/>
      <c r="CL263" s="41"/>
      <c r="CM263" s="41"/>
      <c r="CN263" s="41"/>
      <c r="CO263" s="41"/>
      <c r="CP263" s="41"/>
      <c r="CQ263" s="41"/>
      <c r="CR263" s="41"/>
      <c r="CS263" s="41"/>
      <c r="CT263" s="41"/>
      <c r="CU263" s="41"/>
      <c r="CV263" s="41"/>
      <c r="CW263" s="41"/>
      <c r="CX263" s="41"/>
      <c r="CY263" s="41"/>
    </row>
    <row r="264" spans="1:103" s="11" customFormat="1" x14ac:dyDescent="0.25">
      <c r="A264" s="187" t="s">
        <v>12</v>
      </c>
      <c r="B264" s="187"/>
      <c r="C264" s="166" t="s">
        <v>306</v>
      </c>
      <c r="D264" s="119">
        <f>D265+D266</f>
        <v>4712.10527</v>
      </c>
      <c r="E264" s="119">
        <f>E265+E266</f>
        <v>4712.10527</v>
      </c>
      <c r="F264" s="119">
        <f>F265+F266</f>
        <v>4712.10527</v>
      </c>
      <c r="G264" s="189">
        <v>44562</v>
      </c>
      <c r="H264" s="189"/>
      <c r="I264" s="119">
        <f>SUM(I265:I270)</f>
        <v>4712.10527</v>
      </c>
      <c r="J264" s="185" t="s">
        <v>250</v>
      </c>
      <c r="K264" s="8">
        <f>F264/D264</f>
        <v>1</v>
      </c>
      <c r="L264" s="9">
        <f>I264/D264</f>
        <v>1</v>
      </c>
      <c r="M264" s="31"/>
      <c r="N264" s="3">
        <f t="shared" si="92"/>
        <v>0</v>
      </c>
      <c r="O264" s="3">
        <f t="shared" si="93"/>
        <v>0</v>
      </c>
      <c r="Q264" s="2"/>
      <c r="R264" s="169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</row>
    <row r="265" spans="1:103" s="11" customFormat="1" x14ac:dyDescent="0.25">
      <c r="A265" s="187" t="s">
        <v>13</v>
      </c>
      <c r="B265" s="187"/>
      <c r="C265" s="166" t="s">
        <v>306</v>
      </c>
      <c r="D265" s="119">
        <v>4476.5</v>
      </c>
      <c r="E265" s="119">
        <v>4476.5</v>
      </c>
      <c r="F265" s="119">
        <v>4476.5</v>
      </c>
      <c r="G265" s="189"/>
      <c r="H265" s="189"/>
      <c r="I265" s="119">
        <v>4476.5</v>
      </c>
      <c r="J265" s="185"/>
      <c r="K265" s="8">
        <f t="shared" ref="K265:K270" si="100">F265/D265</f>
        <v>1</v>
      </c>
      <c r="L265" s="9">
        <f t="shared" ref="L265:L270" si="101">I265/D265</f>
        <v>1</v>
      </c>
      <c r="M265" s="31"/>
      <c r="N265" s="3">
        <f t="shared" si="92"/>
        <v>0</v>
      </c>
      <c r="O265" s="3">
        <f t="shared" si="93"/>
        <v>0</v>
      </c>
      <c r="Q265" s="2"/>
      <c r="R265" s="169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</row>
    <row r="266" spans="1:103" s="11" customFormat="1" x14ac:dyDescent="0.25">
      <c r="A266" s="187" t="s">
        <v>14</v>
      </c>
      <c r="B266" s="187"/>
      <c r="C266" s="166" t="s">
        <v>306</v>
      </c>
      <c r="D266" s="119">
        <v>235.60526999999999</v>
      </c>
      <c r="E266" s="119">
        <v>235.60526999999999</v>
      </c>
      <c r="F266" s="119">
        <v>235.60526999999999</v>
      </c>
      <c r="G266" s="189"/>
      <c r="H266" s="189"/>
      <c r="I266" s="119">
        <v>235.60526999999999</v>
      </c>
      <c r="J266" s="185"/>
      <c r="K266" s="8">
        <f t="shared" si="100"/>
        <v>1</v>
      </c>
      <c r="L266" s="9">
        <f t="shared" si="101"/>
        <v>1</v>
      </c>
      <c r="M266" s="31"/>
      <c r="N266" s="3">
        <f t="shared" si="92"/>
        <v>0</v>
      </c>
      <c r="O266" s="3">
        <f t="shared" si="93"/>
        <v>0</v>
      </c>
      <c r="Q266" s="2"/>
      <c r="R266" s="169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</row>
    <row r="267" spans="1:103" s="11" customFormat="1" x14ac:dyDescent="0.25">
      <c r="A267" s="187" t="s">
        <v>15</v>
      </c>
      <c r="B267" s="187"/>
      <c r="C267" s="166"/>
      <c r="D267" s="119"/>
      <c r="E267" s="119"/>
      <c r="F267" s="119"/>
      <c r="G267" s="189"/>
      <c r="H267" s="189"/>
      <c r="I267" s="119"/>
      <c r="J267" s="185"/>
      <c r="K267" s="8" t="e">
        <f t="shared" si="100"/>
        <v>#DIV/0!</v>
      </c>
      <c r="L267" s="9" t="e">
        <f t="shared" si="101"/>
        <v>#DIV/0!</v>
      </c>
      <c r="M267" s="31"/>
      <c r="N267" s="3">
        <f t="shared" si="92"/>
        <v>0</v>
      </c>
      <c r="O267" s="3">
        <f t="shared" si="93"/>
        <v>0</v>
      </c>
      <c r="Q267" s="2"/>
      <c r="R267" s="169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</row>
    <row r="268" spans="1:103" s="11" customFormat="1" x14ac:dyDescent="0.25">
      <c r="A268" s="187" t="s">
        <v>16</v>
      </c>
      <c r="B268" s="187"/>
      <c r="C268" s="166"/>
      <c r="D268" s="119"/>
      <c r="E268" s="119"/>
      <c r="F268" s="119"/>
      <c r="G268" s="189"/>
      <c r="H268" s="189"/>
      <c r="I268" s="119"/>
      <c r="J268" s="185"/>
      <c r="K268" s="8" t="e">
        <f t="shared" si="100"/>
        <v>#DIV/0!</v>
      </c>
      <c r="L268" s="9" t="e">
        <f t="shared" si="101"/>
        <v>#DIV/0!</v>
      </c>
      <c r="M268" s="31"/>
      <c r="N268" s="3">
        <f t="shared" si="92"/>
        <v>0</v>
      </c>
      <c r="O268" s="3">
        <f t="shared" si="93"/>
        <v>0</v>
      </c>
      <c r="Q268" s="2"/>
      <c r="R268" s="169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</row>
    <row r="269" spans="1:103" s="11" customFormat="1" x14ac:dyDescent="0.25">
      <c r="A269" s="187" t="s">
        <v>17</v>
      </c>
      <c r="B269" s="187"/>
      <c r="C269" s="166"/>
      <c r="D269" s="119"/>
      <c r="E269" s="119"/>
      <c r="F269" s="119"/>
      <c r="G269" s="189"/>
      <c r="H269" s="189"/>
      <c r="I269" s="119"/>
      <c r="J269" s="185"/>
      <c r="K269" s="8" t="e">
        <f t="shared" si="100"/>
        <v>#DIV/0!</v>
      </c>
      <c r="L269" s="9" t="e">
        <f t="shared" si="101"/>
        <v>#DIV/0!</v>
      </c>
      <c r="M269" s="31"/>
      <c r="N269" s="3">
        <f t="shared" si="92"/>
        <v>0</v>
      </c>
      <c r="O269" s="3">
        <f t="shared" si="93"/>
        <v>0</v>
      </c>
      <c r="Q269" s="2"/>
      <c r="R269" s="169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</row>
    <row r="270" spans="1:103" s="11" customFormat="1" x14ac:dyDescent="0.25">
      <c r="A270" s="190" t="s">
        <v>18</v>
      </c>
      <c r="B270" s="190"/>
      <c r="C270" s="167"/>
      <c r="D270" s="124"/>
      <c r="E270" s="124"/>
      <c r="F270" s="124"/>
      <c r="G270" s="192"/>
      <c r="H270" s="192"/>
      <c r="I270" s="124"/>
      <c r="J270" s="186"/>
      <c r="K270" s="8" t="e">
        <f t="shared" si="100"/>
        <v>#DIV/0!</v>
      </c>
      <c r="L270" s="9" t="e">
        <f t="shared" si="101"/>
        <v>#DIV/0!</v>
      </c>
      <c r="M270" s="31"/>
      <c r="N270" s="3">
        <f t="shared" si="92"/>
        <v>0</v>
      </c>
      <c r="O270" s="3">
        <f t="shared" si="93"/>
        <v>0</v>
      </c>
      <c r="Q270" s="2"/>
      <c r="R270" s="169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</row>
    <row r="271" spans="1:103" s="40" customFormat="1" ht="24" x14ac:dyDescent="0.2">
      <c r="A271" s="118" t="s">
        <v>71</v>
      </c>
      <c r="B271" s="191" t="s">
        <v>72</v>
      </c>
      <c r="C271" s="191"/>
      <c r="D271" s="191"/>
      <c r="E271" s="191"/>
      <c r="F271" s="191"/>
      <c r="G271" s="191"/>
      <c r="H271" s="191"/>
      <c r="I271" s="191"/>
      <c r="J271" s="191"/>
      <c r="K271" s="26"/>
      <c r="L271" s="27"/>
      <c r="M271" s="39"/>
      <c r="N271" s="3">
        <f t="shared" si="92"/>
        <v>0</v>
      </c>
      <c r="O271" s="3">
        <f t="shared" si="93"/>
        <v>0</v>
      </c>
      <c r="Q271" s="41"/>
      <c r="R271" s="175"/>
      <c r="S271" s="41"/>
      <c r="T271" s="41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F271" s="41"/>
      <c r="AG271" s="41"/>
      <c r="AH271" s="41"/>
      <c r="AI271" s="41"/>
      <c r="AJ271" s="41"/>
      <c r="AK271" s="41"/>
      <c r="AL271" s="41"/>
      <c r="AM271" s="41"/>
      <c r="AN271" s="41"/>
      <c r="AO271" s="41"/>
      <c r="AP271" s="41"/>
      <c r="AQ271" s="41"/>
      <c r="AR271" s="41"/>
      <c r="AS271" s="41"/>
      <c r="AT271" s="41"/>
      <c r="AU271" s="41"/>
      <c r="AV271" s="41"/>
      <c r="AW271" s="41"/>
      <c r="AX271" s="41"/>
      <c r="AY271" s="41"/>
      <c r="AZ271" s="41"/>
      <c r="BA271" s="41"/>
      <c r="BB271" s="41"/>
      <c r="BC271" s="41"/>
      <c r="BD271" s="41"/>
      <c r="BE271" s="41"/>
      <c r="BF271" s="41"/>
      <c r="BG271" s="41"/>
      <c r="BH271" s="41"/>
      <c r="BI271" s="41"/>
      <c r="BJ271" s="41"/>
      <c r="BK271" s="41"/>
      <c r="BL271" s="41"/>
      <c r="BM271" s="41"/>
      <c r="BN271" s="41"/>
      <c r="BO271" s="41"/>
      <c r="BP271" s="41"/>
      <c r="BQ271" s="41"/>
      <c r="BR271" s="41"/>
      <c r="BS271" s="41"/>
      <c r="BT271" s="41"/>
      <c r="BU271" s="41"/>
      <c r="BV271" s="41"/>
      <c r="BW271" s="41"/>
      <c r="BX271" s="41"/>
      <c r="BY271" s="41"/>
      <c r="BZ271" s="41"/>
      <c r="CA271" s="41"/>
      <c r="CB271" s="41"/>
      <c r="CC271" s="41"/>
      <c r="CD271" s="41"/>
      <c r="CE271" s="41"/>
      <c r="CF271" s="41"/>
      <c r="CG271" s="41"/>
      <c r="CH271" s="41"/>
      <c r="CI271" s="41"/>
      <c r="CJ271" s="41"/>
      <c r="CK271" s="41"/>
      <c r="CL271" s="41"/>
      <c r="CM271" s="41"/>
      <c r="CN271" s="41"/>
      <c r="CO271" s="41"/>
      <c r="CP271" s="41"/>
      <c r="CQ271" s="41"/>
      <c r="CR271" s="41"/>
      <c r="CS271" s="41"/>
      <c r="CT271" s="41"/>
      <c r="CU271" s="41"/>
      <c r="CV271" s="41"/>
      <c r="CW271" s="41"/>
      <c r="CX271" s="41"/>
      <c r="CY271" s="41"/>
    </row>
    <row r="272" spans="1:103" s="11" customFormat="1" x14ac:dyDescent="0.25">
      <c r="A272" s="187" t="s">
        <v>12</v>
      </c>
      <c r="B272" s="187"/>
      <c r="C272" s="166" t="s">
        <v>307</v>
      </c>
      <c r="D272" s="120">
        <f>SUM(D280,D288)</f>
        <v>2200</v>
      </c>
      <c r="E272" s="120">
        <f t="shared" ref="E272:F272" si="102">SUM(E280,E288)</f>
        <v>2200</v>
      </c>
      <c r="F272" s="120">
        <f t="shared" si="102"/>
        <v>2200</v>
      </c>
      <c r="G272" s="189">
        <v>44562</v>
      </c>
      <c r="H272" s="189"/>
      <c r="I272" s="120">
        <f>SUM(I280,I288)</f>
        <v>2200</v>
      </c>
      <c r="J272" s="185" t="s">
        <v>254</v>
      </c>
      <c r="K272" s="8">
        <f>F272/D272</f>
        <v>1</v>
      </c>
      <c r="L272" s="9">
        <f>I272/D272</f>
        <v>1</v>
      </c>
      <c r="M272" s="31"/>
      <c r="N272" s="3">
        <f t="shared" si="92"/>
        <v>0</v>
      </c>
      <c r="O272" s="3">
        <f t="shared" si="93"/>
        <v>0</v>
      </c>
      <c r="Q272" s="2"/>
      <c r="R272" s="169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</row>
    <row r="273" spans="1:103" s="11" customFormat="1" x14ac:dyDescent="0.25">
      <c r="A273" s="187" t="s">
        <v>13</v>
      </c>
      <c r="B273" s="187"/>
      <c r="C273" s="166"/>
      <c r="D273" s="120">
        <f t="shared" ref="D273:F278" si="103">SUM(D281,D289)</f>
        <v>0</v>
      </c>
      <c r="E273" s="120">
        <f t="shared" si="103"/>
        <v>0</v>
      </c>
      <c r="F273" s="120">
        <f t="shared" si="103"/>
        <v>0</v>
      </c>
      <c r="G273" s="189"/>
      <c r="H273" s="189"/>
      <c r="I273" s="120">
        <f t="shared" ref="I273:I278" si="104">SUM(I281,I289)</f>
        <v>0</v>
      </c>
      <c r="J273" s="185"/>
      <c r="K273" s="8" t="e">
        <f t="shared" ref="K273:K278" si="105">F273/D273</f>
        <v>#DIV/0!</v>
      </c>
      <c r="L273" s="9" t="e">
        <f t="shared" ref="L273:L278" si="106">I273/D273</f>
        <v>#DIV/0!</v>
      </c>
      <c r="M273" s="31"/>
      <c r="N273" s="3">
        <f t="shared" si="92"/>
        <v>0</v>
      </c>
      <c r="O273" s="3">
        <f t="shared" si="93"/>
        <v>0</v>
      </c>
      <c r="Q273" s="2"/>
      <c r="R273" s="169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</row>
    <row r="274" spans="1:103" s="11" customFormat="1" x14ac:dyDescent="0.25">
      <c r="A274" s="187" t="s">
        <v>14</v>
      </c>
      <c r="B274" s="187"/>
      <c r="C274" s="166" t="s">
        <v>307</v>
      </c>
      <c r="D274" s="120">
        <f t="shared" si="103"/>
        <v>2200</v>
      </c>
      <c r="E274" s="120">
        <f t="shared" si="103"/>
        <v>2200</v>
      </c>
      <c r="F274" s="120">
        <f t="shared" si="103"/>
        <v>2200</v>
      </c>
      <c r="G274" s="189"/>
      <c r="H274" s="189"/>
      <c r="I274" s="120">
        <f t="shared" si="104"/>
        <v>2200</v>
      </c>
      <c r="J274" s="185"/>
      <c r="K274" s="8">
        <f t="shared" si="105"/>
        <v>1</v>
      </c>
      <c r="L274" s="9">
        <f t="shared" si="106"/>
        <v>1</v>
      </c>
      <c r="M274" s="31"/>
      <c r="N274" s="3">
        <f t="shared" si="92"/>
        <v>0</v>
      </c>
      <c r="O274" s="3">
        <f t="shared" si="93"/>
        <v>0</v>
      </c>
      <c r="Q274" s="2"/>
      <c r="R274" s="169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  <c r="CM274" s="2"/>
      <c r="CN274" s="2"/>
      <c r="CO274" s="2"/>
      <c r="CP274" s="2"/>
      <c r="CQ274" s="2"/>
      <c r="CR274" s="2"/>
      <c r="CS274" s="2"/>
      <c r="CT274" s="2"/>
      <c r="CU274" s="2"/>
      <c r="CV274" s="2"/>
      <c r="CW274" s="2"/>
      <c r="CX274" s="2"/>
      <c r="CY274" s="2"/>
    </row>
    <row r="275" spans="1:103" s="11" customFormat="1" x14ac:dyDescent="0.25">
      <c r="A275" s="187" t="s">
        <v>15</v>
      </c>
      <c r="B275" s="187"/>
      <c r="C275" s="166"/>
      <c r="D275" s="120">
        <f t="shared" si="103"/>
        <v>0</v>
      </c>
      <c r="E275" s="120">
        <f t="shared" si="103"/>
        <v>0</v>
      </c>
      <c r="F275" s="120">
        <f t="shared" si="103"/>
        <v>0</v>
      </c>
      <c r="G275" s="189"/>
      <c r="H275" s="189"/>
      <c r="I275" s="120">
        <f t="shared" si="104"/>
        <v>0</v>
      </c>
      <c r="J275" s="185"/>
      <c r="K275" s="8" t="e">
        <f t="shared" si="105"/>
        <v>#DIV/0!</v>
      </c>
      <c r="L275" s="9" t="e">
        <f t="shared" si="106"/>
        <v>#DIV/0!</v>
      </c>
      <c r="M275" s="31"/>
      <c r="N275" s="3">
        <f t="shared" si="92"/>
        <v>0</v>
      </c>
      <c r="O275" s="3">
        <f t="shared" si="93"/>
        <v>0</v>
      </c>
      <c r="Q275" s="2"/>
      <c r="R275" s="169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  <c r="CM275" s="2"/>
      <c r="CN275" s="2"/>
      <c r="CO275" s="2"/>
      <c r="CP275" s="2"/>
      <c r="CQ275" s="2"/>
      <c r="CR275" s="2"/>
      <c r="CS275" s="2"/>
      <c r="CT275" s="2"/>
      <c r="CU275" s="2"/>
      <c r="CV275" s="2"/>
      <c r="CW275" s="2"/>
      <c r="CX275" s="2"/>
      <c r="CY275" s="2"/>
    </row>
    <row r="276" spans="1:103" s="11" customFormat="1" x14ac:dyDescent="0.25">
      <c r="A276" s="187" t="s">
        <v>16</v>
      </c>
      <c r="B276" s="187"/>
      <c r="C276" s="166"/>
      <c r="D276" s="120">
        <f t="shared" si="103"/>
        <v>0</v>
      </c>
      <c r="E276" s="120">
        <f t="shared" si="103"/>
        <v>0</v>
      </c>
      <c r="F276" s="120">
        <f t="shared" si="103"/>
        <v>0</v>
      </c>
      <c r="G276" s="189"/>
      <c r="H276" s="189"/>
      <c r="I276" s="120">
        <f t="shared" si="104"/>
        <v>0</v>
      </c>
      <c r="J276" s="185"/>
      <c r="K276" s="8" t="e">
        <f t="shared" si="105"/>
        <v>#DIV/0!</v>
      </c>
      <c r="L276" s="9" t="e">
        <f t="shared" si="106"/>
        <v>#DIV/0!</v>
      </c>
      <c r="M276" s="31"/>
      <c r="N276" s="3">
        <f t="shared" si="92"/>
        <v>0</v>
      </c>
      <c r="O276" s="3">
        <f t="shared" si="93"/>
        <v>0</v>
      </c>
      <c r="Q276" s="2"/>
      <c r="R276" s="169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  <c r="CB276" s="2"/>
      <c r="CC276" s="2"/>
      <c r="CD276" s="2"/>
      <c r="CE276" s="2"/>
      <c r="CF276" s="2"/>
      <c r="CG276" s="2"/>
      <c r="CH276" s="2"/>
      <c r="CI276" s="2"/>
      <c r="CJ276" s="2"/>
      <c r="CK276" s="2"/>
      <c r="CL276" s="2"/>
      <c r="CM276" s="2"/>
      <c r="CN276" s="2"/>
      <c r="CO276" s="2"/>
      <c r="CP276" s="2"/>
      <c r="CQ276" s="2"/>
      <c r="CR276" s="2"/>
      <c r="CS276" s="2"/>
      <c r="CT276" s="2"/>
      <c r="CU276" s="2"/>
      <c r="CV276" s="2"/>
      <c r="CW276" s="2"/>
      <c r="CX276" s="2"/>
      <c r="CY276" s="2"/>
    </row>
    <row r="277" spans="1:103" s="11" customFormat="1" x14ac:dyDescent="0.25">
      <c r="A277" s="187" t="s">
        <v>17</v>
      </c>
      <c r="B277" s="187"/>
      <c r="C277" s="166"/>
      <c r="D277" s="120">
        <f t="shared" si="103"/>
        <v>0</v>
      </c>
      <c r="E277" s="120">
        <f t="shared" si="103"/>
        <v>0</v>
      </c>
      <c r="F277" s="120">
        <f t="shared" si="103"/>
        <v>0</v>
      </c>
      <c r="G277" s="189"/>
      <c r="H277" s="189"/>
      <c r="I277" s="120">
        <f t="shared" si="104"/>
        <v>0</v>
      </c>
      <c r="J277" s="185"/>
      <c r="K277" s="8" t="e">
        <f t="shared" si="105"/>
        <v>#DIV/0!</v>
      </c>
      <c r="L277" s="9" t="e">
        <f t="shared" si="106"/>
        <v>#DIV/0!</v>
      </c>
      <c r="M277" s="31"/>
      <c r="N277" s="3">
        <f t="shared" si="92"/>
        <v>0</v>
      </c>
      <c r="O277" s="3">
        <f t="shared" si="93"/>
        <v>0</v>
      </c>
      <c r="Q277" s="2"/>
      <c r="R277" s="169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  <c r="CB277" s="2"/>
      <c r="CC277" s="2"/>
      <c r="CD277" s="2"/>
      <c r="CE277" s="2"/>
      <c r="CF277" s="2"/>
      <c r="CG277" s="2"/>
      <c r="CH277" s="2"/>
      <c r="CI277" s="2"/>
      <c r="CJ277" s="2"/>
      <c r="CK277" s="2"/>
      <c r="CL277" s="2"/>
      <c r="CM277" s="2"/>
      <c r="CN277" s="2"/>
      <c r="CO277" s="2"/>
      <c r="CP277" s="2"/>
      <c r="CQ277" s="2"/>
      <c r="CR277" s="2"/>
      <c r="CS277" s="2"/>
      <c r="CT277" s="2"/>
      <c r="CU277" s="2"/>
      <c r="CV277" s="2"/>
      <c r="CW277" s="2"/>
      <c r="CX277" s="2"/>
      <c r="CY277" s="2"/>
    </row>
    <row r="278" spans="1:103" s="11" customFormat="1" x14ac:dyDescent="0.25">
      <c r="A278" s="190" t="s">
        <v>18</v>
      </c>
      <c r="B278" s="190"/>
      <c r="C278" s="167"/>
      <c r="D278" s="122">
        <f t="shared" si="103"/>
        <v>0</v>
      </c>
      <c r="E278" s="122">
        <f t="shared" si="103"/>
        <v>0</v>
      </c>
      <c r="F278" s="122">
        <f t="shared" si="103"/>
        <v>0</v>
      </c>
      <c r="G278" s="192"/>
      <c r="H278" s="192"/>
      <c r="I278" s="122">
        <f t="shared" si="104"/>
        <v>0</v>
      </c>
      <c r="J278" s="186"/>
      <c r="K278" s="8" t="e">
        <f t="shared" si="105"/>
        <v>#DIV/0!</v>
      </c>
      <c r="L278" s="9" t="e">
        <f t="shared" si="106"/>
        <v>#DIV/0!</v>
      </c>
      <c r="M278" s="31"/>
      <c r="N278" s="3">
        <f t="shared" si="92"/>
        <v>0</v>
      </c>
      <c r="O278" s="3">
        <f t="shared" si="93"/>
        <v>0</v>
      </c>
      <c r="Q278" s="2"/>
      <c r="R278" s="169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  <c r="CN278" s="2"/>
      <c r="CO278" s="2"/>
      <c r="CP278" s="2"/>
      <c r="CQ278" s="2"/>
      <c r="CR278" s="2"/>
      <c r="CS278" s="2"/>
      <c r="CT278" s="2"/>
      <c r="CU278" s="2"/>
      <c r="CV278" s="2"/>
      <c r="CW278" s="2"/>
      <c r="CX278" s="2"/>
      <c r="CY278" s="2"/>
    </row>
    <row r="279" spans="1:103" s="40" customFormat="1" ht="24" x14ac:dyDescent="0.2">
      <c r="A279" s="118" t="s">
        <v>350</v>
      </c>
      <c r="B279" s="191" t="s">
        <v>74</v>
      </c>
      <c r="C279" s="191"/>
      <c r="D279" s="191"/>
      <c r="E279" s="191"/>
      <c r="F279" s="191"/>
      <c r="G279" s="191"/>
      <c r="H279" s="191"/>
      <c r="I279" s="191"/>
      <c r="J279" s="191"/>
      <c r="K279" s="26"/>
      <c r="L279" s="27"/>
      <c r="M279" s="39"/>
      <c r="N279" s="3">
        <f t="shared" si="92"/>
        <v>0</v>
      </c>
      <c r="O279" s="3">
        <f t="shared" si="93"/>
        <v>0</v>
      </c>
      <c r="Q279" s="41"/>
      <c r="R279" s="175"/>
      <c r="S279" s="41"/>
      <c r="T279" s="41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F279" s="41"/>
      <c r="AG279" s="41"/>
      <c r="AH279" s="41"/>
      <c r="AI279" s="41"/>
      <c r="AJ279" s="41"/>
      <c r="AK279" s="41"/>
      <c r="AL279" s="41"/>
      <c r="AM279" s="41"/>
      <c r="AN279" s="41"/>
      <c r="AO279" s="41"/>
      <c r="AP279" s="41"/>
      <c r="AQ279" s="41"/>
      <c r="AR279" s="41"/>
      <c r="AS279" s="41"/>
      <c r="AT279" s="41"/>
      <c r="AU279" s="41"/>
      <c r="AV279" s="41"/>
      <c r="AW279" s="41"/>
      <c r="AX279" s="41"/>
      <c r="AY279" s="41"/>
      <c r="AZ279" s="41"/>
      <c r="BA279" s="41"/>
      <c r="BB279" s="41"/>
      <c r="BC279" s="41"/>
      <c r="BD279" s="41"/>
      <c r="BE279" s="41"/>
      <c r="BF279" s="41"/>
      <c r="BG279" s="41"/>
      <c r="BH279" s="41"/>
      <c r="BI279" s="41"/>
      <c r="BJ279" s="41"/>
      <c r="BK279" s="41"/>
      <c r="BL279" s="41"/>
      <c r="BM279" s="41"/>
      <c r="BN279" s="41"/>
      <c r="BO279" s="41"/>
      <c r="BP279" s="41"/>
      <c r="BQ279" s="41"/>
      <c r="BR279" s="41"/>
      <c r="BS279" s="41"/>
      <c r="BT279" s="41"/>
      <c r="BU279" s="41"/>
      <c r="BV279" s="41"/>
      <c r="BW279" s="41"/>
      <c r="BX279" s="41"/>
      <c r="BY279" s="41"/>
      <c r="BZ279" s="41"/>
      <c r="CA279" s="41"/>
      <c r="CB279" s="41"/>
      <c r="CC279" s="41"/>
      <c r="CD279" s="41"/>
      <c r="CE279" s="41"/>
      <c r="CF279" s="41"/>
      <c r="CG279" s="41"/>
      <c r="CH279" s="41"/>
      <c r="CI279" s="41"/>
      <c r="CJ279" s="41"/>
      <c r="CK279" s="41"/>
      <c r="CL279" s="41"/>
      <c r="CM279" s="41"/>
      <c r="CN279" s="41"/>
      <c r="CO279" s="41"/>
      <c r="CP279" s="41"/>
      <c r="CQ279" s="41"/>
      <c r="CR279" s="41"/>
      <c r="CS279" s="41"/>
      <c r="CT279" s="41"/>
      <c r="CU279" s="41"/>
      <c r="CV279" s="41"/>
      <c r="CW279" s="41"/>
      <c r="CX279" s="41"/>
      <c r="CY279" s="41"/>
    </row>
    <row r="280" spans="1:103" s="11" customFormat="1" x14ac:dyDescent="0.25">
      <c r="A280" s="187" t="s">
        <v>12</v>
      </c>
      <c r="B280" s="187"/>
      <c r="C280" s="145"/>
      <c r="D280" s="119">
        <f>SUM(D281:D286)</f>
        <v>0</v>
      </c>
      <c r="E280" s="119">
        <f t="shared" ref="E280:F280" si="107">SUM(E281:E286)</f>
        <v>0</v>
      </c>
      <c r="F280" s="119">
        <f t="shared" si="107"/>
        <v>0</v>
      </c>
      <c r="G280" s="189">
        <v>44562</v>
      </c>
      <c r="H280" s="189"/>
      <c r="I280" s="119">
        <f>SUM(I281:I286)</f>
        <v>0</v>
      </c>
      <c r="J280" s="185" t="s">
        <v>242</v>
      </c>
      <c r="K280" s="8" t="e">
        <f>F280/D280</f>
        <v>#DIV/0!</v>
      </c>
      <c r="L280" s="9" t="e">
        <f>I280/D280</f>
        <v>#DIV/0!</v>
      </c>
      <c r="M280" s="31"/>
      <c r="N280" s="3">
        <f t="shared" si="92"/>
        <v>0</v>
      </c>
      <c r="O280" s="3">
        <f t="shared" si="93"/>
        <v>0</v>
      </c>
      <c r="Q280" s="2"/>
      <c r="R280" s="169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  <c r="CA280" s="2"/>
      <c r="CB280" s="2"/>
      <c r="CC280" s="2"/>
      <c r="CD280" s="2"/>
      <c r="CE280" s="2"/>
      <c r="CF280" s="2"/>
      <c r="CG280" s="2"/>
      <c r="CH280" s="2"/>
      <c r="CI280" s="2"/>
      <c r="CJ280" s="2"/>
      <c r="CK280" s="2"/>
      <c r="CL280" s="2"/>
      <c r="CM280" s="2"/>
      <c r="CN280" s="2"/>
      <c r="CO280" s="2"/>
      <c r="CP280" s="2"/>
      <c r="CQ280" s="2"/>
      <c r="CR280" s="2"/>
      <c r="CS280" s="2"/>
      <c r="CT280" s="2"/>
      <c r="CU280" s="2"/>
      <c r="CV280" s="2"/>
      <c r="CW280" s="2"/>
      <c r="CX280" s="2"/>
      <c r="CY280" s="2"/>
    </row>
    <row r="281" spans="1:103" s="11" customFormat="1" x14ac:dyDescent="0.25">
      <c r="A281" s="187" t="s">
        <v>13</v>
      </c>
      <c r="B281" s="187"/>
      <c r="C281" s="145"/>
      <c r="D281" s="119"/>
      <c r="E281" s="119"/>
      <c r="F281" s="119"/>
      <c r="G281" s="189"/>
      <c r="H281" s="189"/>
      <c r="I281" s="119"/>
      <c r="J281" s="185"/>
      <c r="K281" s="8" t="e">
        <f t="shared" ref="K281:K286" si="108">F281/D281</f>
        <v>#DIV/0!</v>
      </c>
      <c r="L281" s="9" t="e">
        <f t="shared" ref="L281:L286" si="109">I281/D281</f>
        <v>#DIV/0!</v>
      </c>
      <c r="M281" s="31"/>
      <c r="N281" s="3">
        <f t="shared" si="92"/>
        <v>0</v>
      </c>
      <c r="O281" s="3">
        <f t="shared" si="93"/>
        <v>0</v>
      </c>
      <c r="Q281" s="2"/>
      <c r="R281" s="169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  <c r="CN281" s="2"/>
      <c r="CO281" s="2"/>
      <c r="CP281" s="2"/>
      <c r="CQ281" s="2"/>
      <c r="CR281" s="2"/>
      <c r="CS281" s="2"/>
      <c r="CT281" s="2"/>
      <c r="CU281" s="2"/>
      <c r="CV281" s="2"/>
      <c r="CW281" s="2"/>
      <c r="CX281" s="2"/>
      <c r="CY281" s="2"/>
    </row>
    <row r="282" spans="1:103" s="11" customFormat="1" x14ac:dyDescent="0.25">
      <c r="A282" s="187" t="s">
        <v>14</v>
      </c>
      <c r="B282" s="187"/>
      <c r="C282" s="145"/>
      <c r="D282" s="119"/>
      <c r="E282" s="119"/>
      <c r="F282" s="119"/>
      <c r="G282" s="189"/>
      <c r="H282" s="189"/>
      <c r="I282" s="119"/>
      <c r="J282" s="185"/>
      <c r="K282" s="8" t="e">
        <f t="shared" si="108"/>
        <v>#DIV/0!</v>
      </c>
      <c r="L282" s="9" t="e">
        <f t="shared" si="109"/>
        <v>#DIV/0!</v>
      </c>
      <c r="M282" s="31"/>
      <c r="N282" s="3">
        <f t="shared" si="92"/>
        <v>0</v>
      </c>
      <c r="O282" s="3">
        <f t="shared" si="93"/>
        <v>0</v>
      </c>
      <c r="Q282" s="2"/>
      <c r="R282" s="169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  <c r="CA282" s="2"/>
      <c r="CB282" s="2"/>
      <c r="CC282" s="2"/>
      <c r="CD282" s="2"/>
      <c r="CE282" s="2"/>
      <c r="CF282" s="2"/>
      <c r="CG282" s="2"/>
      <c r="CH282" s="2"/>
      <c r="CI282" s="2"/>
      <c r="CJ282" s="2"/>
      <c r="CK282" s="2"/>
      <c r="CL282" s="2"/>
      <c r="CM282" s="2"/>
      <c r="CN282" s="2"/>
      <c r="CO282" s="2"/>
      <c r="CP282" s="2"/>
      <c r="CQ282" s="2"/>
      <c r="CR282" s="2"/>
      <c r="CS282" s="2"/>
      <c r="CT282" s="2"/>
      <c r="CU282" s="2"/>
      <c r="CV282" s="2"/>
      <c r="CW282" s="2"/>
      <c r="CX282" s="2"/>
      <c r="CY282" s="2"/>
    </row>
    <row r="283" spans="1:103" s="11" customFormat="1" x14ac:dyDescent="0.25">
      <c r="A283" s="187" t="s">
        <v>15</v>
      </c>
      <c r="B283" s="187"/>
      <c r="C283" s="145"/>
      <c r="D283" s="119"/>
      <c r="E283" s="119"/>
      <c r="F283" s="119"/>
      <c r="G283" s="189"/>
      <c r="H283" s="189"/>
      <c r="I283" s="119"/>
      <c r="J283" s="185"/>
      <c r="K283" s="8" t="e">
        <f t="shared" si="108"/>
        <v>#DIV/0!</v>
      </c>
      <c r="L283" s="9" t="e">
        <f t="shared" si="109"/>
        <v>#DIV/0!</v>
      </c>
      <c r="M283" s="31"/>
      <c r="N283" s="3">
        <f t="shared" si="92"/>
        <v>0</v>
      </c>
      <c r="O283" s="3">
        <f t="shared" si="93"/>
        <v>0</v>
      </c>
      <c r="Q283" s="2"/>
      <c r="R283" s="169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  <c r="CA283" s="2"/>
      <c r="CB283" s="2"/>
      <c r="CC283" s="2"/>
      <c r="CD283" s="2"/>
      <c r="CE283" s="2"/>
      <c r="CF283" s="2"/>
      <c r="CG283" s="2"/>
      <c r="CH283" s="2"/>
      <c r="CI283" s="2"/>
      <c r="CJ283" s="2"/>
      <c r="CK283" s="2"/>
      <c r="CL283" s="2"/>
      <c r="CM283" s="2"/>
      <c r="CN283" s="2"/>
      <c r="CO283" s="2"/>
      <c r="CP283" s="2"/>
      <c r="CQ283" s="2"/>
      <c r="CR283" s="2"/>
      <c r="CS283" s="2"/>
      <c r="CT283" s="2"/>
      <c r="CU283" s="2"/>
      <c r="CV283" s="2"/>
      <c r="CW283" s="2"/>
      <c r="CX283" s="2"/>
      <c r="CY283" s="2"/>
    </row>
    <row r="284" spans="1:103" s="11" customFormat="1" x14ac:dyDescent="0.25">
      <c r="A284" s="187" t="s">
        <v>16</v>
      </c>
      <c r="B284" s="187"/>
      <c r="C284" s="145"/>
      <c r="D284" s="119"/>
      <c r="E284" s="119"/>
      <c r="F284" s="119"/>
      <c r="G284" s="189"/>
      <c r="H284" s="189"/>
      <c r="I284" s="119"/>
      <c r="J284" s="185"/>
      <c r="K284" s="8" t="e">
        <f t="shared" si="108"/>
        <v>#DIV/0!</v>
      </c>
      <c r="L284" s="9" t="e">
        <f t="shared" si="109"/>
        <v>#DIV/0!</v>
      </c>
      <c r="M284" s="31"/>
      <c r="N284" s="3">
        <f t="shared" si="92"/>
        <v>0</v>
      </c>
      <c r="O284" s="3">
        <f t="shared" si="93"/>
        <v>0</v>
      </c>
      <c r="Q284" s="2"/>
      <c r="R284" s="169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  <c r="CA284" s="2"/>
      <c r="CB284" s="2"/>
      <c r="CC284" s="2"/>
      <c r="CD284" s="2"/>
      <c r="CE284" s="2"/>
      <c r="CF284" s="2"/>
      <c r="CG284" s="2"/>
      <c r="CH284" s="2"/>
      <c r="CI284" s="2"/>
      <c r="CJ284" s="2"/>
      <c r="CK284" s="2"/>
      <c r="CL284" s="2"/>
      <c r="CM284" s="2"/>
      <c r="CN284" s="2"/>
      <c r="CO284" s="2"/>
      <c r="CP284" s="2"/>
      <c r="CQ284" s="2"/>
      <c r="CR284" s="2"/>
      <c r="CS284" s="2"/>
      <c r="CT284" s="2"/>
      <c r="CU284" s="2"/>
      <c r="CV284" s="2"/>
      <c r="CW284" s="2"/>
      <c r="CX284" s="2"/>
      <c r="CY284" s="2"/>
    </row>
    <row r="285" spans="1:103" s="11" customFormat="1" x14ac:dyDescent="0.25">
      <c r="A285" s="187" t="s">
        <v>17</v>
      </c>
      <c r="B285" s="187"/>
      <c r="C285" s="145"/>
      <c r="D285" s="119"/>
      <c r="E285" s="119"/>
      <c r="F285" s="119"/>
      <c r="G285" s="189"/>
      <c r="H285" s="189"/>
      <c r="I285" s="119"/>
      <c r="J285" s="185"/>
      <c r="K285" s="8" t="e">
        <f t="shared" si="108"/>
        <v>#DIV/0!</v>
      </c>
      <c r="L285" s="9" t="e">
        <f t="shared" si="109"/>
        <v>#DIV/0!</v>
      </c>
      <c r="M285" s="31"/>
      <c r="N285" s="3">
        <f t="shared" si="92"/>
        <v>0</v>
      </c>
      <c r="O285" s="3">
        <f t="shared" si="93"/>
        <v>0</v>
      </c>
      <c r="Q285" s="2"/>
      <c r="R285" s="169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  <c r="CA285" s="2"/>
      <c r="CB285" s="2"/>
      <c r="CC285" s="2"/>
      <c r="CD285" s="2"/>
      <c r="CE285" s="2"/>
      <c r="CF285" s="2"/>
      <c r="CG285" s="2"/>
      <c r="CH285" s="2"/>
      <c r="CI285" s="2"/>
      <c r="CJ285" s="2"/>
      <c r="CK285" s="2"/>
      <c r="CL285" s="2"/>
      <c r="CM285" s="2"/>
      <c r="CN285" s="2"/>
      <c r="CO285" s="2"/>
      <c r="CP285" s="2"/>
      <c r="CQ285" s="2"/>
      <c r="CR285" s="2"/>
      <c r="CS285" s="2"/>
      <c r="CT285" s="2"/>
      <c r="CU285" s="2"/>
      <c r="CV285" s="2"/>
      <c r="CW285" s="2"/>
      <c r="CX285" s="2"/>
      <c r="CY285" s="2"/>
    </row>
    <row r="286" spans="1:103" s="11" customFormat="1" x14ac:dyDescent="0.25">
      <c r="A286" s="190" t="s">
        <v>18</v>
      </c>
      <c r="B286" s="190"/>
      <c r="C286" s="146"/>
      <c r="D286" s="124"/>
      <c r="E286" s="124"/>
      <c r="F286" s="124"/>
      <c r="G286" s="192"/>
      <c r="H286" s="192"/>
      <c r="I286" s="124"/>
      <c r="J286" s="186"/>
      <c r="K286" s="8" t="e">
        <f t="shared" si="108"/>
        <v>#DIV/0!</v>
      </c>
      <c r="L286" s="9" t="e">
        <f t="shared" si="109"/>
        <v>#DIV/0!</v>
      </c>
      <c r="M286" s="31"/>
      <c r="N286" s="3">
        <f t="shared" si="92"/>
        <v>0</v>
      </c>
      <c r="O286" s="3">
        <f t="shared" si="93"/>
        <v>0</v>
      </c>
      <c r="Q286" s="2"/>
      <c r="R286" s="169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  <c r="CA286" s="2"/>
      <c r="CB286" s="2"/>
      <c r="CC286" s="2"/>
      <c r="CD286" s="2"/>
      <c r="CE286" s="2"/>
      <c r="CF286" s="2"/>
      <c r="CG286" s="2"/>
      <c r="CH286" s="2"/>
      <c r="CI286" s="2"/>
      <c r="CJ286" s="2"/>
      <c r="CK286" s="2"/>
      <c r="CL286" s="2"/>
      <c r="CM286" s="2"/>
      <c r="CN286" s="2"/>
      <c r="CO286" s="2"/>
      <c r="CP286" s="2"/>
      <c r="CQ286" s="2"/>
      <c r="CR286" s="2"/>
      <c r="CS286" s="2"/>
      <c r="CT286" s="2"/>
      <c r="CU286" s="2"/>
      <c r="CV286" s="2"/>
      <c r="CW286" s="2"/>
      <c r="CX286" s="2"/>
      <c r="CY286" s="2"/>
    </row>
    <row r="287" spans="1:103" s="40" customFormat="1" ht="24" x14ac:dyDescent="0.2">
      <c r="A287" s="118" t="s">
        <v>75</v>
      </c>
      <c r="B287" s="191" t="s">
        <v>76</v>
      </c>
      <c r="C287" s="191"/>
      <c r="D287" s="191"/>
      <c r="E287" s="191"/>
      <c r="F287" s="191"/>
      <c r="G287" s="191"/>
      <c r="H287" s="191"/>
      <c r="I287" s="191"/>
      <c r="J287" s="191"/>
      <c r="K287" s="26"/>
      <c r="L287" s="27"/>
      <c r="M287" s="39"/>
      <c r="N287" s="3">
        <f t="shared" si="92"/>
        <v>0</v>
      </c>
      <c r="O287" s="3">
        <f t="shared" si="93"/>
        <v>0</v>
      </c>
      <c r="Q287" s="41"/>
      <c r="R287" s="175"/>
      <c r="S287" s="41"/>
      <c r="T287" s="41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F287" s="41"/>
      <c r="AG287" s="41"/>
      <c r="AH287" s="41"/>
      <c r="AI287" s="41"/>
      <c r="AJ287" s="41"/>
      <c r="AK287" s="41"/>
      <c r="AL287" s="41"/>
      <c r="AM287" s="41"/>
      <c r="AN287" s="41"/>
      <c r="AO287" s="41"/>
      <c r="AP287" s="41"/>
      <c r="AQ287" s="41"/>
      <c r="AR287" s="41"/>
      <c r="AS287" s="41"/>
      <c r="AT287" s="41"/>
      <c r="AU287" s="41"/>
      <c r="AV287" s="41"/>
      <c r="AW287" s="41"/>
      <c r="AX287" s="41"/>
      <c r="AY287" s="41"/>
      <c r="AZ287" s="41"/>
      <c r="BA287" s="41"/>
      <c r="BB287" s="41"/>
      <c r="BC287" s="41"/>
      <c r="BD287" s="41"/>
      <c r="BE287" s="41"/>
      <c r="BF287" s="41"/>
      <c r="BG287" s="41"/>
      <c r="BH287" s="41"/>
      <c r="BI287" s="41"/>
      <c r="BJ287" s="41"/>
      <c r="BK287" s="41"/>
      <c r="BL287" s="41"/>
      <c r="BM287" s="41"/>
      <c r="BN287" s="41"/>
      <c r="BO287" s="41"/>
      <c r="BP287" s="41"/>
      <c r="BQ287" s="41"/>
      <c r="BR287" s="41"/>
      <c r="BS287" s="41"/>
      <c r="BT287" s="41"/>
      <c r="BU287" s="41"/>
      <c r="BV287" s="41"/>
      <c r="BW287" s="41"/>
      <c r="BX287" s="41"/>
      <c r="BY287" s="41"/>
      <c r="BZ287" s="41"/>
      <c r="CA287" s="41"/>
      <c r="CB287" s="41"/>
      <c r="CC287" s="41"/>
      <c r="CD287" s="41"/>
      <c r="CE287" s="41"/>
      <c r="CF287" s="41"/>
      <c r="CG287" s="41"/>
      <c r="CH287" s="41"/>
      <c r="CI287" s="41"/>
      <c r="CJ287" s="41"/>
      <c r="CK287" s="41"/>
      <c r="CL287" s="41"/>
      <c r="CM287" s="41"/>
      <c r="CN287" s="41"/>
      <c r="CO287" s="41"/>
      <c r="CP287" s="41"/>
      <c r="CQ287" s="41"/>
      <c r="CR287" s="41"/>
      <c r="CS287" s="41"/>
      <c r="CT287" s="41"/>
      <c r="CU287" s="41"/>
      <c r="CV287" s="41"/>
      <c r="CW287" s="41"/>
      <c r="CX287" s="41"/>
      <c r="CY287" s="41"/>
    </row>
    <row r="288" spans="1:103" s="11" customFormat="1" x14ac:dyDescent="0.25">
      <c r="A288" s="187" t="s">
        <v>12</v>
      </c>
      <c r="B288" s="187"/>
      <c r="C288" s="166" t="s">
        <v>307</v>
      </c>
      <c r="D288" s="119">
        <f>SUM(D289:D294)</f>
        <v>2200</v>
      </c>
      <c r="E288" s="119">
        <f t="shared" ref="E288:F288" si="110">SUM(E289:E294)</f>
        <v>2200</v>
      </c>
      <c r="F288" s="119">
        <f t="shared" si="110"/>
        <v>2200</v>
      </c>
      <c r="G288" s="189">
        <v>44562</v>
      </c>
      <c r="H288" s="189"/>
      <c r="I288" s="119">
        <f>SUM(I289:I294)</f>
        <v>2200</v>
      </c>
      <c r="J288" s="185" t="s">
        <v>253</v>
      </c>
      <c r="K288" s="8">
        <f>F288/D288</f>
        <v>1</v>
      </c>
      <c r="L288" s="9">
        <f>I288/D288</f>
        <v>1</v>
      </c>
      <c r="M288" s="31"/>
      <c r="N288" s="3">
        <f t="shared" si="92"/>
        <v>0</v>
      </c>
      <c r="O288" s="3">
        <f t="shared" si="93"/>
        <v>0</v>
      </c>
      <c r="Q288" s="2"/>
      <c r="R288" s="169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  <c r="CA288" s="2"/>
      <c r="CB288" s="2"/>
      <c r="CC288" s="2"/>
      <c r="CD288" s="2"/>
      <c r="CE288" s="2"/>
      <c r="CF288" s="2"/>
      <c r="CG288" s="2"/>
      <c r="CH288" s="2"/>
      <c r="CI288" s="2"/>
      <c r="CJ288" s="2"/>
      <c r="CK288" s="2"/>
      <c r="CL288" s="2"/>
      <c r="CM288" s="2"/>
      <c r="CN288" s="2"/>
      <c r="CO288" s="2"/>
      <c r="CP288" s="2"/>
      <c r="CQ288" s="2"/>
      <c r="CR288" s="2"/>
      <c r="CS288" s="2"/>
      <c r="CT288" s="2"/>
      <c r="CU288" s="2"/>
      <c r="CV288" s="2"/>
      <c r="CW288" s="2"/>
      <c r="CX288" s="2"/>
      <c r="CY288" s="2"/>
    </row>
    <row r="289" spans="1:103" s="11" customFormat="1" x14ac:dyDescent="0.25">
      <c r="A289" s="187" t="s">
        <v>13</v>
      </c>
      <c r="B289" s="187"/>
      <c r="C289" s="166"/>
      <c r="D289" s="119"/>
      <c r="E289" s="119"/>
      <c r="F289" s="119"/>
      <c r="G289" s="189"/>
      <c r="H289" s="189"/>
      <c r="I289" s="119"/>
      <c r="J289" s="185"/>
      <c r="K289" s="8" t="e">
        <f t="shared" ref="K289:K294" si="111">F289/D289</f>
        <v>#DIV/0!</v>
      </c>
      <c r="L289" s="9" t="e">
        <f t="shared" ref="L289:L294" si="112">I289/D289</f>
        <v>#DIV/0!</v>
      </c>
      <c r="M289" s="31"/>
      <c r="N289" s="3">
        <f t="shared" si="92"/>
        <v>0</v>
      </c>
      <c r="O289" s="3">
        <f t="shared" si="93"/>
        <v>0</v>
      </c>
      <c r="Q289" s="2"/>
      <c r="R289" s="169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  <c r="CA289" s="2"/>
      <c r="CB289" s="2"/>
      <c r="CC289" s="2"/>
      <c r="CD289" s="2"/>
      <c r="CE289" s="2"/>
      <c r="CF289" s="2"/>
      <c r="CG289" s="2"/>
      <c r="CH289" s="2"/>
      <c r="CI289" s="2"/>
      <c r="CJ289" s="2"/>
      <c r="CK289" s="2"/>
      <c r="CL289" s="2"/>
      <c r="CM289" s="2"/>
      <c r="CN289" s="2"/>
      <c r="CO289" s="2"/>
      <c r="CP289" s="2"/>
      <c r="CQ289" s="2"/>
      <c r="CR289" s="2"/>
      <c r="CS289" s="2"/>
      <c r="CT289" s="2"/>
      <c r="CU289" s="2"/>
      <c r="CV289" s="2"/>
      <c r="CW289" s="2"/>
      <c r="CX289" s="2"/>
      <c r="CY289" s="2"/>
    </row>
    <row r="290" spans="1:103" s="11" customFormat="1" x14ac:dyDescent="0.25">
      <c r="A290" s="187" t="s">
        <v>14</v>
      </c>
      <c r="B290" s="187"/>
      <c r="C290" s="166" t="s">
        <v>307</v>
      </c>
      <c r="D290" s="119">
        <f>1380+820</f>
        <v>2200</v>
      </c>
      <c r="E290" s="119">
        <f>820+1380</f>
        <v>2200</v>
      </c>
      <c r="F290" s="119">
        <f>820+1380</f>
        <v>2200</v>
      </c>
      <c r="G290" s="189"/>
      <c r="H290" s="189"/>
      <c r="I290" s="119">
        <f>1380+820</f>
        <v>2200</v>
      </c>
      <c r="J290" s="185"/>
      <c r="K290" s="8">
        <f t="shared" si="111"/>
        <v>1</v>
      </c>
      <c r="L290" s="9">
        <f t="shared" si="112"/>
        <v>1</v>
      </c>
      <c r="M290" s="31"/>
      <c r="N290" s="3">
        <f t="shared" si="92"/>
        <v>0</v>
      </c>
      <c r="O290" s="3">
        <f t="shared" si="93"/>
        <v>0</v>
      </c>
      <c r="Q290" s="2"/>
      <c r="R290" s="169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  <c r="CA290" s="2"/>
      <c r="CB290" s="2"/>
      <c r="CC290" s="2"/>
      <c r="CD290" s="2"/>
      <c r="CE290" s="2"/>
      <c r="CF290" s="2"/>
      <c r="CG290" s="2"/>
      <c r="CH290" s="2"/>
      <c r="CI290" s="2"/>
      <c r="CJ290" s="2"/>
      <c r="CK290" s="2"/>
      <c r="CL290" s="2"/>
      <c r="CM290" s="2"/>
      <c r="CN290" s="2"/>
      <c r="CO290" s="2"/>
      <c r="CP290" s="2"/>
      <c r="CQ290" s="2"/>
      <c r="CR290" s="2"/>
      <c r="CS290" s="2"/>
      <c r="CT290" s="2"/>
      <c r="CU290" s="2"/>
      <c r="CV290" s="2"/>
      <c r="CW290" s="2"/>
      <c r="CX290" s="2"/>
      <c r="CY290" s="2"/>
    </row>
    <row r="291" spans="1:103" s="11" customFormat="1" x14ac:dyDescent="0.25">
      <c r="A291" s="187" t="s">
        <v>15</v>
      </c>
      <c r="B291" s="187"/>
      <c r="C291" s="166"/>
      <c r="D291" s="119"/>
      <c r="E291" s="119"/>
      <c r="F291" s="119"/>
      <c r="G291" s="189"/>
      <c r="H291" s="189"/>
      <c r="I291" s="119"/>
      <c r="J291" s="185"/>
      <c r="K291" s="8" t="e">
        <f t="shared" si="111"/>
        <v>#DIV/0!</v>
      </c>
      <c r="L291" s="9" t="e">
        <f t="shared" si="112"/>
        <v>#DIV/0!</v>
      </c>
      <c r="M291" s="31"/>
      <c r="N291" s="3">
        <f t="shared" si="92"/>
        <v>0</v>
      </c>
      <c r="O291" s="3">
        <f t="shared" si="93"/>
        <v>0</v>
      </c>
      <c r="Q291" s="2"/>
      <c r="R291" s="169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  <c r="CA291" s="2"/>
      <c r="CB291" s="2"/>
      <c r="CC291" s="2"/>
      <c r="CD291" s="2"/>
      <c r="CE291" s="2"/>
      <c r="CF291" s="2"/>
      <c r="CG291" s="2"/>
      <c r="CH291" s="2"/>
      <c r="CI291" s="2"/>
      <c r="CJ291" s="2"/>
      <c r="CK291" s="2"/>
      <c r="CL291" s="2"/>
      <c r="CM291" s="2"/>
      <c r="CN291" s="2"/>
      <c r="CO291" s="2"/>
      <c r="CP291" s="2"/>
      <c r="CQ291" s="2"/>
      <c r="CR291" s="2"/>
      <c r="CS291" s="2"/>
      <c r="CT291" s="2"/>
      <c r="CU291" s="2"/>
      <c r="CV291" s="2"/>
      <c r="CW291" s="2"/>
      <c r="CX291" s="2"/>
      <c r="CY291" s="2"/>
    </row>
    <row r="292" spans="1:103" s="11" customFormat="1" x14ac:dyDescent="0.25">
      <c r="A292" s="187" t="s">
        <v>16</v>
      </c>
      <c r="B292" s="187"/>
      <c r="C292" s="166"/>
      <c r="D292" s="119"/>
      <c r="E292" s="119"/>
      <c r="F292" s="119"/>
      <c r="G292" s="189"/>
      <c r="H292" s="189"/>
      <c r="I292" s="119"/>
      <c r="J292" s="185"/>
      <c r="K292" s="8" t="e">
        <f t="shared" si="111"/>
        <v>#DIV/0!</v>
      </c>
      <c r="L292" s="9" t="e">
        <f t="shared" si="112"/>
        <v>#DIV/0!</v>
      </c>
      <c r="M292" s="31"/>
      <c r="N292" s="3">
        <f t="shared" si="92"/>
        <v>0</v>
      </c>
      <c r="O292" s="3">
        <f t="shared" si="93"/>
        <v>0</v>
      </c>
      <c r="Q292" s="2"/>
      <c r="R292" s="169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  <c r="CA292" s="2"/>
      <c r="CB292" s="2"/>
      <c r="CC292" s="2"/>
      <c r="CD292" s="2"/>
      <c r="CE292" s="2"/>
      <c r="CF292" s="2"/>
      <c r="CG292" s="2"/>
      <c r="CH292" s="2"/>
      <c r="CI292" s="2"/>
      <c r="CJ292" s="2"/>
      <c r="CK292" s="2"/>
      <c r="CL292" s="2"/>
      <c r="CM292" s="2"/>
      <c r="CN292" s="2"/>
      <c r="CO292" s="2"/>
      <c r="CP292" s="2"/>
      <c r="CQ292" s="2"/>
      <c r="CR292" s="2"/>
      <c r="CS292" s="2"/>
      <c r="CT292" s="2"/>
      <c r="CU292" s="2"/>
      <c r="CV292" s="2"/>
      <c r="CW292" s="2"/>
      <c r="CX292" s="2"/>
      <c r="CY292" s="2"/>
    </row>
    <row r="293" spans="1:103" s="11" customFormat="1" x14ac:dyDescent="0.25">
      <c r="A293" s="187" t="s">
        <v>17</v>
      </c>
      <c r="B293" s="187"/>
      <c r="C293" s="166"/>
      <c r="D293" s="119"/>
      <c r="E293" s="119"/>
      <c r="F293" s="119"/>
      <c r="G293" s="189"/>
      <c r="H293" s="189"/>
      <c r="I293" s="119"/>
      <c r="J293" s="185"/>
      <c r="K293" s="8" t="e">
        <f t="shared" si="111"/>
        <v>#DIV/0!</v>
      </c>
      <c r="L293" s="9" t="e">
        <f t="shared" si="112"/>
        <v>#DIV/0!</v>
      </c>
      <c r="M293" s="31"/>
      <c r="N293" s="3">
        <f t="shared" si="92"/>
        <v>0</v>
      </c>
      <c r="O293" s="3">
        <f t="shared" si="93"/>
        <v>0</v>
      </c>
      <c r="Q293" s="2"/>
      <c r="R293" s="169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  <c r="CA293" s="2"/>
      <c r="CB293" s="2"/>
      <c r="CC293" s="2"/>
      <c r="CD293" s="2"/>
      <c r="CE293" s="2"/>
      <c r="CF293" s="2"/>
      <c r="CG293" s="2"/>
      <c r="CH293" s="2"/>
      <c r="CI293" s="2"/>
      <c r="CJ293" s="2"/>
      <c r="CK293" s="2"/>
      <c r="CL293" s="2"/>
      <c r="CM293" s="2"/>
      <c r="CN293" s="2"/>
      <c r="CO293" s="2"/>
      <c r="CP293" s="2"/>
      <c r="CQ293" s="2"/>
      <c r="CR293" s="2"/>
      <c r="CS293" s="2"/>
      <c r="CT293" s="2"/>
      <c r="CU293" s="2"/>
      <c r="CV293" s="2"/>
      <c r="CW293" s="2"/>
      <c r="CX293" s="2"/>
      <c r="CY293" s="2"/>
    </row>
    <row r="294" spans="1:103" s="11" customFormat="1" x14ac:dyDescent="0.25">
      <c r="A294" s="190" t="s">
        <v>18</v>
      </c>
      <c r="B294" s="190"/>
      <c r="C294" s="167"/>
      <c r="D294" s="124"/>
      <c r="E294" s="124"/>
      <c r="F294" s="124"/>
      <c r="G294" s="192"/>
      <c r="H294" s="192"/>
      <c r="I294" s="124"/>
      <c r="J294" s="186"/>
      <c r="K294" s="8" t="e">
        <f t="shared" si="111"/>
        <v>#DIV/0!</v>
      </c>
      <c r="L294" s="9" t="e">
        <f t="shared" si="112"/>
        <v>#DIV/0!</v>
      </c>
      <c r="M294" s="31"/>
      <c r="N294" s="3">
        <f t="shared" si="92"/>
        <v>0</v>
      </c>
      <c r="O294" s="3">
        <f t="shared" si="93"/>
        <v>0</v>
      </c>
      <c r="Q294" s="2"/>
      <c r="R294" s="169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  <c r="CA294" s="2"/>
      <c r="CB294" s="2"/>
      <c r="CC294" s="2"/>
      <c r="CD294" s="2"/>
      <c r="CE294" s="2"/>
      <c r="CF294" s="2"/>
      <c r="CG294" s="2"/>
      <c r="CH294" s="2"/>
      <c r="CI294" s="2"/>
      <c r="CJ294" s="2"/>
      <c r="CK294" s="2"/>
      <c r="CL294" s="2"/>
      <c r="CM294" s="2"/>
      <c r="CN294" s="2"/>
      <c r="CO294" s="2"/>
      <c r="CP294" s="2"/>
      <c r="CQ294" s="2"/>
      <c r="CR294" s="2"/>
      <c r="CS294" s="2"/>
      <c r="CT294" s="2"/>
      <c r="CU294" s="2"/>
      <c r="CV294" s="2"/>
      <c r="CW294" s="2"/>
      <c r="CX294" s="2"/>
      <c r="CY294" s="2"/>
    </row>
    <row r="295" spans="1:103" s="11" customFormat="1" ht="24" x14ac:dyDescent="0.2">
      <c r="A295" s="118" t="s">
        <v>77</v>
      </c>
      <c r="B295" s="191" t="s">
        <v>78</v>
      </c>
      <c r="C295" s="191"/>
      <c r="D295" s="191"/>
      <c r="E295" s="191"/>
      <c r="F295" s="191"/>
      <c r="G295" s="191"/>
      <c r="H295" s="191"/>
      <c r="I295" s="191"/>
      <c r="J295" s="191"/>
      <c r="K295" s="32"/>
      <c r="L295" s="33"/>
      <c r="M295" s="34"/>
      <c r="N295" s="3">
        <f t="shared" si="92"/>
        <v>0</v>
      </c>
      <c r="O295" s="3">
        <f t="shared" si="93"/>
        <v>0</v>
      </c>
      <c r="Q295" s="2"/>
      <c r="R295" s="169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  <c r="CA295" s="2"/>
      <c r="CB295" s="2"/>
      <c r="CC295" s="2"/>
      <c r="CD295" s="2"/>
      <c r="CE295" s="2"/>
      <c r="CF295" s="2"/>
      <c r="CG295" s="2"/>
      <c r="CH295" s="2"/>
      <c r="CI295" s="2"/>
      <c r="CJ295" s="2"/>
      <c r="CK295" s="2"/>
      <c r="CL295" s="2"/>
      <c r="CM295" s="2"/>
      <c r="CN295" s="2"/>
      <c r="CO295" s="2"/>
      <c r="CP295" s="2"/>
      <c r="CQ295" s="2"/>
      <c r="CR295" s="2"/>
      <c r="CS295" s="2"/>
      <c r="CT295" s="2"/>
      <c r="CU295" s="2"/>
      <c r="CV295" s="2"/>
      <c r="CW295" s="2"/>
      <c r="CX295" s="2"/>
      <c r="CY295" s="2"/>
    </row>
    <row r="296" spans="1:103" s="11" customFormat="1" x14ac:dyDescent="0.25">
      <c r="A296" s="187" t="s">
        <v>12</v>
      </c>
      <c r="B296" s="187"/>
      <c r="C296" s="166" t="s">
        <v>304</v>
      </c>
      <c r="D296" s="119">
        <f>SUM(D304)</f>
        <v>23799</v>
      </c>
      <c r="E296" s="119">
        <f t="shared" ref="E296:F296" si="113">SUM(E304)</f>
        <v>23797.599999999999</v>
      </c>
      <c r="F296" s="119">
        <f t="shared" si="113"/>
        <v>23797.599999999999</v>
      </c>
      <c r="G296" s="189">
        <v>44562</v>
      </c>
      <c r="H296" s="189"/>
      <c r="I296" s="119">
        <f>SUM(I304)</f>
        <v>23799</v>
      </c>
      <c r="J296" s="185" t="s">
        <v>237</v>
      </c>
      <c r="K296" s="8">
        <f>F296/D296</f>
        <v>0.99994117399890747</v>
      </c>
      <c r="L296" s="9">
        <f>I296/D296</f>
        <v>1</v>
      </c>
      <c r="M296" s="31"/>
      <c r="N296" s="3">
        <f t="shared" si="92"/>
        <v>1.4000000000014552</v>
      </c>
      <c r="O296" s="3">
        <f t="shared" si="93"/>
        <v>0</v>
      </c>
      <c r="Q296" s="2"/>
      <c r="R296" s="169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  <c r="CA296" s="2"/>
      <c r="CB296" s="2"/>
      <c r="CC296" s="2"/>
      <c r="CD296" s="2"/>
      <c r="CE296" s="2"/>
      <c r="CF296" s="2"/>
      <c r="CG296" s="2"/>
      <c r="CH296" s="2"/>
      <c r="CI296" s="2"/>
      <c r="CJ296" s="2"/>
      <c r="CK296" s="2"/>
      <c r="CL296" s="2"/>
      <c r="CM296" s="2"/>
      <c r="CN296" s="2"/>
      <c r="CO296" s="2"/>
      <c r="CP296" s="2"/>
      <c r="CQ296" s="2"/>
      <c r="CR296" s="2"/>
      <c r="CS296" s="2"/>
      <c r="CT296" s="2"/>
      <c r="CU296" s="2"/>
      <c r="CV296" s="2"/>
      <c r="CW296" s="2"/>
      <c r="CX296" s="2"/>
      <c r="CY296" s="2"/>
    </row>
    <row r="297" spans="1:103" s="11" customFormat="1" x14ac:dyDescent="0.25">
      <c r="A297" s="187" t="s">
        <v>13</v>
      </c>
      <c r="B297" s="187"/>
      <c r="C297" s="166"/>
      <c r="D297" s="119">
        <f t="shared" ref="D297:F302" si="114">SUM(D305)</f>
        <v>0</v>
      </c>
      <c r="E297" s="119">
        <f t="shared" si="114"/>
        <v>0</v>
      </c>
      <c r="F297" s="119">
        <f t="shared" si="114"/>
        <v>0</v>
      </c>
      <c r="G297" s="189"/>
      <c r="H297" s="189"/>
      <c r="I297" s="119">
        <f t="shared" ref="I297:I302" si="115">SUM(I305)</f>
        <v>0</v>
      </c>
      <c r="J297" s="185"/>
      <c r="K297" s="8" t="e">
        <f t="shared" ref="K297:K302" si="116">F297/D297</f>
        <v>#DIV/0!</v>
      </c>
      <c r="L297" s="9" t="e">
        <f t="shared" ref="L297:L302" si="117">I297/D297</f>
        <v>#DIV/0!</v>
      </c>
      <c r="M297" s="31"/>
      <c r="N297" s="3">
        <f t="shared" si="92"/>
        <v>0</v>
      </c>
      <c r="O297" s="3">
        <f t="shared" si="93"/>
        <v>0</v>
      </c>
      <c r="Q297" s="2"/>
      <c r="R297" s="169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  <c r="CA297" s="2"/>
      <c r="CB297" s="2"/>
      <c r="CC297" s="2"/>
      <c r="CD297" s="2"/>
      <c r="CE297" s="2"/>
      <c r="CF297" s="2"/>
      <c r="CG297" s="2"/>
      <c r="CH297" s="2"/>
      <c r="CI297" s="2"/>
      <c r="CJ297" s="2"/>
      <c r="CK297" s="2"/>
      <c r="CL297" s="2"/>
      <c r="CM297" s="2"/>
      <c r="CN297" s="2"/>
      <c r="CO297" s="2"/>
      <c r="CP297" s="2"/>
      <c r="CQ297" s="2"/>
      <c r="CR297" s="2"/>
      <c r="CS297" s="2"/>
      <c r="CT297" s="2"/>
      <c r="CU297" s="2"/>
      <c r="CV297" s="2"/>
      <c r="CW297" s="2"/>
      <c r="CX297" s="2"/>
      <c r="CY297" s="2"/>
    </row>
    <row r="298" spans="1:103" s="11" customFormat="1" x14ac:dyDescent="0.25">
      <c r="A298" s="187" t="s">
        <v>14</v>
      </c>
      <c r="B298" s="187"/>
      <c r="C298" s="166" t="s">
        <v>304</v>
      </c>
      <c r="D298" s="119">
        <f t="shared" si="114"/>
        <v>23799</v>
      </c>
      <c r="E298" s="119">
        <f t="shared" si="114"/>
        <v>23797.599999999999</v>
      </c>
      <c r="F298" s="119">
        <f t="shared" si="114"/>
        <v>23797.599999999999</v>
      </c>
      <c r="G298" s="189"/>
      <c r="H298" s="189"/>
      <c r="I298" s="119">
        <f t="shared" si="115"/>
        <v>23799</v>
      </c>
      <c r="J298" s="185"/>
      <c r="K298" s="8">
        <f t="shared" si="116"/>
        <v>0.99994117399890747</v>
      </c>
      <c r="L298" s="9">
        <f t="shared" si="117"/>
        <v>1</v>
      </c>
      <c r="M298" s="31"/>
      <c r="N298" s="3">
        <f t="shared" si="92"/>
        <v>1.4000000000014552</v>
      </c>
      <c r="O298" s="3">
        <f t="shared" si="93"/>
        <v>0</v>
      </c>
      <c r="Q298" s="2"/>
      <c r="R298" s="169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  <c r="CA298" s="2"/>
      <c r="CB298" s="2"/>
      <c r="CC298" s="2"/>
      <c r="CD298" s="2"/>
      <c r="CE298" s="2"/>
      <c r="CF298" s="2"/>
      <c r="CG298" s="2"/>
      <c r="CH298" s="2"/>
      <c r="CI298" s="2"/>
      <c r="CJ298" s="2"/>
      <c r="CK298" s="2"/>
      <c r="CL298" s="2"/>
      <c r="CM298" s="2"/>
      <c r="CN298" s="2"/>
      <c r="CO298" s="2"/>
      <c r="CP298" s="2"/>
      <c r="CQ298" s="2"/>
      <c r="CR298" s="2"/>
      <c r="CS298" s="2"/>
      <c r="CT298" s="2"/>
      <c r="CU298" s="2"/>
      <c r="CV298" s="2"/>
      <c r="CW298" s="2"/>
      <c r="CX298" s="2"/>
      <c r="CY298" s="2"/>
    </row>
    <row r="299" spans="1:103" s="11" customFormat="1" x14ac:dyDescent="0.25">
      <c r="A299" s="187" t="s">
        <v>15</v>
      </c>
      <c r="B299" s="187"/>
      <c r="C299" s="166"/>
      <c r="D299" s="119">
        <f t="shared" si="114"/>
        <v>0</v>
      </c>
      <c r="E299" s="119">
        <f t="shared" si="114"/>
        <v>0</v>
      </c>
      <c r="F299" s="119">
        <f t="shared" si="114"/>
        <v>0</v>
      </c>
      <c r="G299" s="189"/>
      <c r="H299" s="189"/>
      <c r="I299" s="119">
        <f t="shared" si="115"/>
        <v>0</v>
      </c>
      <c r="J299" s="185"/>
      <c r="K299" s="8" t="e">
        <f t="shared" si="116"/>
        <v>#DIV/0!</v>
      </c>
      <c r="L299" s="9" t="e">
        <f t="shared" si="117"/>
        <v>#DIV/0!</v>
      </c>
      <c r="M299" s="31"/>
      <c r="N299" s="3">
        <f t="shared" si="92"/>
        <v>0</v>
      </c>
      <c r="O299" s="3">
        <f t="shared" si="93"/>
        <v>0</v>
      </c>
      <c r="Q299" s="2"/>
      <c r="R299" s="169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  <c r="CA299" s="2"/>
      <c r="CB299" s="2"/>
      <c r="CC299" s="2"/>
      <c r="CD299" s="2"/>
      <c r="CE299" s="2"/>
      <c r="CF299" s="2"/>
      <c r="CG299" s="2"/>
      <c r="CH299" s="2"/>
      <c r="CI299" s="2"/>
      <c r="CJ299" s="2"/>
      <c r="CK299" s="2"/>
      <c r="CL299" s="2"/>
      <c r="CM299" s="2"/>
      <c r="CN299" s="2"/>
      <c r="CO299" s="2"/>
      <c r="CP299" s="2"/>
      <c r="CQ299" s="2"/>
      <c r="CR299" s="2"/>
      <c r="CS299" s="2"/>
      <c r="CT299" s="2"/>
      <c r="CU299" s="2"/>
      <c r="CV299" s="2"/>
      <c r="CW299" s="2"/>
      <c r="CX299" s="2"/>
      <c r="CY299" s="2"/>
    </row>
    <row r="300" spans="1:103" s="11" customFormat="1" x14ac:dyDescent="0.25">
      <c r="A300" s="187" t="s">
        <v>16</v>
      </c>
      <c r="B300" s="187"/>
      <c r="C300" s="166"/>
      <c r="D300" s="119">
        <f t="shared" si="114"/>
        <v>0</v>
      </c>
      <c r="E300" s="119">
        <f t="shared" si="114"/>
        <v>0</v>
      </c>
      <c r="F300" s="119">
        <f t="shared" si="114"/>
        <v>0</v>
      </c>
      <c r="G300" s="189"/>
      <c r="H300" s="189"/>
      <c r="I300" s="119">
        <f t="shared" si="115"/>
        <v>0</v>
      </c>
      <c r="J300" s="185"/>
      <c r="K300" s="8" t="e">
        <f t="shared" si="116"/>
        <v>#DIV/0!</v>
      </c>
      <c r="L300" s="9" t="e">
        <f t="shared" si="117"/>
        <v>#DIV/0!</v>
      </c>
      <c r="M300" s="31"/>
      <c r="N300" s="3">
        <f t="shared" si="92"/>
        <v>0</v>
      </c>
      <c r="O300" s="3">
        <f t="shared" si="93"/>
        <v>0</v>
      </c>
      <c r="Q300" s="2"/>
      <c r="R300" s="169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  <c r="CA300" s="2"/>
      <c r="CB300" s="2"/>
      <c r="CC300" s="2"/>
      <c r="CD300" s="2"/>
      <c r="CE300" s="2"/>
      <c r="CF300" s="2"/>
      <c r="CG300" s="2"/>
      <c r="CH300" s="2"/>
      <c r="CI300" s="2"/>
      <c r="CJ300" s="2"/>
      <c r="CK300" s="2"/>
      <c r="CL300" s="2"/>
      <c r="CM300" s="2"/>
      <c r="CN300" s="2"/>
      <c r="CO300" s="2"/>
      <c r="CP300" s="2"/>
      <c r="CQ300" s="2"/>
      <c r="CR300" s="2"/>
      <c r="CS300" s="2"/>
      <c r="CT300" s="2"/>
      <c r="CU300" s="2"/>
      <c r="CV300" s="2"/>
      <c r="CW300" s="2"/>
      <c r="CX300" s="2"/>
      <c r="CY300" s="2"/>
    </row>
    <row r="301" spans="1:103" s="11" customFormat="1" x14ac:dyDescent="0.25">
      <c r="A301" s="187" t="s">
        <v>17</v>
      </c>
      <c r="B301" s="187"/>
      <c r="C301" s="166"/>
      <c r="D301" s="119">
        <f t="shared" si="114"/>
        <v>0</v>
      </c>
      <c r="E301" s="119">
        <f t="shared" si="114"/>
        <v>0</v>
      </c>
      <c r="F301" s="119">
        <f t="shared" si="114"/>
        <v>0</v>
      </c>
      <c r="G301" s="189"/>
      <c r="H301" s="189"/>
      <c r="I301" s="119">
        <f t="shared" si="115"/>
        <v>0</v>
      </c>
      <c r="J301" s="185"/>
      <c r="K301" s="8" t="e">
        <f t="shared" si="116"/>
        <v>#DIV/0!</v>
      </c>
      <c r="L301" s="9" t="e">
        <f t="shared" si="117"/>
        <v>#DIV/0!</v>
      </c>
      <c r="M301" s="31"/>
      <c r="N301" s="3">
        <f t="shared" si="92"/>
        <v>0</v>
      </c>
      <c r="O301" s="3">
        <f t="shared" si="93"/>
        <v>0</v>
      </c>
      <c r="Q301" s="2"/>
      <c r="R301" s="169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  <c r="CA301" s="2"/>
      <c r="CB301" s="2"/>
      <c r="CC301" s="2"/>
      <c r="CD301" s="2"/>
      <c r="CE301" s="2"/>
      <c r="CF301" s="2"/>
      <c r="CG301" s="2"/>
      <c r="CH301" s="2"/>
      <c r="CI301" s="2"/>
      <c r="CJ301" s="2"/>
      <c r="CK301" s="2"/>
      <c r="CL301" s="2"/>
      <c r="CM301" s="2"/>
      <c r="CN301" s="2"/>
      <c r="CO301" s="2"/>
      <c r="CP301" s="2"/>
      <c r="CQ301" s="2"/>
      <c r="CR301" s="2"/>
      <c r="CS301" s="2"/>
      <c r="CT301" s="2"/>
      <c r="CU301" s="2"/>
      <c r="CV301" s="2"/>
      <c r="CW301" s="2"/>
      <c r="CX301" s="2"/>
      <c r="CY301" s="2"/>
    </row>
    <row r="302" spans="1:103" s="11" customFormat="1" x14ac:dyDescent="0.25">
      <c r="A302" s="190" t="s">
        <v>18</v>
      </c>
      <c r="B302" s="190"/>
      <c r="C302" s="167"/>
      <c r="D302" s="124">
        <f t="shared" si="114"/>
        <v>0</v>
      </c>
      <c r="E302" s="124">
        <f t="shared" si="114"/>
        <v>0</v>
      </c>
      <c r="F302" s="124">
        <f t="shared" si="114"/>
        <v>0</v>
      </c>
      <c r="G302" s="192"/>
      <c r="H302" s="192"/>
      <c r="I302" s="124">
        <f t="shared" si="115"/>
        <v>0</v>
      </c>
      <c r="J302" s="186"/>
      <c r="K302" s="8" t="e">
        <f t="shared" si="116"/>
        <v>#DIV/0!</v>
      </c>
      <c r="L302" s="9" t="e">
        <f t="shared" si="117"/>
        <v>#DIV/0!</v>
      </c>
      <c r="M302" s="31"/>
      <c r="N302" s="3">
        <f t="shared" si="92"/>
        <v>0</v>
      </c>
      <c r="O302" s="3">
        <f t="shared" si="93"/>
        <v>0</v>
      </c>
      <c r="Q302" s="2"/>
      <c r="R302" s="169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  <c r="CA302" s="2"/>
      <c r="CB302" s="2"/>
      <c r="CC302" s="2"/>
      <c r="CD302" s="2"/>
      <c r="CE302" s="2"/>
      <c r="CF302" s="2"/>
      <c r="CG302" s="2"/>
      <c r="CH302" s="2"/>
      <c r="CI302" s="2"/>
      <c r="CJ302" s="2"/>
      <c r="CK302" s="2"/>
      <c r="CL302" s="2"/>
      <c r="CM302" s="2"/>
      <c r="CN302" s="2"/>
      <c r="CO302" s="2"/>
      <c r="CP302" s="2"/>
      <c r="CQ302" s="2"/>
      <c r="CR302" s="2"/>
      <c r="CS302" s="2"/>
      <c r="CT302" s="2"/>
      <c r="CU302" s="2"/>
      <c r="CV302" s="2"/>
      <c r="CW302" s="2"/>
      <c r="CX302" s="2"/>
      <c r="CY302" s="2"/>
    </row>
    <row r="303" spans="1:103" s="11" customFormat="1" ht="36" x14ac:dyDescent="0.25">
      <c r="A303" s="118" t="s">
        <v>336</v>
      </c>
      <c r="B303" s="202" t="s">
        <v>79</v>
      </c>
      <c r="C303" s="202"/>
      <c r="D303" s="202"/>
      <c r="E303" s="202"/>
      <c r="F303" s="202"/>
      <c r="G303" s="202"/>
      <c r="H303" s="202"/>
      <c r="I303" s="202"/>
      <c r="J303" s="202"/>
      <c r="K303" s="32"/>
      <c r="L303" s="33"/>
      <c r="M303" s="34"/>
      <c r="N303" s="3">
        <f t="shared" si="92"/>
        <v>0</v>
      </c>
      <c r="O303" s="3">
        <f t="shared" si="93"/>
        <v>0</v>
      </c>
      <c r="Q303" s="2"/>
      <c r="R303" s="169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  <c r="CA303" s="2"/>
      <c r="CB303" s="2"/>
      <c r="CC303" s="2"/>
      <c r="CD303" s="2"/>
      <c r="CE303" s="2"/>
      <c r="CF303" s="2"/>
      <c r="CG303" s="2"/>
      <c r="CH303" s="2"/>
      <c r="CI303" s="2"/>
      <c r="CJ303" s="2"/>
      <c r="CK303" s="2"/>
      <c r="CL303" s="2"/>
      <c r="CM303" s="2"/>
      <c r="CN303" s="2"/>
      <c r="CO303" s="2"/>
      <c r="CP303" s="2"/>
      <c r="CQ303" s="2"/>
      <c r="CR303" s="2"/>
      <c r="CS303" s="2"/>
      <c r="CT303" s="2"/>
      <c r="CU303" s="2"/>
      <c r="CV303" s="2"/>
      <c r="CW303" s="2"/>
      <c r="CX303" s="2"/>
      <c r="CY303" s="2"/>
    </row>
    <row r="304" spans="1:103" s="11" customFormat="1" x14ac:dyDescent="0.25">
      <c r="A304" s="187" t="s">
        <v>12</v>
      </c>
      <c r="B304" s="187"/>
      <c r="C304" s="166" t="s">
        <v>304</v>
      </c>
      <c r="D304" s="119">
        <f>SUM(D305:D310)</f>
        <v>23799</v>
      </c>
      <c r="E304" s="119">
        <f>SUM(E305:E310)</f>
        <v>23797.599999999999</v>
      </c>
      <c r="F304" s="120">
        <f>SUM(F305:F310)</f>
        <v>23797.599999999999</v>
      </c>
      <c r="G304" s="189">
        <v>44562</v>
      </c>
      <c r="H304" s="189"/>
      <c r="I304" s="119">
        <f>SUM(I305:I310)</f>
        <v>23799</v>
      </c>
      <c r="J304" s="185" t="s">
        <v>236</v>
      </c>
      <c r="K304" s="8">
        <f>F304/D304</f>
        <v>0.99994117399890747</v>
      </c>
      <c r="L304" s="9">
        <f>I304/D304</f>
        <v>1</v>
      </c>
      <c r="M304" s="31"/>
      <c r="N304" s="3">
        <f t="shared" si="92"/>
        <v>1.4000000000014552</v>
      </c>
      <c r="O304" s="3">
        <f t="shared" si="93"/>
        <v>0</v>
      </c>
      <c r="Q304" s="2"/>
      <c r="R304" s="169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  <c r="CA304" s="2"/>
      <c r="CB304" s="2"/>
      <c r="CC304" s="2"/>
      <c r="CD304" s="2"/>
      <c r="CE304" s="2"/>
      <c r="CF304" s="2"/>
      <c r="CG304" s="2"/>
      <c r="CH304" s="2"/>
      <c r="CI304" s="2"/>
      <c r="CJ304" s="2"/>
      <c r="CK304" s="2"/>
      <c r="CL304" s="2"/>
      <c r="CM304" s="2"/>
      <c r="CN304" s="2"/>
      <c r="CO304" s="2"/>
      <c r="CP304" s="2"/>
      <c r="CQ304" s="2"/>
      <c r="CR304" s="2"/>
      <c r="CS304" s="2"/>
      <c r="CT304" s="2"/>
      <c r="CU304" s="2"/>
      <c r="CV304" s="2"/>
      <c r="CW304" s="2"/>
      <c r="CX304" s="2"/>
      <c r="CY304" s="2"/>
    </row>
    <row r="305" spans="1:103" s="11" customFormat="1" x14ac:dyDescent="0.25">
      <c r="A305" s="187" t="s">
        <v>13</v>
      </c>
      <c r="B305" s="187"/>
      <c r="C305" s="166"/>
      <c r="D305" s="119"/>
      <c r="E305" s="119"/>
      <c r="F305" s="119"/>
      <c r="G305" s="189"/>
      <c r="H305" s="189"/>
      <c r="I305" s="119"/>
      <c r="J305" s="185"/>
      <c r="K305" s="8" t="e">
        <f t="shared" ref="K305:K310" si="118">F305/D305</f>
        <v>#DIV/0!</v>
      </c>
      <c r="L305" s="9" t="e">
        <f t="shared" ref="L305:L310" si="119">I305/D305</f>
        <v>#DIV/0!</v>
      </c>
      <c r="M305" s="31"/>
      <c r="N305" s="3">
        <f t="shared" si="92"/>
        <v>0</v>
      </c>
      <c r="O305" s="3">
        <f t="shared" si="93"/>
        <v>0</v>
      </c>
      <c r="Q305" s="2"/>
      <c r="R305" s="169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  <c r="CA305" s="2"/>
      <c r="CB305" s="2"/>
      <c r="CC305" s="2"/>
      <c r="CD305" s="2"/>
      <c r="CE305" s="2"/>
      <c r="CF305" s="2"/>
      <c r="CG305" s="2"/>
      <c r="CH305" s="2"/>
      <c r="CI305" s="2"/>
      <c r="CJ305" s="2"/>
      <c r="CK305" s="2"/>
      <c r="CL305" s="2"/>
      <c r="CM305" s="2"/>
      <c r="CN305" s="2"/>
      <c r="CO305" s="2"/>
      <c r="CP305" s="2"/>
      <c r="CQ305" s="2"/>
      <c r="CR305" s="2"/>
      <c r="CS305" s="2"/>
      <c r="CT305" s="2"/>
      <c r="CU305" s="2"/>
      <c r="CV305" s="2"/>
      <c r="CW305" s="2"/>
      <c r="CX305" s="2"/>
      <c r="CY305" s="2"/>
    </row>
    <row r="306" spans="1:103" s="11" customFormat="1" x14ac:dyDescent="0.25">
      <c r="A306" s="187" t="s">
        <v>14</v>
      </c>
      <c r="B306" s="187"/>
      <c r="C306" s="166" t="s">
        <v>304</v>
      </c>
      <c r="D306" s="119">
        <v>23799</v>
      </c>
      <c r="E306" s="119">
        <f>19497.6+4300</f>
        <v>23797.599999999999</v>
      </c>
      <c r="F306" s="119">
        <f>19497.6+4300</f>
        <v>23797.599999999999</v>
      </c>
      <c r="G306" s="189"/>
      <c r="H306" s="189"/>
      <c r="I306" s="119">
        <v>23799</v>
      </c>
      <c r="J306" s="185"/>
      <c r="K306" s="8">
        <f t="shared" si="118"/>
        <v>0.99994117399890747</v>
      </c>
      <c r="L306" s="9">
        <f t="shared" si="119"/>
        <v>1</v>
      </c>
      <c r="M306" s="31"/>
      <c r="N306" s="3">
        <f t="shared" si="92"/>
        <v>1.4000000000014552</v>
      </c>
      <c r="O306" s="3">
        <f t="shared" si="93"/>
        <v>0</v>
      </c>
      <c r="Q306" s="2"/>
      <c r="R306" s="169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  <c r="CA306" s="2"/>
      <c r="CB306" s="2"/>
      <c r="CC306" s="2"/>
      <c r="CD306" s="2"/>
      <c r="CE306" s="2"/>
      <c r="CF306" s="2"/>
      <c r="CG306" s="2"/>
      <c r="CH306" s="2"/>
      <c r="CI306" s="2"/>
      <c r="CJ306" s="2"/>
      <c r="CK306" s="2"/>
      <c r="CL306" s="2"/>
      <c r="CM306" s="2"/>
      <c r="CN306" s="2"/>
      <c r="CO306" s="2"/>
      <c r="CP306" s="2"/>
      <c r="CQ306" s="2"/>
      <c r="CR306" s="2"/>
      <c r="CS306" s="2"/>
      <c r="CT306" s="2"/>
      <c r="CU306" s="2"/>
      <c r="CV306" s="2"/>
      <c r="CW306" s="2"/>
      <c r="CX306" s="2"/>
      <c r="CY306" s="2"/>
    </row>
    <row r="307" spans="1:103" s="11" customFormat="1" x14ac:dyDescent="0.25">
      <c r="A307" s="187" t="s">
        <v>15</v>
      </c>
      <c r="B307" s="187"/>
      <c r="C307" s="166"/>
      <c r="D307" s="119"/>
      <c r="E307" s="119"/>
      <c r="F307" s="119"/>
      <c r="G307" s="189"/>
      <c r="H307" s="189"/>
      <c r="I307" s="119"/>
      <c r="J307" s="185"/>
      <c r="K307" s="8" t="e">
        <f t="shared" si="118"/>
        <v>#DIV/0!</v>
      </c>
      <c r="L307" s="9" t="e">
        <f t="shared" si="119"/>
        <v>#DIV/0!</v>
      </c>
      <c r="M307" s="31"/>
      <c r="N307" s="3">
        <f t="shared" ref="N307:N366" si="120">I307-F307</f>
        <v>0</v>
      </c>
      <c r="O307" s="3">
        <f t="shared" ref="O307:O366" si="121">E307-F307</f>
        <v>0</v>
      </c>
      <c r="Q307" s="2"/>
      <c r="R307" s="169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  <c r="CA307" s="2"/>
      <c r="CB307" s="2"/>
      <c r="CC307" s="2"/>
      <c r="CD307" s="2"/>
      <c r="CE307" s="2"/>
      <c r="CF307" s="2"/>
      <c r="CG307" s="2"/>
      <c r="CH307" s="2"/>
      <c r="CI307" s="2"/>
      <c r="CJ307" s="2"/>
      <c r="CK307" s="2"/>
      <c r="CL307" s="2"/>
      <c r="CM307" s="2"/>
      <c r="CN307" s="2"/>
      <c r="CO307" s="2"/>
      <c r="CP307" s="2"/>
      <c r="CQ307" s="2"/>
      <c r="CR307" s="2"/>
      <c r="CS307" s="2"/>
      <c r="CT307" s="2"/>
      <c r="CU307" s="2"/>
      <c r="CV307" s="2"/>
      <c r="CW307" s="2"/>
      <c r="CX307" s="2"/>
      <c r="CY307" s="2"/>
    </row>
    <row r="308" spans="1:103" s="11" customFormat="1" x14ac:dyDescent="0.25">
      <c r="A308" s="187" t="s">
        <v>16</v>
      </c>
      <c r="B308" s="187"/>
      <c r="C308" s="166"/>
      <c r="D308" s="119"/>
      <c r="E308" s="119"/>
      <c r="F308" s="119"/>
      <c r="G308" s="189"/>
      <c r="H308" s="189"/>
      <c r="I308" s="119"/>
      <c r="J308" s="185"/>
      <c r="K308" s="8" t="e">
        <f t="shared" si="118"/>
        <v>#DIV/0!</v>
      </c>
      <c r="L308" s="9" t="e">
        <f t="shared" si="119"/>
        <v>#DIV/0!</v>
      </c>
      <c r="M308" s="31"/>
      <c r="N308" s="3">
        <f t="shared" si="120"/>
        <v>0</v>
      </c>
      <c r="O308" s="3">
        <f t="shared" si="121"/>
        <v>0</v>
      </c>
      <c r="Q308" s="2"/>
      <c r="R308" s="169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  <c r="CA308" s="2"/>
      <c r="CB308" s="2"/>
      <c r="CC308" s="2"/>
      <c r="CD308" s="2"/>
      <c r="CE308" s="2"/>
      <c r="CF308" s="2"/>
      <c r="CG308" s="2"/>
      <c r="CH308" s="2"/>
      <c r="CI308" s="2"/>
      <c r="CJ308" s="2"/>
      <c r="CK308" s="2"/>
      <c r="CL308" s="2"/>
      <c r="CM308" s="2"/>
      <c r="CN308" s="2"/>
      <c r="CO308" s="2"/>
      <c r="CP308" s="2"/>
      <c r="CQ308" s="2"/>
      <c r="CR308" s="2"/>
      <c r="CS308" s="2"/>
      <c r="CT308" s="2"/>
      <c r="CU308" s="2"/>
      <c r="CV308" s="2"/>
      <c r="CW308" s="2"/>
      <c r="CX308" s="2"/>
      <c r="CY308" s="2"/>
    </row>
    <row r="309" spans="1:103" s="11" customFormat="1" x14ac:dyDescent="0.25">
      <c r="A309" s="187" t="s">
        <v>17</v>
      </c>
      <c r="B309" s="187"/>
      <c r="C309" s="145"/>
      <c r="D309" s="119"/>
      <c r="E309" s="119"/>
      <c r="F309" s="119"/>
      <c r="G309" s="189"/>
      <c r="H309" s="189"/>
      <c r="I309" s="119"/>
      <c r="J309" s="185"/>
      <c r="K309" s="8" t="e">
        <f t="shared" si="118"/>
        <v>#DIV/0!</v>
      </c>
      <c r="L309" s="9" t="e">
        <f t="shared" si="119"/>
        <v>#DIV/0!</v>
      </c>
      <c r="M309" s="31"/>
      <c r="N309" s="3">
        <f t="shared" si="120"/>
        <v>0</v>
      </c>
      <c r="O309" s="3">
        <f t="shared" si="121"/>
        <v>0</v>
      </c>
      <c r="Q309" s="2"/>
      <c r="R309" s="169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  <c r="CA309" s="2"/>
      <c r="CB309" s="2"/>
      <c r="CC309" s="2"/>
      <c r="CD309" s="2"/>
      <c r="CE309" s="2"/>
      <c r="CF309" s="2"/>
      <c r="CG309" s="2"/>
      <c r="CH309" s="2"/>
      <c r="CI309" s="2"/>
      <c r="CJ309" s="2"/>
      <c r="CK309" s="2"/>
      <c r="CL309" s="2"/>
      <c r="CM309" s="2"/>
      <c r="CN309" s="2"/>
      <c r="CO309" s="2"/>
      <c r="CP309" s="2"/>
      <c r="CQ309" s="2"/>
      <c r="CR309" s="2"/>
      <c r="CS309" s="2"/>
      <c r="CT309" s="2"/>
      <c r="CU309" s="2"/>
      <c r="CV309" s="2"/>
      <c r="CW309" s="2"/>
      <c r="CX309" s="2"/>
      <c r="CY309" s="2"/>
    </row>
    <row r="310" spans="1:103" s="11" customFormat="1" x14ac:dyDescent="0.25">
      <c r="A310" s="187" t="s">
        <v>18</v>
      </c>
      <c r="B310" s="187"/>
      <c r="C310" s="145"/>
      <c r="D310" s="119"/>
      <c r="E310" s="119"/>
      <c r="F310" s="119"/>
      <c r="G310" s="189"/>
      <c r="H310" s="189"/>
      <c r="I310" s="119"/>
      <c r="J310" s="185"/>
      <c r="K310" s="8" t="e">
        <f t="shared" si="118"/>
        <v>#DIV/0!</v>
      </c>
      <c r="L310" s="9" t="e">
        <f t="shared" si="119"/>
        <v>#DIV/0!</v>
      </c>
      <c r="M310" s="31"/>
      <c r="N310" s="3">
        <f t="shared" si="120"/>
        <v>0</v>
      </c>
      <c r="O310" s="3">
        <f t="shared" si="121"/>
        <v>0</v>
      </c>
      <c r="Q310" s="2"/>
      <c r="R310" s="169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  <c r="CA310" s="2"/>
      <c r="CB310" s="2"/>
      <c r="CC310" s="2"/>
      <c r="CD310" s="2"/>
      <c r="CE310" s="2"/>
      <c r="CF310" s="2"/>
      <c r="CG310" s="2"/>
      <c r="CH310" s="2"/>
      <c r="CI310" s="2"/>
      <c r="CJ310" s="2"/>
      <c r="CK310" s="2"/>
      <c r="CL310" s="2"/>
      <c r="CM310" s="2"/>
      <c r="CN310" s="2"/>
      <c r="CO310" s="2"/>
      <c r="CP310" s="2"/>
      <c r="CQ310" s="2"/>
      <c r="CR310" s="2"/>
      <c r="CS310" s="2"/>
      <c r="CT310" s="2"/>
      <c r="CU310" s="2"/>
      <c r="CV310" s="2"/>
      <c r="CW310" s="2"/>
      <c r="CX310" s="2"/>
      <c r="CY310" s="2"/>
    </row>
    <row r="311" spans="1:103" s="40" customFormat="1" ht="24" x14ac:dyDescent="0.2">
      <c r="A311" s="118" t="s">
        <v>80</v>
      </c>
      <c r="B311" s="191" t="s">
        <v>81</v>
      </c>
      <c r="C311" s="191"/>
      <c r="D311" s="191"/>
      <c r="E311" s="191"/>
      <c r="F311" s="191"/>
      <c r="G311" s="191"/>
      <c r="H311" s="191"/>
      <c r="I311" s="191"/>
      <c r="J311" s="191"/>
      <c r="K311" s="26"/>
      <c r="L311" s="27"/>
      <c r="M311" s="39"/>
      <c r="N311" s="3">
        <f t="shared" si="120"/>
        <v>0</v>
      </c>
      <c r="O311" s="3">
        <f t="shared" si="121"/>
        <v>0</v>
      </c>
      <c r="Q311" s="41"/>
      <c r="R311" s="175"/>
      <c r="S311" s="41"/>
      <c r="T311" s="41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F311" s="41"/>
      <c r="AG311" s="41"/>
      <c r="AH311" s="41"/>
      <c r="AI311" s="41"/>
      <c r="AJ311" s="41"/>
      <c r="AK311" s="41"/>
      <c r="AL311" s="41"/>
      <c r="AM311" s="41"/>
      <c r="AN311" s="41"/>
      <c r="AO311" s="41"/>
      <c r="AP311" s="41"/>
      <c r="AQ311" s="41"/>
      <c r="AR311" s="41"/>
      <c r="AS311" s="41"/>
      <c r="AT311" s="41"/>
      <c r="AU311" s="41"/>
      <c r="AV311" s="41"/>
      <c r="AW311" s="41"/>
      <c r="AX311" s="41"/>
      <c r="AY311" s="41"/>
      <c r="AZ311" s="41"/>
      <c r="BA311" s="41"/>
      <c r="BB311" s="41"/>
      <c r="BC311" s="41"/>
      <c r="BD311" s="41"/>
      <c r="BE311" s="41"/>
      <c r="BF311" s="41"/>
      <c r="BG311" s="41"/>
      <c r="BH311" s="41"/>
      <c r="BI311" s="41"/>
      <c r="BJ311" s="41"/>
      <c r="BK311" s="41"/>
      <c r="BL311" s="41"/>
      <c r="BM311" s="41"/>
      <c r="BN311" s="41"/>
      <c r="BO311" s="41"/>
      <c r="BP311" s="41"/>
      <c r="BQ311" s="41"/>
      <c r="BR311" s="41"/>
      <c r="BS311" s="41"/>
      <c r="BT311" s="41"/>
      <c r="BU311" s="41"/>
      <c r="BV311" s="41"/>
      <c r="BW311" s="41"/>
      <c r="BX311" s="41"/>
      <c r="BY311" s="41"/>
      <c r="BZ311" s="41"/>
      <c r="CA311" s="41"/>
      <c r="CB311" s="41"/>
      <c r="CC311" s="41"/>
      <c r="CD311" s="41"/>
      <c r="CE311" s="41"/>
      <c r="CF311" s="41"/>
      <c r="CG311" s="41"/>
      <c r="CH311" s="41"/>
      <c r="CI311" s="41"/>
      <c r="CJ311" s="41"/>
      <c r="CK311" s="41"/>
      <c r="CL311" s="41"/>
      <c r="CM311" s="41"/>
      <c r="CN311" s="41"/>
      <c r="CO311" s="41"/>
      <c r="CP311" s="41"/>
      <c r="CQ311" s="41"/>
      <c r="CR311" s="41"/>
      <c r="CS311" s="41"/>
      <c r="CT311" s="41"/>
      <c r="CU311" s="41"/>
      <c r="CV311" s="41"/>
      <c r="CW311" s="41"/>
      <c r="CX311" s="41"/>
      <c r="CY311" s="41"/>
    </row>
    <row r="312" spans="1:103" s="11" customFormat="1" x14ac:dyDescent="0.25">
      <c r="A312" s="187" t="s">
        <v>12</v>
      </c>
      <c r="B312" s="187"/>
      <c r="C312" s="166" t="s">
        <v>349</v>
      </c>
      <c r="D312" s="120">
        <f t="shared" ref="D312:F318" si="122">SUM(D320,D328,D336,D344,D352,D368,D360,D376,D384,D392,D400,,D408,D416,D424)</f>
        <v>135563.89155</v>
      </c>
      <c r="E312" s="120">
        <f t="shared" si="122"/>
        <v>135120.89909999998</v>
      </c>
      <c r="F312" s="120">
        <f t="shared" si="122"/>
        <v>135120.89909999998</v>
      </c>
      <c r="G312" s="189">
        <v>44562</v>
      </c>
      <c r="H312" s="189"/>
      <c r="I312" s="120">
        <f t="shared" ref="I312:I318" si="123">SUM(I320,I328,I336,I344,I352,I368,I360,I376,I384,I392,I400,,I408,I416)</f>
        <v>130440.40805999999</v>
      </c>
      <c r="J312" s="185" t="s">
        <v>283</v>
      </c>
      <c r="K312" s="8">
        <f>F312/D312</f>
        <v>0.99673222386186344</v>
      </c>
      <c r="L312" s="9">
        <f>I312/D312</f>
        <v>0.9622061344549826</v>
      </c>
      <c r="M312" s="31"/>
      <c r="N312" s="3">
        <f t="shared" si="120"/>
        <v>-4680.4910399999935</v>
      </c>
      <c r="O312" s="3">
        <f t="shared" si="121"/>
        <v>0</v>
      </c>
      <c r="Q312" s="2"/>
      <c r="R312" s="169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  <c r="CA312" s="2"/>
      <c r="CB312" s="2"/>
      <c r="CC312" s="2"/>
      <c r="CD312" s="2"/>
      <c r="CE312" s="2"/>
      <c r="CF312" s="2"/>
      <c r="CG312" s="2"/>
      <c r="CH312" s="2"/>
      <c r="CI312" s="2"/>
      <c r="CJ312" s="2"/>
      <c r="CK312" s="2"/>
      <c r="CL312" s="2"/>
      <c r="CM312" s="2"/>
      <c r="CN312" s="2"/>
      <c r="CO312" s="2"/>
      <c r="CP312" s="2"/>
      <c r="CQ312" s="2"/>
      <c r="CR312" s="2"/>
      <c r="CS312" s="2"/>
      <c r="CT312" s="2"/>
      <c r="CU312" s="2"/>
      <c r="CV312" s="2"/>
      <c r="CW312" s="2"/>
      <c r="CX312" s="2"/>
      <c r="CY312" s="2"/>
    </row>
    <row r="313" spans="1:103" s="11" customFormat="1" x14ac:dyDescent="0.25">
      <c r="A313" s="187" t="s">
        <v>13</v>
      </c>
      <c r="B313" s="187"/>
      <c r="C313" s="166"/>
      <c r="D313" s="120">
        <f t="shared" si="122"/>
        <v>0</v>
      </c>
      <c r="E313" s="120">
        <f t="shared" si="122"/>
        <v>0</v>
      </c>
      <c r="F313" s="120">
        <f t="shared" si="122"/>
        <v>0</v>
      </c>
      <c r="G313" s="189"/>
      <c r="H313" s="189"/>
      <c r="I313" s="120">
        <f t="shared" si="123"/>
        <v>0</v>
      </c>
      <c r="J313" s="185"/>
      <c r="K313" s="8" t="e">
        <f t="shared" ref="K313:K318" si="124">F313/D313</f>
        <v>#DIV/0!</v>
      </c>
      <c r="L313" s="9" t="e">
        <f t="shared" ref="L313:L318" si="125">I313/D313</f>
        <v>#DIV/0!</v>
      </c>
      <c r="M313" s="31"/>
      <c r="N313" s="3">
        <f t="shared" si="120"/>
        <v>0</v>
      </c>
      <c r="O313" s="3">
        <f t="shared" si="121"/>
        <v>0</v>
      </c>
      <c r="Q313" s="2"/>
      <c r="R313" s="169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  <c r="CA313" s="2"/>
      <c r="CB313" s="2"/>
      <c r="CC313" s="2"/>
      <c r="CD313" s="2"/>
      <c r="CE313" s="2"/>
      <c r="CF313" s="2"/>
      <c r="CG313" s="2"/>
      <c r="CH313" s="2"/>
      <c r="CI313" s="2"/>
      <c r="CJ313" s="2"/>
      <c r="CK313" s="2"/>
      <c r="CL313" s="2"/>
      <c r="CM313" s="2"/>
      <c r="CN313" s="2"/>
      <c r="CO313" s="2"/>
      <c r="CP313" s="2"/>
      <c r="CQ313" s="2"/>
      <c r="CR313" s="2"/>
      <c r="CS313" s="2"/>
      <c r="CT313" s="2"/>
      <c r="CU313" s="2"/>
      <c r="CV313" s="2"/>
      <c r="CW313" s="2"/>
      <c r="CX313" s="2"/>
      <c r="CY313" s="2"/>
    </row>
    <row r="314" spans="1:103" s="11" customFormat="1" x14ac:dyDescent="0.25">
      <c r="A314" s="187" t="s">
        <v>14</v>
      </c>
      <c r="B314" s="187"/>
      <c r="C314" s="166" t="s">
        <v>349</v>
      </c>
      <c r="D314" s="120">
        <f t="shared" si="122"/>
        <v>135563.89155</v>
      </c>
      <c r="E314" s="120">
        <f t="shared" si="122"/>
        <v>135120.89909999998</v>
      </c>
      <c r="F314" s="120">
        <f t="shared" si="122"/>
        <v>135120.89909999998</v>
      </c>
      <c r="G314" s="189"/>
      <c r="H314" s="189"/>
      <c r="I314" s="120">
        <f t="shared" si="123"/>
        <v>130440.40805999999</v>
      </c>
      <c r="J314" s="185"/>
      <c r="K314" s="8">
        <f t="shared" si="124"/>
        <v>0.99673222386186344</v>
      </c>
      <c r="L314" s="9">
        <f t="shared" si="125"/>
        <v>0.9622061344549826</v>
      </c>
      <c r="M314" s="31"/>
      <c r="N314" s="3">
        <f t="shared" si="120"/>
        <v>-4680.4910399999935</v>
      </c>
      <c r="O314" s="3">
        <f t="shared" si="121"/>
        <v>0</v>
      </c>
      <c r="Q314" s="2"/>
      <c r="R314" s="169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  <c r="CA314" s="2"/>
      <c r="CB314" s="2"/>
      <c r="CC314" s="2"/>
      <c r="CD314" s="2"/>
      <c r="CE314" s="2"/>
      <c r="CF314" s="2"/>
      <c r="CG314" s="2"/>
      <c r="CH314" s="2"/>
      <c r="CI314" s="2"/>
      <c r="CJ314" s="2"/>
      <c r="CK314" s="2"/>
      <c r="CL314" s="2"/>
      <c r="CM314" s="2"/>
      <c r="CN314" s="2"/>
      <c r="CO314" s="2"/>
      <c r="CP314" s="2"/>
      <c r="CQ314" s="2"/>
      <c r="CR314" s="2"/>
      <c r="CS314" s="2"/>
      <c r="CT314" s="2"/>
      <c r="CU314" s="2"/>
      <c r="CV314" s="2"/>
      <c r="CW314" s="2"/>
      <c r="CX314" s="2"/>
      <c r="CY314" s="2"/>
    </row>
    <row r="315" spans="1:103" s="11" customFormat="1" x14ac:dyDescent="0.25">
      <c r="A315" s="187" t="s">
        <v>15</v>
      </c>
      <c r="B315" s="187"/>
      <c r="C315" s="145"/>
      <c r="D315" s="120">
        <f t="shared" si="122"/>
        <v>0</v>
      </c>
      <c r="E315" s="120">
        <f t="shared" si="122"/>
        <v>0</v>
      </c>
      <c r="F315" s="120">
        <f t="shared" si="122"/>
        <v>0</v>
      </c>
      <c r="G315" s="189"/>
      <c r="H315" s="189"/>
      <c r="I315" s="120">
        <f t="shared" si="123"/>
        <v>0</v>
      </c>
      <c r="J315" s="185"/>
      <c r="K315" s="8" t="e">
        <f t="shared" si="124"/>
        <v>#DIV/0!</v>
      </c>
      <c r="L315" s="9" t="e">
        <f t="shared" si="125"/>
        <v>#DIV/0!</v>
      </c>
      <c r="M315" s="31"/>
      <c r="N315" s="3">
        <f t="shared" si="120"/>
        <v>0</v>
      </c>
      <c r="O315" s="3">
        <f t="shared" si="121"/>
        <v>0</v>
      </c>
      <c r="Q315" s="2"/>
      <c r="R315" s="169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  <c r="CA315" s="2"/>
      <c r="CB315" s="2"/>
      <c r="CC315" s="2"/>
      <c r="CD315" s="2"/>
      <c r="CE315" s="2"/>
      <c r="CF315" s="2"/>
      <c r="CG315" s="2"/>
      <c r="CH315" s="2"/>
      <c r="CI315" s="2"/>
      <c r="CJ315" s="2"/>
      <c r="CK315" s="2"/>
      <c r="CL315" s="2"/>
      <c r="CM315" s="2"/>
      <c r="CN315" s="2"/>
      <c r="CO315" s="2"/>
      <c r="CP315" s="2"/>
      <c r="CQ315" s="2"/>
      <c r="CR315" s="2"/>
      <c r="CS315" s="2"/>
      <c r="CT315" s="2"/>
      <c r="CU315" s="2"/>
      <c r="CV315" s="2"/>
      <c r="CW315" s="2"/>
      <c r="CX315" s="2"/>
      <c r="CY315" s="2"/>
    </row>
    <row r="316" spans="1:103" s="11" customFormat="1" x14ac:dyDescent="0.25">
      <c r="A316" s="187" t="s">
        <v>16</v>
      </c>
      <c r="B316" s="187"/>
      <c r="C316" s="145"/>
      <c r="D316" s="120">
        <f t="shared" si="122"/>
        <v>0</v>
      </c>
      <c r="E316" s="120">
        <f t="shared" si="122"/>
        <v>0</v>
      </c>
      <c r="F316" s="120">
        <f t="shared" si="122"/>
        <v>0</v>
      </c>
      <c r="G316" s="189"/>
      <c r="H316" s="189"/>
      <c r="I316" s="120">
        <f t="shared" si="123"/>
        <v>0</v>
      </c>
      <c r="J316" s="185"/>
      <c r="K316" s="8" t="e">
        <f t="shared" si="124"/>
        <v>#DIV/0!</v>
      </c>
      <c r="L316" s="9" t="e">
        <f t="shared" si="125"/>
        <v>#DIV/0!</v>
      </c>
      <c r="M316" s="31"/>
      <c r="N316" s="3">
        <f t="shared" si="120"/>
        <v>0</v>
      </c>
      <c r="O316" s="3">
        <f t="shared" si="121"/>
        <v>0</v>
      </c>
      <c r="Q316" s="2"/>
      <c r="R316" s="169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  <c r="CA316" s="2"/>
      <c r="CB316" s="2"/>
      <c r="CC316" s="2"/>
      <c r="CD316" s="2"/>
      <c r="CE316" s="2"/>
      <c r="CF316" s="2"/>
      <c r="CG316" s="2"/>
      <c r="CH316" s="2"/>
      <c r="CI316" s="2"/>
      <c r="CJ316" s="2"/>
      <c r="CK316" s="2"/>
      <c r="CL316" s="2"/>
      <c r="CM316" s="2"/>
      <c r="CN316" s="2"/>
      <c r="CO316" s="2"/>
      <c r="CP316" s="2"/>
      <c r="CQ316" s="2"/>
      <c r="CR316" s="2"/>
      <c r="CS316" s="2"/>
      <c r="CT316" s="2"/>
      <c r="CU316" s="2"/>
      <c r="CV316" s="2"/>
      <c r="CW316" s="2"/>
      <c r="CX316" s="2"/>
      <c r="CY316" s="2"/>
    </row>
    <row r="317" spans="1:103" s="11" customFormat="1" x14ac:dyDescent="0.25">
      <c r="A317" s="187" t="s">
        <v>17</v>
      </c>
      <c r="B317" s="187"/>
      <c r="C317" s="145"/>
      <c r="D317" s="120">
        <f t="shared" si="122"/>
        <v>0</v>
      </c>
      <c r="E317" s="120">
        <f t="shared" si="122"/>
        <v>0</v>
      </c>
      <c r="F317" s="120">
        <f t="shared" si="122"/>
        <v>0</v>
      </c>
      <c r="G317" s="189"/>
      <c r="H317" s="189"/>
      <c r="I317" s="120">
        <f t="shared" si="123"/>
        <v>0</v>
      </c>
      <c r="J317" s="185"/>
      <c r="K317" s="8" t="e">
        <f t="shared" si="124"/>
        <v>#DIV/0!</v>
      </c>
      <c r="L317" s="9" t="e">
        <f t="shared" si="125"/>
        <v>#DIV/0!</v>
      </c>
      <c r="M317" s="31"/>
      <c r="N317" s="3">
        <f t="shared" si="120"/>
        <v>0</v>
      </c>
      <c r="O317" s="3">
        <f t="shared" si="121"/>
        <v>0</v>
      </c>
      <c r="Q317" s="2"/>
      <c r="R317" s="169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  <c r="CA317" s="2"/>
      <c r="CB317" s="2"/>
      <c r="CC317" s="2"/>
      <c r="CD317" s="2"/>
      <c r="CE317" s="2"/>
      <c r="CF317" s="2"/>
      <c r="CG317" s="2"/>
      <c r="CH317" s="2"/>
      <c r="CI317" s="2"/>
      <c r="CJ317" s="2"/>
      <c r="CK317" s="2"/>
      <c r="CL317" s="2"/>
      <c r="CM317" s="2"/>
      <c r="CN317" s="2"/>
      <c r="CO317" s="2"/>
      <c r="CP317" s="2"/>
      <c r="CQ317" s="2"/>
      <c r="CR317" s="2"/>
      <c r="CS317" s="2"/>
      <c r="CT317" s="2"/>
      <c r="CU317" s="2"/>
      <c r="CV317" s="2"/>
      <c r="CW317" s="2"/>
      <c r="CX317" s="2"/>
      <c r="CY317" s="2"/>
    </row>
    <row r="318" spans="1:103" s="11" customFormat="1" x14ac:dyDescent="0.25">
      <c r="A318" s="190" t="s">
        <v>18</v>
      </c>
      <c r="B318" s="190"/>
      <c r="C318" s="146"/>
      <c r="D318" s="122">
        <f t="shared" si="122"/>
        <v>0</v>
      </c>
      <c r="E318" s="122">
        <f t="shared" si="122"/>
        <v>0</v>
      </c>
      <c r="F318" s="122">
        <f t="shared" si="122"/>
        <v>0</v>
      </c>
      <c r="G318" s="192"/>
      <c r="H318" s="192"/>
      <c r="I318" s="122">
        <f t="shared" si="123"/>
        <v>0</v>
      </c>
      <c r="J318" s="186"/>
      <c r="K318" s="8" t="e">
        <f t="shared" si="124"/>
        <v>#DIV/0!</v>
      </c>
      <c r="L318" s="9" t="e">
        <f t="shared" si="125"/>
        <v>#DIV/0!</v>
      </c>
      <c r="M318" s="31"/>
      <c r="N318" s="3">
        <f t="shared" si="120"/>
        <v>0</v>
      </c>
      <c r="O318" s="3">
        <f t="shared" si="121"/>
        <v>0</v>
      </c>
      <c r="Q318" s="2"/>
      <c r="R318" s="169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  <c r="CA318" s="2"/>
      <c r="CB318" s="2"/>
      <c r="CC318" s="2"/>
      <c r="CD318" s="2"/>
      <c r="CE318" s="2"/>
      <c r="CF318" s="2"/>
      <c r="CG318" s="2"/>
      <c r="CH318" s="2"/>
      <c r="CI318" s="2"/>
      <c r="CJ318" s="2"/>
      <c r="CK318" s="2"/>
      <c r="CL318" s="2"/>
      <c r="CM318" s="2"/>
      <c r="CN318" s="2"/>
      <c r="CO318" s="2"/>
      <c r="CP318" s="2"/>
      <c r="CQ318" s="2"/>
      <c r="CR318" s="2"/>
      <c r="CS318" s="2"/>
      <c r="CT318" s="2"/>
      <c r="CU318" s="2"/>
      <c r="CV318" s="2"/>
      <c r="CW318" s="2"/>
      <c r="CX318" s="2"/>
      <c r="CY318" s="2"/>
    </row>
    <row r="319" spans="1:103" s="11" customFormat="1" ht="24" x14ac:dyDescent="0.2">
      <c r="A319" s="118" t="s">
        <v>82</v>
      </c>
      <c r="B319" s="191" t="s">
        <v>83</v>
      </c>
      <c r="C319" s="191"/>
      <c r="D319" s="191"/>
      <c r="E319" s="191"/>
      <c r="F319" s="191"/>
      <c r="G319" s="191"/>
      <c r="H319" s="191"/>
      <c r="I319" s="191"/>
      <c r="J319" s="191"/>
      <c r="K319" s="26"/>
      <c r="L319" s="27"/>
      <c r="M319" s="28"/>
      <c r="N319" s="3">
        <f t="shared" si="120"/>
        <v>0</v>
      </c>
      <c r="O319" s="3">
        <f t="shared" si="121"/>
        <v>0</v>
      </c>
      <c r="Q319" s="2"/>
      <c r="R319" s="169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  <c r="CA319" s="2"/>
      <c r="CB319" s="2"/>
      <c r="CC319" s="2"/>
      <c r="CD319" s="2"/>
      <c r="CE319" s="2"/>
      <c r="CF319" s="2"/>
      <c r="CG319" s="2"/>
      <c r="CH319" s="2"/>
      <c r="CI319" s="2"/>
      <c r="CJ319" s="2"/>
      <c r="CK319" s="2"/>
      <c r="CL319" s="2"/>
      <c r="CM319" s="2"/>
      <c r="CN319" s="2"/>
      <c r="CO319" s="2"/>
      <c r="CP319" s="2"/>
      <c r="CQ319" s="2"/>
      <c r="CR319" s="2"/>
      <c r="CS319" s="2"/>
      <c r="CT319" s="2"/>
      <c r="CU319" s="2"/>
      <c r="CV319" s="2"/>
      <c r="CW319" s="2"/>
      <c r="CX319" s="2"/>
      <c r="CY319" s="2"/>
    </row>
    <row r="320" spans="1:103" s="11" customFormat="1" x14ac:dyDescent="0.25">
      <c r="A320" s="187" t="s">
        <v>12</v>
      </c>
      <c r="B320" s="187"/>
      <c r="C320" s="166" t="s">
        <v>304</v>
      </c>
      <c r="D320" s="119">
        <f>SUM(D321:D326)</f>
        <v>2250</v>
      </c>
      <c r="E320" s="119">
        <f>SUM(E321:E326)</f>
        <v>2250</v>
      </c>
      <c r="F320" s="120">
        <f>SUM(F321:F326)</f>
        <v>2250</v>
      </c>
      <c r="G320" s="189">
        <v>44562</v>
      </c>
      <c r="H320" s="189"/>
      <c r="I320" s="119">
        <f>SUM(I321:I326)</f>
        <v>2250</v>
      </c>
      <c r="J320" s="185" t="s">
        <v>282</v>
      </c>
      <c r="K320" s="8">
        <f>F320/D320</f>
        <v>1</v>
      </c>
      <c r="L320" s="9">
        <f>I320/D320</f>
        <v>1</v>
      </c>
      <c r="M320" s="31"/>
      <c r="N320" s="3">
        <f t="shared" si="120"/>
        <v>0</v>
      </c>
      <c r="O320" s="3">
        <f t="shared" si="121"/>
        <v>0</v>
      </c>
      <c r="Q320" s="2"/>
      <c r="R320" s="169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  <c r="CA320" s="2"/>
      <c r="CB320" s="2"/>
      <c r="CC320" s="2"/>
      <c r="CD320" s="2"/>
      <c r="CE320" s="2"/>
      <c r="CF320" s="2"/>
      <c r="CG320" s="2"/>
      <c r="CH320" s="2"/>
      <c r="CI320" s="2"/>
      <c r="CJ320" s="2"/>
      <c r="CK320" s="2"/>
      <c r="CL320" s="2"/>
      <c r="CM320" s="2"/>
      <c r="CN320" s="2"/>
      <c r="CO320" s="2"/>
      <c r="CP320" s="2"/>
      <c r="CQ320" s="2"/>
      <c r="CR320" s="2"/>
      <c r="CS320" s="2"/>
      <c r="CT320" s="2"/>
      <c r="CU320" s="2"/>
      <c r="CV320" s="2"/>
      <c r="CW320" s="2"/>
      <c r="CX320" s="2"/>
      <c r="CY320" s="2"/>
    </row>
    <row r="321" spans="1:103" s="11" customFormat="1" x14ac:dyDescent="0.25">
      <c r="A321" s="187" t="s">
        <v>13</v>
      </c>
      <c r="B321" s="187"/>
      <c r="C321" s="166"/>
      <c r="D321" s="119"/>
      <c r="E321" s="119"/>
      <c r="F321" s="119"/>
      <c r="G321" s="189"/>
      <c r="H321" s="189"/>
      <c r="I321" s="119"/>
      <c r="J321" s="185"/>
      <c r="K321" s="8" t="e">
        <f t="shared" ref="K321:K326" si="126">F321/D321</f>
        <v>#DIV/0!</v>
      </c>
      <c r="L321" s="9" t="e">
        <f t="shared" ref="L321:L326" si="127">I321/D321</f>
        <v>#DIV/0!</v>
      </c>
      <c r="M321" s="31"/>
      <c r="N321" s="3">
        <f t="shared" si="120"/>
        <v>0</v>
      </c>
      <c r="O321" s="3">
        <f t="shared" si="121"/>
        <v>0</v>
      </c>
      <c r="Q321" s="2"/>
      <c r="R321" s="169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  <c r="CA321" s="2"/>
      <c r="CB321" s="2"/>
      <c r="CC321" s="2"/>
      <c r="CD321" s="2"/>
      <c r="CE321" s="2"/>
      <c r="CF321" s="2"/>
      <c r="CG321" s="2"/>
      <c r="CH321" s="2"/>
      <c r="CI321" s="2"/>
      <c r="CJ321" s="2"/>
      <c r="CK321" s="2"/>
      <c r="CL321" s="2"/>
      <c r="CM321" s="2"/>
      <c r="CN321" s="2"/>
      <c r="CO321" s="2"/>
      <c r="CP321" s="2"/>
      <c r="CQ321" s="2"/>
      <c r="CR321" s="2"/>
      <c r="CS321" s="2"/>
      <c r="CT321" s="2"/>
      <c r="CU321" s="2"/>
      <c r="CV321" s="2"/>
      <c r="CW321" s="2"/>
      <c r="CX321" s="2"/>
      <c r="CY321" s="2"/>
    </row>
    <row r="322" spans="1:103" s="11" customFormat="1" x14ac:dyDescent="0.25">
      <c r="A322" s="187" t="s">
        <v>14</v>
      </c>
      <c r="B322" s="187"/>
      <c r="C322" s="166" t="s">
        <v>304</v>
      </c>
      <c r="D322" s="119">
        <f>1950+300</f>
        <v>2250</v>
      </c>
      <c r="E322" s="119">
        <f t="shared" ref="E322:F322" si="128">1950+300</f>
        <v>2250</v>
      </c>
      <c r="F322" s="119">
        <f t="shared" si="128"/>
        <v>2250</v>
      </c>
      <c r="G322" s="189"/>
      <c r="H322" s="189"/>
      <c r="I322" s="119">
        <f>1750+200+300</f>
        <v>2250</v>
      </c>
      <c r="J322" s="185"/>
      <c r="K322" s="8">
        <f t="shared" si="126"/>
        <v>1</v>
      </c>
      <c r="L322" s="9">
        <f t="shared" si="127"/>
        <v>1</v>
      </c>
      <c r="M322" s="31"/>
      <c r="N322" s="3">
        <f t="shared" si="120"/>
        <v>0</v>
      </c>
      <c r="O322" s="3">
        <f t="shared" si="121"/>
        <v>0</v>
      </c>
      <c r="Q322" s="2"/>
      <c r="R322" s="169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  <c r="CA322" s="2"/>
      <c r="CB322" s="2"/>
      <c r="CC322" s="2"/>
      <c r="CD322" s="2"/>
      <c r="CE322" s="2"/>
      <c r="CF322" s="2"/>
      <c r="CG322" s="2"/>
      <c r="CH322" s="2"/>
      <c r="CI322" s="2"/>
      <c r="CJ322" s="2"/>
      <c r="CK322" s="2"/>
      <c r="CL322" s="2"/>
      <c r="CM322" s="2"/>
      <c r="CN322" s="2"/>
      <c r="CO322" s="2"/>
      <c r="CP322" s="2"/>
      <c r="CQ322" s="2"/>
      <c r="CR322" s="2"/>
      <c r="CS322" s="2"/>
      <c r="CT322" s="2"/>
      <c r="CU322" s="2"/>
      <c r="CV322" s="2"/>
      <c r="CW322" s="2"/>
      <c r="CX322" s="2"/>
      <c r="CY322" s="2"/>
    </row>
    <row r="323" spans="1:103" s="11" customFormat="1" x14ac:dyDescent="0.25">
      <c r="A323" s="187" t="s">
        <v>15</v>
      </c>
      <c r="B323" s="187"/>
      <c r="C323" s="166"/>
      <c r="D323" s="119"/>
      <c r="E323" s="119"/>
      <c r="F323" s="119"/>
      <c r="G323" s="189"/>
      <c r="H323" s="189"/>
      <c r="I323" s="119"/>
      <c r="J323" s="185"/>
      <c r="K323" s="8" t="e">
        <f t="shared" si="126"/>
        <v>#DIV/0!</v>
      </c>
      <c r="L323" s="9" t="e">
        <f t="shared" si="127"/>
        <v>#DIV/0!</v>
      </c>
      <c r="M323" s="31"/>
      <c r="N323" s="3">
        <f t="shared" si="120"/>
        <v>0</v>
      </c>
      <c r="O323" s="3">
        <f t="shared" si="121"/>
        <v>0</v>
      </c>
      <c r="Q323" s="2"/>
      <c r="R323" s="169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  <c r="CA323" s="2"/>
      <c r="CB323" s="2"/>
      <c r="CC323" s="2"/>
      <c r="CD323" s="2"/>
      <c r="CE323" s="2"/>
      <c r="CF323" s="2"/>
      <c r="CG323" s="2"/>
      <c r="CH323" s="2"/>
      <c r="CI323" s="2"/>
      <c r="CJ323" s="2"/>
      <c r="CK323" s="2"/>
      <c r="CL323" s="2"/>
      <c r="CM323" s="2"/>
      <c r="CN323" s="2"/>
      <c r="CO323" s="2"/>
      <c r="CP323" s="2"/>
      <c r="CQ323" s="2"/>
      <c r="CR323" s="2"/>
      <c r="CS323" s="2"/>
      <c r="CT323" s="2"/>
      <c r="CU323" s="2"/>
      <c r="CV323" s="2"/>
      <c r="CW323" s="2"/>
      <c r="CX323" s="2"/>
      <c r="CY323" s="2"/>
    </row>
    <row r="324" spans="1:103" s="11" customFormat="1" x14ac:dyDescent="0.25">
      <c r="A324" s="187" t="s">
        <v>16</v>
      </c>
      <c r="B324" s="187"/>
      <c r="C324" s="166"/>
      <c r="D324" s="119"/>
      <c r="E324" s="119"/>
      <c r="F324" s="119"/>
      <c r="G324" s="189"/>
      <c r="H324" s="189"/>
      <c r="I324" s="119"/>
      <c r="J324" s="185"/>
      <c r="K324" s="8" t="e">
        <f t="shared" si="126"/>
        <v>#DIV/0!</v>
      </c>
      <c r="L324" s="9" t="e">
        <f t="shared" si="127"/>
        <v>#DIV/0!</v>
      </c>
      <c r="M324" s="31"/>
      <c r="N324" s="3">
        <f t="shared" si="120"/>
        <v>0</v>
      </c>
      <c r="O324" s="3">
        <f t="shared" si="121"/>
        <v>0</v>
      </c>
      <c r="Q324" s="2"/>
      <c r="R324" s="169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  <c r="CA324" s="2"/>
      <c r="CB324" s="2"/>
      <c r="CC324" s="2"/>
      <c r="CD324" s="2"/>
      <c r="CE324" s="2"/>
      <c r="CF324" s="2"/>
      <c r="CG324" s="2"/>
      <c r="CH324" s="2"/>
      <c r="CI324" s="2"/>
      <c r="CJ324" s="2"/>
      <c r="CK324" s="2"/>
      <c r="CL324" s="2"/>
      <c r="CM324" s="2"/>
      <c r="CN324" s="2"/>
      <c r="CO324" s="2"/>
      <c r="CP324" s="2"/>
      <c r="CQ324" s="2"/>
      <c r="CR324" s="2"/>
      <c r="CS324" s="2"/>
      <c r="CT324" s="2"/>
      <c r="CU324" s="2"/>
      <c r="CV324" s="2"/>
      <c r="CW324" s="2"/>
      <c r="CX324" s="2"/>
      <c r="CY324" s="2"/>
    </row>
    <row r="325" spans="1:103" s="11" customFormat="1" x14ac:dyDescent="0.25">
      <c r="A325" s="187" t="s">
        <v>17</v>
      </c>
      <c r="B325" s="187"/>
      <c r="C325" s="166"/>
      <c r="D325" s="119"/>
      <c r="E325" s="119"/>
      <c r="F325" s="119"/>
      <c r="G325" s="189"/>
      <c r="H325" s="189"/>
      <c r="I325" s="119"/>
      <c r="J325" s="185"/>
      <c r="K325" s="8" t="e">
        <f t="shared" si="126"/>
        <v>#DIV/0!</v>
      </c>
      <c r="L325" s="9" t="e">
        <f t="shared" si="127"/>
        <v>#DIV/0!</v>
      </c>
      <c r="M325" s="31"/>
      <c r="N325" s="3">
        <f t="shared" si="120"/>
        <v>0</v>
      </c>
      <c r="O325" s="3">
        <f t="shared" si="121"/>
        <v>0</v>
      </c>
      <c r="Q325" s="2"/>
      <c r="R325" s="169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  <c r="CA325" s="2"/>
      <c r="CB325" s="2"/>
      <c r="CC325" s="2"/>
      <c r="CD325" s="2"/>
      <c r="CE325" s="2"/>
      <c r="CF325" s="2"/>
      <c r="CG325" s="2"/>
      <c r="CH325" s="2"/>
      <c r="CI325" s="2"/>
      <c r="CJ325" s="2"/>
      <c r="CK325" s="2"/>
      <c r="CL325" s="2"/>
      <c r="CM325" s="2"/>
      <c r="CN325" s="2"/>
      <c r="CO325" s="2"/>
      <c r="CP325" s="2"/>
      <c r="CQ325" s="2"/>
      <c r="CR325" s="2"/>
      <c r="CS325" s="2"/>
      <c r="CT325" s="2"/>
      <c r="CU325" s="2"/>
      <c r="CV325" s="2"/>
      <c r="CW325" s="2"/>
      <c r="CX325" s="2"/>
      <c r="CY325" s="2"/>
    </row>
    <row r="326" spans="1:103" s="11" customFormat="1" x14ac:dyDescent="0.25">
      <c r="A326" s="190" t="s">
        <v>18</v>
      </c>
      <c r="B326" s="190"/>
      <c r="C326" s="167"/>
      <c r="D326" s="124"/>
      <c r="E326" s="124"/>
      <c r="F326" s="124"/>
      <c r="G326" s="192"/>
      <c r="H326" s="192"/>
      <c r="I326" s="124"/>
      <c r="J326" s="186"/>
      <c r="K326" s="8" t="e">
        <f t="shared" si="126"/>
        <v>#DIV/0!</v>
      </c>
      <c r="L326" s="9" t="e">
        <f t="shared" si="127"/>
        <v>#DIV/0!</v>
      </c>
      <c r="M326" s="31"/>
      <c r="N326" s="3">
        <f t="shared" si="120"/>
        <v>0</v>
      </c>
      <c r="O326" s="3">
        <f t="shared" si="121"/>
        <v>0</v>
      </c>
      <c r="Q326" s="2"/>
      <c r="R326" s="169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  <c r="CA326" s="2"/>
      <c r="CB326" s="2"/>
      <c r="CC326" s="2"/>
      <c r="CD326" s="2"/>
      <c r="CE326" s="2"/>
      <c r="CF326" s="2"/>
      <c r="CG326" s="2"/>
      <c r="CH326" s="2"/>
      <c r="CI326" s="2"/>
      <c r="CJ326" s="2"/>
      <c r="CK326" s="2"/>
      <c r="CL326" s="2"/>
      <c r="CM326" s="2"/>
      <c r="CN326" s="2"/>
      <c r="CO326" s="2"/>
      <c r="CP326" s="2"/>
      <c r="CQ326" s="2"/>
      <c r="CR326" s="2"/>
      <c r="CS326" s="2"/>
      <c r="CT326" s="2"/>
      <c r="CU326" s="2"/>
      <c r="CV326" s="2"/>
      <c r="CW326" s="2"/>
      <c r="CX326" s="2"/>
      <c r="CY326" s="2"/>
    </row>
    <row r="327" spans="1:103" s="11" customFormat="1" ht="36" x14ac:dyDescent="0.2">
      <c r="A327" s="118" t="s">
        <v>337</v>
      </c>
      <c r="B327" s="191" t="s">
        <v>84</v>
      </c>
      <c r="C327" s="191"/>
      <c r="D327" s="191"/>
      <c r="E327" s="191"/>
      <c r="F327" s="191"/>
      <c r="G327" s="191"/>
      <c r="H327" s="191"/>
      <c r="I327" s="191"/>
      <c r="J327" s="191"/>
      <c r="K327" s="26"/>
      <c r="L327" s="27"/>
      <c r="M327" s="28"/>
      <c r="N327" s="3">
        <f t="shared" si="120"/>
        <v>0</v>
      </c>
      <c r="O327" s="3">
        <f t="shared" si="121"/>
        <v>0</v>
      </c>
      <c r="Q327" s="2"/>
      <c r="R327" s="169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/>
      <c r="BY327" s="2"/>
      <c r="BZ327" s="2"/>
      <c r="CA327" s="2"/>
      <c r="CB327" s="2"/>
      <c r="CC327" s="2"/>
      <c r="CD327" s="2"/>
      <c r="CE327" s="2"/>
      <c r="CF327" s="2"/>
      <c r="CG327" s="2"/>
      <c r="CH327" s="2"/>
      <c r="CI327" s="2"/>
      <c r="CJ327" s="2"/>
      <c r="CK327" s="2"/>
      <c r="CL327" s="2"/>
      <c r="CM327" s="2"/>
      <c r="CN327" s="2"/>
      <c r="CO327" s="2"/>
      <c r="CP327" s="2"/>
      <c r="CQ327" s="2"/>
      <c r="CR327" s="2"/>
      <c r="CS327" s="2"/>
      <c r="CT327" s="2"/>
      <c r="CU327" s="2"/>
      <c r="CV327" s="2"/>
      <c r="CW327" s="2"/>
      <c r="CX327" s="2"/>
      <c r="CY327" s="2"/>
    </row>
    <row r="328" spans="1:103" s="11" customFormat="1" x14ac:dyDescent="0.25">
      <c r="A328" s="187" t="s">
        <v>12</v>
      </c>
      <c r="B328" s="187"/>
      <c r="C328" s="166" t="s">
        <v>305</v>
      </c>
      <c r="D328" s="119">
        <f>SUM(D329:D334)</f>
        <v>1500</v>
      </c>
      <c r="E328" s="119">
        <f>SUM(E329:E334)</f>
        <v>1500</v>
      </c>
      <c r="F328" s="120">
        <f>SUM(F329:F334)</f>
        <v>1500</v>
      </c>
      <c r="G328" s="189">
        <v>44562</v>
      </c>
      <c r="H328" s="189"/>
      <c r="I328" s="119">
        <f>SUM(I329:I334)</f>
        <v>1500</v>
      </c>
      <c r="J328" s="185" t="s">
        <v>260</v>
      </c>
      <c r="K328" s="8">
        <f>F328/D328</f>
        <v>1</v>
      </c>
      <c r="L328" s="9">
        <f>I328/D328</f>
        <v>1</v>
      </c>
      <c r="M328" s="31"/>
      <c r="N328" s="3">
        <f t="shared" si="120"/>
        <v>0</v>
      </c>
      <c r="O328" s="3">
        <f t="shared" si="121"/>
        <v>0</v>
      </c>
      <c r="Q328" s="2"/>
      <c r="R328" s="169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  <c r="CA328" s="2"/>
      <c r="CB328" s="2"/>
      <c r="CC328" s="2"/>
      <c r="CD328" s="2"/>
      <c r="CE328" s="2"/>
      <c r="CF328" s="2"/>
      <c r="CG328" s="2"/>
      <c r="CH328" s="2"/>
      <c r="CI328" s="2"/>
      <c r="CJ328" s="2"/>
      <c r="CK328" s="2"/>
      <c r="CL328" s="2"/>
      <c r="CM328" s="2"/>
      <c r="CN328" s="2"/>
      <c r="CO328" s="2"/>
      <c r="CP328" s="2"/>
      <c r="CQ328" s="2"/>
      <c r="CR328" s="2"/>
      <c r="CS328" s="2"/>
      <c r="CT328" s="2"/>
      <c r="CU328" s="2"/>
      <c r="CV328" s="2"/>
      <c r="CW328" s="2"/>
      <c r="CX328" s="2"/>
      <c r="CY328" s="2"/>
    </row>
    <row r="329" spans="1:103" s="11" customFormat="1" x14ac:dyDescent="0.25">
      <c r="A329" s="187" t="s">
        <v>13</v>
      </c>
      <c r="B329" s="187"/>
      <c r="C329" s="166"/>
      <c r="D329" s="119"/>
      <c r="E329" s="119"/>
      <c r="F329" s="119"/>
      <c r="G329" s="189"/>
      <c r="H329" s="189"/>
      <c r="I329" s="119"/>
      <c r="J329" s="185"/>
      <c r="K329" s="8" t="e">
        <f t="shared" ref="K329:K334" si="129">F329/D329</f>
        <v>#DIV/0!</v>
      </c>
      <c r="L329" s="9" t="e">
        <f t="shared" ref="L329:L334" si="130">I329/D329</f>
        <v>#DIV/0!</v>
      </c>
      <c r="M329" s="31"/>
      <c r="N329" s="3">
        <f t="shared" si="120"/>
        <v>0</v>
      </c>
      <c r="O329" s="3">
        <f t="shared" si="121"/>
        <v>0</v>
      </c>
      <c r="Q329" s="2"/>
      <c r="R329" s="169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  <c r="CA329" s="2"/>
      <c r="CB329" s="2"/>
      <c r="CC329" s="2"/>
      <c r="CD329" s="2"/>
      <c r="CE329" s="2"/>
      <c r="CF329" s="2"/>
      <c r="CG329" s="2"/>
      <c r="CH329" s="2"/>
      <c r="CI329" s="2"/>
      <c r="CJ329" s="2"/>
      <c r="CK329" s="2"/>
      <c r="CL329" s="2"/>
      <c r="CM329" s="2"/>
      <c r="CN329" s="2"/>
      <c r="CO329" s="2"/>
      <c r="CP329" s="2"/>
      <c r="CQ329" s="2"/>
      <c r="CR329" s="2"/>
      <c r="CS329" s="2"/>
      <c r="CT329" s="2"/>
      <c r="CU329" s="2"/>
      <c r="CV329" s="2"/>
      <c r="CW329" s="2"/>
      <c r="CX329" s="2"/>
      <c r="CY329" s="2"/>
    </row>
    <row r="330" spans="1:103" s="11" customFormat="1" x14ac:dyDescent="0.25">
      <c r="A330" s="187" t="s">
        <v>14</v>
      </c>
      <c r="B330" s="187"/>
      <c r="C330" s="166" t="s">
        <v>305</v>
      </c>
      <c r="D330" s="119">
        <v>1500</v>
      </c>
      <c r="E330" s="119">
        <v>1500</v>
      </c>
      <c r="F330" s="119">
        <v>1500</v>
      </c>
      <c r="G330" s="189"/>
      <c r="H330" s="189"/>
      <c r="I330" s="119">
        <v>1500</v>
      </c>
      <c r="J330" s="185"/>
      <c r="K330" s="8">
        <f t="shared" si="129"/>
        <v>1</v>
      </c>
      <c r="L330" s="9">
        <f t="shared" si="130"/>
        <v>1</v>
      </c>
      <c r="M330" s="31"/>
      <c r="N330" s="3">
        <f t="shared" si="120"/>
        <v>0</v>
      </c>
      <c r="O330" s="3">
        <f t="shared" si="121"/>
        <v>0</v>
      </c>
      <c r="Q330" s="2"/>
      <c r="R330" s="169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  <c r="CA330" s="2"/>
      <c r="CB330" s="2"/>
      <c r="CC330" s="2"/>
      <c r="CD330" s="2"/>
      <c r="CE330" s="2"/>
      <c r="CF330" s="2"/>
      <c r="CG330" s="2"/>
      <c r="CH330" s="2"/>
      <c r="CI330" s="2"/>
      <c r="CJ330" s="2"/>
      <c r="CK330" s="2"/>
      <c r="CL330" s="2"/>
      <c r="CM330" s="2"/>
      <c r="CN330" s="2"/>
      <c r="CO330" s="2"/>
      <c r="CP330" s="2"/>
      <c r="CQ330" s="2"/>
      <c r="CR330" s="2"/>
      <c r="CS330" s="2"/>
      <c r="CT330" s="2"/>
      <c r="CU330" s="2"/>
      <c r="CV330" s="2"/>
      <c r="CW330" s="2"/>
      <c r="CX330" s="2"/>
      <c r="CY330" s="2"/>
    </row>
    <row r="331" spans="1:103" s="11" customFormat="1" x14ac:dyDescent="0.25">
      <c r="A331" s="187" t="s">
        <v>15</v>
      </c>
      <c r="B331" s="187"/>
      <c r="C331" s="166"/>
      <c r="D331" s="119"/>
      <c r="E331" s="119"/>
      <c r="F331" s="119"/>
      <c r="G331" s="189"/>
      <c r="H331" s="189"/>
      <c r="I331" s="119"/>
      <c r="J331" s="185"/>
      <c r="K331" s="8" t="e">
        <f t="shared" si="129"/>
        <v>#DIV/0!</v>
      </c>
      <c r="L331" s="9" t="e">
        <f t="shared" si="130"/>
        <v>#DIV/0!</v>
      </c>
      <c r="M331" s="31"/>
      <c r="N331" s="3">
        <f t="shared" si="120"/>
        <v>0</v>
      </c>
      <c r="O331" s="3">
        <f t="shared" si="121"/>
        <v>0</v>
      </c>
      <c r="Q331" s="2"/>
      <c r="R331" s="169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  <c r="CA331" s="2"/>
      <c r="CB331" s="2"/>
      <c r="CC331" s="2"/>
      <c r="CD331" s="2"/>
      <c r="CE331" s="2"/>
      <c r="CF331" s="2"/>
      <c r="CG331" s="2"/>
      <c r="CH331" s="2"/>
      <c r="CI331" s="2"/>
      <c r="CJ331" s="2"/>
      <c r="CK331" s="2"/>
      <c r="CL331" s="2"/>
      <c r="CM331" s="2"/>
      <c r="CN331" s="2"/>
      <c r="CO331" s="2"/>
      <c r="CP331" s="2"/>
      <c r="CQ331" s="2"/>
      <c r="CR331" s="2"/>
      <c r="CS331" s="2"/>
      <c r="CT331" s="2"/>
      <c r="CU331" s="2"/>
      <c r="CV331" s="2"/>
      <c r="CW331" s="2"/>
      <c r="CX331" s="2"/>
      <c r="CY331" s="2"/>
    </row>
    <row r="332" spans="1:103" s="11" customFormat="1" x14ac:dyDescent="0.25">
      <c r="A332" s="187" t="s">
        <v>16</v>
      </c>
      <c r="B332" s="187"/>
      <c r="C332" s="166"/>
      <c r="D332" s="119"/>
      <c r="E332" s="119"/>
      <c r="F332" s="119"/>
      <c r="G332" s="189"/>
      <c r="H332" s="189"/>
      <c r="I332" s="119"/>
      <c r="J332" s="185"/>
      <c r="K332" s="8" t="e">
        <f t="shared" si="129"/>
        <v>#DIV/0!</v>
      </c>
      <c r="L332" s="9" t="e">
        <f t="shared" si="130"/>
        <v>#DIV/0!</v>
      </c>
      <c r="M332" s="31"/>
      <c r="N332" s="3">
        <f t="shared" si="120"/>
        <v>0</v>
      </c>
      <c r="O332" s="3">
        <f t="shared" si="121"/>
        <v>0</v>
      </c>
      <c r="Q332" s="2"/>
      <c r="R332" s="169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  <c r="CA332" s="2"/>
      <c r="CB332" s="2"/>
      <c r="CC332" s="2"/>
      <c r="CD332" s="2"/>
      <c r="CE332" s="2"/>
      <c r="CF332" s="2"/>
      <c r="CG332" s="2"/>
      <c r="CH332" s="2"/>
      <c r="CI332" s="2"/>
      <c r="CJ332" s="2"/>
      <c r="CK332" s="2"/>
      <c r="CL332" s="2"/>
      <c r="CM332" s="2"/>
      <c r="CN332" s="2"/>
      <c r="CO332" s="2"/>
      <c r="CP332" s="2"/>
      <c r="CQ332" s="2"/>
      <c r="CR332" s="2"/>
      <c r="CS332" s="2"/>
      <c r="CT332" s="2"/>
      <c r="CU332" s="2"/>
      <c r="CV332" s="2"/>
      <c r="CW332" s="2"/>
      <c r="CX332" s="2"/>
      <c r="CY332" s="2"/>
    </row>
    <row r="333" spans="1:103" s="11" customFormat="1" x14ac:dyDescent="0.25">
      <c r="A333" s="187" t="s">
        <v>17</v>
      </c>
      <c r="B333" s="187"/>
      <c r="C333" s="166"/>
      <c r="D333" s="119"/>
      <c r="E333" s="119"/>
      <c r="F333" s="119"/>
      <c r="G333" s="189"/>
      <c r="H333" s="189"/>
      <c r="I333" s="119"/>
      <c r="J333" s="185"/>
      <c r="K333" s="8" t="e">
        <f t="shared" si="129"/>
        <v>#DIV/0!</v>
      </c>
      <c r="L333" s="9" t="e">
        <f t="shared" si="130"/>
        <v>#DIV/0!</v>
      </c>
      <c r="M333" s="31"/>
      <c r="N333" s="3">
        <f t="shared" si="120"/>
        <v>0</v>
      </c>
      <c r="O333" s="3">
        <f t="shared" si="121"/>
        <v>0</v>
      </c>
      <c r="Q333" s="2"/>
      <c r="R333" s="169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  <c r="BZ333" s="2"/>
      <c r="CA333" s="2"/>
      <c r="CB333" s="2"/>
      <c r="CC333" s="2"/>
      <c r="CD333" s="2"/>
      <c r="CE333" s="2"/>
      <c r="CF333" s="2"/>
      <c r="CG333" s="2"/>
      <c r="CH333" s="2"/>
      <c r="CI333" s="2"/>
      <c r="CJ333" s="2"/>
      <c r="CK333" s="2"/>
      <c r="CL333" s="2"/>
      <c r="CM333" s="2"/>
      <c r="CN333" s="2"/>
      <c r="CO333" s="2"/>
      <c r="CP333" s="2"/>
      <c r="CQ333" s="2"/>
      <c r="CR333" s="2"/>
      <c r="CS333" s="2"/>
      <c r="CT333" s="2"/>
      <c r="CU333" s="2"/>
      <c r="CV333" s="2"/>
      <c r="CW333" s="2"/>
      <c r="CX333" s="2"/>
      <c r="CY333" s="2"/>
    </row>
    <row r="334" spans="1:103" s="11" customFormat="1" x14ac:dyDescent="0.25">
      <c r="A334" s="190" t="s">
        <v>18</v>
      </c>
      <c r="B334" s="190"/>
      <c r="C334" s="167"/>
      <c r="D334" s="124"/>
      <c r="E334" s="124"/>
      <c r="F334" s="124"/>
      <c r="G334" s="192"/>
      <c r="H334" s="192"/>
      <c r="I334" s="124"/>
      <c r="J334" s="186"/>
      <c r="K334" s="8" t="e">
        <f t="shared" si="129"/>
        <v>#DIV/0!</v>
      </c>
      <c r="L334" s="9" t="e">
        <f t="shared" si="130"/>
        <v>#DIV/0!</v>
      </c>
      <c r="M334" s="31"/>
      <c r="N334" s="3">
        <f t="shared" si="120"/>
        <v>0</v>
      </c>
      <c r="O334" s="3">
        <f t="shared" si="121"/>
        <v>0</v>
      </c>
      <c r="Q334" s="2"/>
      <c r="R334" s="169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  <c r="BZ334" s="2"/>
      <c r="CA334" s="2"/>
      <c r="CB334" s="2"/>
      <c r="CC334" s="2"/>
      <c r="CD334" s="2"/>
      <c r="CE334" s="2"/>
      <c r="CF334" s="2"/>
      <c r="CG334" s="2"/>
      <c r="CH334" s="2"/>
      <c r="CI334" s="2"/>
      <c r="CJ334" s="2"/>
      <c r="CK334" s="2"/>
      <c r="CL334" s="2"/>
      <c r="CM334" s="2"/>
      <c r="CN334" s="2"/>
      <c r="CO334" s="2"/>
      <c r="CP334" s="2"/>
      <c r="CQ334" s="2"/>
      <c r="CR334" s="2"/>
      <c r="CS334" s="2"/>
      <c r="CT334" s="2"/>
      <c r="CU334" s="2"/>
      <c r="CV334" s="2"/>
      <c r="CW334" s="2"/>
      <c r="CX334" s="2"/>
      <c r="CY334" s="2"/>
    </row>
    <row r="335" spans="1:103" s="11" customFormat="1" ht="36" x14ac:dyDescent="0.2">
      <c r="A335" s="118" t="s">
        <v>338</v>
      </c>
      <c r="B335" s="191" t="s">
        <v>85</v>
      </c>
      <c r="C335" s="191"/>
      <c r="D335" s="191"/>
      <c r="E335" s="191"/>
      <c r="F335" s="191"/>
      <c r="G335" s="191"/>
      <c r="H335" s="191"/>
      <c r="I335" s="191"/>
      <c r="J335" s="191"/>
      <c r="K335" s="26"/>
      <c r="L335" s="27"/>
      <c r="M335" s="28"/>
      <c r="N335" s="3">
        <f t="shared" si="120"/>
        <v>0</v>
      </c>
      <c r="O335" s="3">
        <f t="shared" si="121"/>
        <v>0</v>
      </c>
      <c r="Q335" s="2"/>
      <c r="R335" s="169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  <c r="BZ335" s="2"/>
      <c r="CA335" s="2"/>
      <c r="CB335" s="2"/>
      <c r="CC335" s="2"/>
      <c r="CD335" s="2"/>
      <c r="CE335" s="2"/>
      <c r="CF335" s="2"/>
      <c r="CG335" s="2"/>
      <c r="CH335" s="2"/>
      <c r="CI335" s="2"/>
      <c r="CJ335" s="2"/>
      <c r="CK335" s="2"/>
      <c r="CL335" s="2"/>
      <c r="CM335" s="2"/>
      <c r="CN335" s="2"/>
      <c r="CO335" s="2"/>
      <c r="CP335" s="2"/>
      <c r="CQ335" s="2"/>
      <c r="CR335" s="2"/>
      <c r="CS335" s="2"/>
      <c r="CT335" s="2"/>
      <c r="CU335" s="2"/>
      <c r="CV335" s="2"/>
      <c r="CW335" s="2"/>
      <c r="CX335" s="2"/>
      <c r="CY335" s="2"/>
    </row>
    <row r="336" spans="1:103" s="11" customFormat="1" x14ac:dyDescent="0.25">
      <c r="A336" s="187" t="s">
        <v>12</v>
      </c>
      <c r="B336" s="187"/>
      <c r="C336" s="145"/>
      <c r="D336" s="119">
        <f>SUM(D337:D342)</f>
        <v>0</v>
      </c>
      <c r="E336" s="119">
        <f>SUM(E337:E342)</f>
        <v>0</v>
      </c>
      <c r="F336" s="120">
        <f>SUM(F337:F342)</f>
        <v>0</v>
      </c>
      <c r="G336" s="189">
        <v>44562</v>
      </c>
      <c r="H336" s="189"/>
      <c r="I336" s="120"/>
      <c r="J336" s="185" t="s">
        <v>73</v>
      </c>
      <c r="K336" s="8" t="e">
        <f>F336/D336</f>
        <v>#DIV/0!</v>
      </c>
      <c r="L336" s="9" t="e">
        <f>I336/D336</f>
        <v>#DIV/0!</v>
      </c>
      <c r="M336" s="31"/>
      <c r="N336" s="3">
        <f t="shared" si="120"/>
        <v>0</v>
      </c>
      <c r="O336" s="3">
        <f t="shared" si="121"/>
        <v>0</v>
      </c>
      <c r="Q336" s="2"/>
      <c r="R336" s="169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  <c r="CA336" s="2"/>
      <c r="CB336" s="2"/>
      <c r="CC336" s="2"/>
      <c r="CD336" s="2"/>
      <c r="CE336" s="2"/>
      <c r="CF336" s="2"/>
      <c r="CG336" s="2"/>
      <c r="CH336" s="2"/>
      <c r="CI336" s="2"/>
      <c r="CJ336" s="2"/>
      <c r="CK336" s="2"/>
      <c r="CL336" s="2"/>
      <c r="CM336" s="2"/>
      <c r="CN336" s="2"/>
      <c r="CO336" s="2"/>
      <c r="CP336" s="2"/>
      <c r="CQ336" s="2"/>
      <c r="CR336" s="2"/>
      <c r="CS336" s="2"/>
      <c r="CT336" s="2"/>
      <c r="CU336" s="2"/>
      <c r="CV336" s="2"/>
      <c r="CW336" s="2"/>
      <c r="CX336" s="2"/>
      <c r="CY336" s="2"/>
    </row>
    <row r="337" spans="1:103" s="11" customFormat="1" x14ac:dyDescent="0.25">
      <c r="A337" s="187" t="s">
        <v>13</v>
      </c>
      <c r="B337" s="187"/>
      <c r="C337" s="145"/>
      <c r="D337" s="119"/>
      <c r="E337" s="119"/>
      <c r="F337" s="119"/>
      <c r="G337" s="189"/>
      <c r="H337" s="189"/>
      <c r="I337" s="119"/>
      <c r="J337" s="185"/>
      <c r="K337" s="8" t="e">
        <f t="shared" ref="K337:K342" si="131">F337/D337</f>
        <v>#DIV/0!</v>
      </c>
      <c r="L337" s="9" t="e">
        <f t="shared" ref="L337:L342" si="132">I337/D337</f>
        <v>#DIV/0!</v>
      </c>
      <c r="M337" s="31"/>
      <c r="N337" s="3">
        <f t="shared" si="120"/>
        <v>0</v>
      </c>
      <c r="O337" s="3">
        <f t="shared" si="121"/>
        <v>0</v>
      </c>
      <c r="Q337" s="2"/>
      <c r="R337" s="169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  <c r="CA337" s="2"/>
      <c r="CB337" s="2"/>
      <c r="CC337" s="2"/>
      <c r="CD337" s="2"/>
      <c r="CE337" s="2"/>
      <c r="CF337" s="2"/>
      <c r="CG337" s="2"/>
      <c r="CH337" s="2"/>
      <c r="CI337" s="2"/>
      <c r="CJ337" s="2"/>
      <c r="CK337" s="2"/>
      <c r="CL337" s="2"/>
      <c r="CM337" s="2"/>
      <c r="CN337" s="2"/>
      <c r="CO337" s="2"/>
      <c r="CP337" s="2"/>
      <c r="CQ337" s="2"/>
      <c r="CR337" s="2"/>
      <c r="CS337" s="2"/>
      <c r="CT337" s="2"/>
      <c r="CU337" s="2"/>
      <c r="CV337" s="2"/>
      <c r="CW337" s="2"/>
      <c r="CX337" s="2"/>
      <c r="CY337" s="2"/>
    </row>
    <row r="338" spans="1:103" s="11" customFormat="1" x14ac:dyDescent="0.25">
      <c r="A338" s="187" t="s">
        <v>14</v>
      </c>
      <c r="B338" s="187"/>
      <c r="C338" s="145"/>
      <c r="D338" s="119"/>
      <c r="E338" s="119"/>
      <c r="F338" s="119"/>
      <c r="G338" s="189"/>
      <c r="H338" s="189"/>
      <c r="I338" s="119"/>
      <c r="J338" s="185"/>
      <c r="K338" s="8" t="e">
        <f t="shared" si="131"/>
        <v>#DIV/0!</v>
      </c>
      <c r="L338" s="9" t="e">
        <f t="shared" si="132"/>
        <v>#DIV/0!</v>
      </c>
      <c r="M338" s="31"/>
      <c r="N338" s="3">
        <f t="shared" si="120"/>
        <v>0</v>
      </c>
      <c r="O338" s="3">
        <f t="shared" si="121"/>
        <v>0</v>
      </c>
      <c r="Q338" s="2"/>
      <c r="R338" s="169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  <c r="CA338" s="2"/>
      <c r="CB338" s="2"/>
      <c r="CC338" s="2"/>
      <c r="CD338" s="2"/>
      <c r="CE338" s="2"/>
      <c r="CF338" s="2"/>
      <c r="CG338" s="2"/>
      <c r="CH338" s="2"/>
      <c r="CI338" s="2"/>
      <c r="CJ338" s="2"/>
      <c r="CK338" s="2"/>
      <c r="CL338" s="2"/>
      <c r="CM338" s="2"/>
      <c r="CN338" s="2"/>
      <c r="CO338" s="2"/>
      <c r="CP338" s="2"/>
      <c r="CQ338" s="2"/>
      <c r="CR338" s="2"/>
      <c r="CS338" s="2"/>
      <c r="CT338" s="2"/>
      <c r="CU338" s="2"/>
      <c r="CV338" s="2"/>
      <c r="CW338" s="2"/>
      <c r="CX338" s="2"/>
      <c r="CY338" s="2"/>
    </row>
    <row r="339" spans="1:103" s="11" customFormat="1" x14ac:dyDescent="0.25">
      <c r="A339" s="187" t="s">
        <v>15</v>
      </c>
      <c r="B339" s="187"/>
      <c r="C339" s="145"/>
      <c r="D339" s="119"/>
      <c r="E339" s="119"/>
      <c r="F339" s="119"/>
      <c r="G339" s="189"/>
      <c r="H339" s="189"/>
      <c r="I339" s="119"/>
      <c r="J339" s="185"/>
      <c r="K339" s="8" t="e">
        <f t="shared" si="131"/>
        <v>#DIV/0!</v>
      </c>
      <c r="L339" s="9" t="e">
        <f t="shared" si="132"/>
        <v>#DIV/0!</v>
      </c>
      <c r="M339" s="31"/>
      <c r="N339" s="3">
        <f t="shared" si="120"/>
        <v>0</v>
      </c>
      <c r="O339" s="3">
        <f t="shared" si="121"/>
        <v>0</v>
      </c>
      <c r="Q339" s="2"/>
      <c r="R339" s="169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  <c r="CA339" s="2"/>
      <c r="CB339" s="2"/>
      <c r="CC339" s="2"/>
      <c r="CD339" s="2"/>
      <c r="CE339" s="2"/>
      <c r="CF339" s="2"/>
      <c r="CG339" s="2"/>
      <c r="CH339" s="2"/>
      <c r="CI339" s="2"/>
      <c r="CJ339" s="2"/>
      <c r="CK339" s="2"/>
      <c r="CL339" s="2"/>
      <c r="CM339" s="2"/>
      <c r="CN339" s="2"/>
      <c r="CO339" s="2"/>
      <c r="CP339" s="2"/>
      <c r="CQ339" s="2"/>
      <c r="CR339" s="2"/>
      <c r="CS339" s="2"/>
      <c r="CT339" s="2"/>
      <c r="CU339" s="2"/>
      <c r="CV339" s="2"/>
      <c r="CW339" s="2"/>
      <c r="CX339" s="2"/>
      <c r="CY339" s="2"/>
    </row>
    <row r="340" spans="1:103" s="11" customFormat="1" x14ac:dyDescent="0.25">
      <c r="A340" s="187" t="s">
        <v>16</v>
      </c>
      <c r="B340" s="187"/>
      <c r="C340" s="145"/>
      <c r="D340" s="119"/>
      <c r="E340" s="119"/>
      <c r="F340" s="119"/>
      <c r="G340" s="189"/>
      <c r="H340" s="189"/>
      <c r="I340" s="119"/>
      <c r="J340" s="185"/>
      <c r="K340" s="8" t="e">
        <f t="shared" si="131"/>
        <v>#DIV/0!</v>
      </c>
      <c r="L340" s="9" t="e">
        <f t="shared" si="132"/>
        <v>#DIV/0!</v>
      </c>
      <c r="M340" s="31"/>
      <c r="N340" s="3">
        <f t="shared" si="120"/>
        <v>0</v>
      </c>
      <c r="O340" s="3">
        <f t="shared" si="121"/>
        <v>0</v>
      </c>
      <c r="Q340" s="2"/>
      <c r="R340" s="169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  <c r="CA340" s="2"/>
      <c r="CB340" s="2"/>
      <c r="CC340" s="2"/>
      <c r="CD340" s="2"/>
      <c r="CE340" s="2"/>
      <c r="CF340" s="2"/>
      <c r="CG340" s="2"/>
      <c r="CH340" s="2"/>
      <c r="CI340" s="2"/>
      <c r="CJ340" s="2"/>
      <c r="CK340" s="2"/>
      <c r="CL340" s="2"/>
      <c r="CM340" s="2"/>
      <c r="CN340" s="2"/>
      <c r="CO340" s="2"/>
      <c r="CP340" s="2"/>
      <c r="CQ340" s="2"/>
      <c r="CR340" s="2"/>
      <c r="CS340" s="2"/>
      <c r="CT340" s="2"/>
      <c r="CU340" s="2"/>
      <c r="CV340" s="2"/>
      <c r="CW340" s="2"/>
      <c r="CX340" s="2"/>
      <c r="CY340" s="2"/>
    </row>
    <row r="341" spans="1:103" s="11" customFormat="1" x14ac:dyDescent="0.25">
      <c r="A341" s="187" t="s">
        <v>17</v>
      </c>
      <c r="B341" s="187"/>
      <c r="C341" s="145"/>
      <c r="D341" s="119"/>
      <c r="E341" s="119"/>
      <c r="F341" s="119"/>
      <c r="G341" s="189"/>
      <c r="H341" s="189"/>
      <c r="I341" s="119"/>
      <c r="J341" s="185"/>
      <c r="K341" s="8" t="e">
        <f t="shared" si="131"/>
        <v>#DIV/0!</v>
      </c>
      <c r="L341" s="9" t="e">
        <f t="shared" si="132"/>
        <v>#DIV/0!</v>
      </c>
      <c r="M341" s="31"/>
      <c r="N341" s="3">
        <f t="shared" si="120"/>
        <v>0</v>
      </c>
      <c r="O341" s="3">
        <f t="shared" si="121"/>
        <v>0</v>
      </c>
      <c r="Q341" s="2"/>
      <c r="R341" s="169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  <c r="CA341" s="2"/>
      <c r="CB341" s="2"/>
      <c r="CC341" s="2"/>
      <c r="CD341" s="2"/>
      <c r="CE341" s="2"/>
      <c r="CF341" s="2"/>
      <c r="CG341" s="2"/>
      <c r="CH341" s="2"/>
      <c r="CI341" s="2"/>
      <c r="CJ341" s="2"/>
      <c r="CK341" s="2"/>
      <c r="CL341" s="2"/>
      <c r="CM341" s="2"/>
      <c r="CN341" s="2"/>
      <c r="CO341" s="2"/>
      <c r="CP341" s="2"/>
      <c r="CQ341" s="2"/>
      <c r="CR341" s="2"/>
      <c r="CS341" s="2"/>
      <c r="CT341" s="2"/>
      <c r="CU341" s="2"/>
      <c r="CV341" s="2"/>
      <c r="CW341" s="2"/>
      <c r="CX341" s="2"/>
      <c r="CY341" s="2"/>
    </row>
    <row r="342" spans="1:103" s="11" customFormat="1" x14ac:dyDescent="0.25">
      <c r="A342" s="190" t="s">
        <v>18</v>
      </c>
      <c r="B342" s="190"/>
      <c r="C342" s="146"/>
      <c r="D342" s="124"/>
      <c r="E342" s="124"/>
      <c r="F342" s="124"/>
      <c r="G342" s="192"/>
      <c r="H342" s="192"/>
      <c r="I342" s="124"/>
      <c r="J342" s="186"/>
      <c r="K342" s="8" t="e">
        <f t="shared" si="131"/>
        <v>#DIV/0!</v>
      </c>
      <c r="L342" s="9" t="e">
        <f t="shared" si="132"/>
        <v>#DIV/0!</v>
      </c>
      <c r="M342" s="31"/>
      <c r="N342" s="3">
        <f t="shared" si="120"/>
        <v>0</v>
      </c>
      <c r="O342" s="3">
        <f t="shared" si="121"/>
        <v>0</v>
      </c>
      <c r="Q342" s="2"/>
      <c r="R342" s="169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  <c r="CA342" s="2"/>
      <c r="CB342" s="2"/>
      <c r="CC342" s="2"/>
      <c r="CD342" s="2"/>
      <c r="CE342" s="2"/>
      <c r="CF342" s="2"/>
      <c r="CG342" s="2"/>
      <c r="CH342" s="2"/>
      <c r="CI342" s="2"/>
      <c r="CJ342" s="2"/>
      <c r="CK342" s="2"/>
      <c r="CL342" s="2"/>
      <c r="CM342" s="2"/>
      <c r="CN342" s="2"/>
      <c r="CO342" s="2"/>
      <c r="CP342" s="2"/>
      <c r="CQ342" s="2"/>
      <c r="CR342" s="2"/>
      <c r="CS342" s="2"/>
      <c r="CT342" s="2"/>
      <c r="CU342" s="2"/>
      <c r="CV342" s="2"/>
      <c r="CW342" s="2"/>
      <c r="CX342" s="2"/>
      <c r="CY342" s="2"/>
    </row>
    <row r="343" spans="1:103" s="11" customFormat="1" ht="24" x14ac:dyDescent="0.2">
      <c r="A343" s="118" t="s">
        <v>86</v>
      </c>
      <c r="B343" s="191" t="s">
        <v>234</v>
      </c>
      <c r="C343" s="191"/>
      <c r="D343" s="191"/>
      <c r="E343" s="191"/>
      <c r="F343" s="191"/>
      <c r="G343" s="191"/>
      <c r="H343" s="191"/>
      <c r="I343" s="191"/>
      <c r="J343" s="191"/>
      <c r="K343" s="26"/>
      <c r="L343" s="27"/>
      <c r="M343" s="28"/>
      <c r="N343" s="3">
        <f t="shared" si="120"/>
        <v>0</v>
      </c>
      <c r="O343" s="3">
        <f t="shared" si="121"/>
        <v>0</v>
      </c>
      <c r="Q343" s="2"/>
      <c r="R343" s="169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  <c r="CA343" s="2"/>
      <c r="CB343" s="2"/>
      <c r="CC343" s="2"/>
      <c r="CD343" s="2"/>
      <c r="CE343" s="2"/>
      <c r="CF343" s="2"/>
      <c r="CG343" s="2"/>
      <c r="CH343" s="2"/>
      <c r="CI343" s="2"/>
      <c r="CJ343" s="2"/>
      <c r="CK343" s="2"/>
      <c r="CL343" s="2"/>
      <c r="CM343" s="2"/>
      <c r="CN343" s="2"/>
      <c r="CO343" s="2"/>
      <c r="CP343" s="2"/>
      <c r="CQ343" s="2"/>
      <c r="CR343" s="2"/>
      <c r="CS343" s="2"/>
      <c r="CT343" s="2"/>
      <c r="CU343" s="2"/>
      <c r="CV343" s="2"/>
      <c r="CW343" s="2"/>
      <c r="CX343" s="2"/>
      <c r="CY343" s="2"/>
    </row>
    <row r="344" spans="1:103" s="11" customFormat="1" x14ac:dyDescent="0.25">
      <c r="A344" s="187" t="s">
        <v>12</v>
      </c>
      <c r="B344" s="187"/>
      <c r="C344" s="145"/>
      <c r="D344" s="119">
        <f>SUM(D345:D350)</f>
        <v>0</v>
      </c>
      <c r="E344" s="119">
        <f>SUM(E345:E350)</f>
        <v>0</v>
      </c>
      <c r="F344" s="120">
        <f>SUM(F345:F350)</f>
        <v>0</v>
      </c>
      <c r="G344" s="189">
        <v>44562</v>
      </c>
      <c r="H344" s="189"/>
      <c r="I344" s="119">
        <f>SUM(I345:I350)</f>
        <v>0</v>
      </c>
      <c r="J344" s="185" t="s">
        <v>87</v>
      </c>
      <c r="K344" s="8" t="e">
        <f>F344/D344</f>
        <v>#DIV/0!</v>
      </c>
      <c r="L344" s="9" t="e">
        <f>I344/D344</f>
        <v>#DIV/0!</v>
      </c>
      <c r="M344" s="31"/>
      <c r="N344" s="3">
        <f t="shared" si="120"/>
        <v>0</v>
      </c>
      <c r="O344" s="3">
        <f t="shared" si="121"/>
        <v>0</v>
      </c>
      <c r="Q344" s="2"/>
      <c r="R344" s="169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  <c r="CA344" s="2"/>
      <c r="CB344" s="2"/>
      <c r="CC344" s="2"/>
      <c r="CD344" s="2"/>
      <c r="CE344" s="2"/>
      <c r="CF344" s="2"/>
      <c r="CG344" s="2"/>
      <c r="CH344" s="2"/>
      <c r="CI344" s="2"/>
      <c r="CJ344" s="2"/>
      <c r="CK344" s="2"/>
      <c r="CL344" s="2"/>
      <c r="CM344" s="2"/>
      <c r="CN344" s="2"/>
      <c r="CO344" s="2"/>
      <c r="CP344" s="2"/>
      <c r="CQ344" s="2"/>
      <c r="CR344" s="2"/>
      <c r="CS344" s="2"/>
      <c r="CT344" s="2"/>
      <c r="CU344" s="2"/>
      <c r="CV344" s="2"/>
      <c r="CW344" s="2"/>
      <c r="CX344" s="2"/>
      <c r="CY344" s="2"/>
    </row>
    <row r="345" spans="1:103" s="11" customFormat="1" x14ac:dyDescent="0.25">
      <c r="A345" s="187" t="s">
        <v>13</v>
      </c>
      <c r="B345" s="187"/>
      <c r="C345" s="145"/>
      <c r="D345" s="119"/>
      <c r="E345" s="119"/>
      <c r="F345" s="119"/>
      <c r="G345" s="189"/>
      <c r="H345" s="189"/>
      <c r="I345" s="119"/>
      <c r="J345" s="185"/>
      <c r="K345" s="8" t="e">
        <f t="shared" ref="K345:K350" si="133">F345/D345</f>
        <v>#DIV/0!</v>
      </c>
      <c r="L345" s="9" t="e">
        <f t="shared" ref="L345:L350" si="134">I345/D345</f>
        <v>#DIV/0!</v>
      </c>
      <c r="M345" s="31"/>
      <c r="N345" s="3">
        <f t="shared" si="120"/>
        <v>0</v>
      </c>
      <c r="O345" s="3">
        <f t="shared" si="121"/>
        <v>0</v>
      </c>
      <c r="Q345" s="2"/>
      <c r="R345" s="169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  <c r="CA345" s="2"/>
      <c r="CB345" s="2"/>
      <c r="CC345" s="2"/>
      <c r="CD345" s="2"/>
      <c r="CE345" s="2"/>
      <c r="CF345" s="2"/>
      <c r="CG345" s="2"/>
      <c r="CH345" s="2"/>
      <c r="CI345" s="2"/>
      <c r="CJ345" s="2"/>
      <c r="CK345" s="2"/>
      <c r="CL345" s="2"/>
      <c r="CM345" s="2"/>
      <c r="CN345" s="2"/>
      <c r="CO345" s="2"/>
      <c r="CP345" s="2"/>
      <c r="CQ345" s="2"/>
      <c r="CR345" s="2"/>
      <c r="CS345" s="2"/>
      <c r="CT345" s="2"/>
      <c r="CU345" s="2"/>
      <c r="CV345" s="2"/>
      <c r="CW345" s="2"/>
      <c r="CX345" s="2"/>
      <c r="CY345" s="2"/>
    </row>
    <row r="346" spans="1:103" s="11" customFormat="1" x14ac:dyDescent="0.25">
      <c r="A346" s="187" t="s">
        <v>14</v>
      </c>
      <c r="B346" s="187"/>
      <c r="C346" s="145"/>
      <c r="D346" s="119"/>
      <c r="E346" s="119"/>
      <c r="F346" s="119"/>
      <c r="G346" s="189"/>
      <c r="H346" s="189"/>
      <c r="I346" s="119"/>
      <c r="J346" s="185"/>
      <c r="K346" s="8" t="e">
        <f t="shared" si="133"/>
        <v>#DIV/0!</v>
      </c>
      <c r="L346" s="9" t="e">
        <f t="shared" si="134"/>
        <v>#DIV/0!</v>
      </c>
      <c r="M346" s="31"/>
      <c r="N346" s="3">
        <f t="shared" si="120"/>
        <v>0</v>
      </c>
      <c r="O346" s="3">
        <f t="shared" si="121"/>
        <v>0</v>
      </c>
      <c r="Q346" s="2"/>
      <c r="R346" s="169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  <c r="CA346" s="2"/>
      <c r="CB346" s="2"/>
      <c r="CC346" s="2"/>
      <c r="CD346" s="2"/>
      <c r="CE346" s="2"/>
      <c r="CF346" s="2"/>
      <c r="CG346" s="2"/>
      <c r="CH346" s="2"/>
      <c r="CI346" s="2"/>
      <c r="CJ346" s="2"/>
      <c r="CK346" s="2"/>
      <c r="CL346" s="2"/>
      <c r="CM346" s="2"/>
      <c r="CN346" s="2"/>
      <c r="CO346" s="2"/>
      <c r="CP346" s="2"/>
      <c r="CQ346" s="2"/>
      <c r="CR346" s="2"/>
      <c r="CS346" s="2"/>
      <c r="CT346" s="2"/>
      <c r="CU346" s="2"/>
      <c r="CV346" s="2"/>
      <c r="CW346" s="2"/>
      <c r="CX346" s="2"/>
      <c r="CY346" s="2"/>
    </row>
    <row r="347" spans="1:103" s="11" customFormat="1" x14ac:dyDescent="0.25">
      <c r="A347" s="187" t="s">
        <v>15</v>
      </c>
      <c r="B347" s="187"/>
      <c r="C347" s="145"/>
      <c r="D347" s="119"/>
      <c r="E347" s="119"/>
      <c r="F347" s="119"/>
      <c r="G347" s="189"/>
      <c r="H347" s="189"/>
      <c r="I347" s="119"/>
      <c r="J347" s="185"/>
      <c r="K347" s="8" t="e">
        <f t="shared" si="133"/>
        <v>#DIV/0!</v>
      </c>
      <c r="L347" s="9" t="e">
        <f t="shared" si="134"/>
        <v>#DIV/0!</v>
      </c>
      <c r="M347" s="31"/>
      <c r="N347" s="3">
        <f t="shared" si="120"/>
        <v>0</v>
      </c>
      <c r="O347" s="3">
        <f t="shared" si="121"/>
        <v>0</v>
      </c>
      <c r="Q347" s="2"/>
      <c r="R347" s="169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  <c r="CB347" s="2"/>
      <c r="CC347" s="2"/>
      <c r="CD347" s="2"/>
      <c r="CE347" s="2"/>
      <c r="CF347" s="2"/>
      <c r="CG347" s="2"/>
      <c r="CH347" s="2"/>
      <c r="CI347" s="2"/>
      <c r="CJ347" s="2"/>
      <c r="CK347" s="2"/>
      <c r="CL347" s="2"/>
      <c r="CM347" s="2"/>
      <c r="CN347" s="2"/>
      <c r="CO347" s="2"/>
      <c r="CP347" s="2"/>
      <c r="CQ347" s="2"/>
      <c r="CR347" s="2"/>
      <c r="CS347" s="2"/>
      <c r="CT347" s="2"/>
      <c r="CU347" s="2"/>
      <c r="CV347" s="2"/>
      <c r="CW347" s="2"/>
      <c r="CX347" s="2"/>
      <c r="CY347" s="2"/>
    </row>
    <row r="348" spans="1:103" s="11" customFormat="1" x14ac:dyDescent="0.25">
      <c r="A348" s="187" t="s">
        <v>16</v>
      </c>
      <c r="B348" s="187"/>
      <c r="C348" s="145"/>
      <c r="D348" s="119"/>
      <c r="E348" s="119"/>
      <c r="F348" s="119"/>
      <c r="G348" s="189"/>
      <c r="H348" s="189"/>
      <c r="I348" s="119"/>
      <c r="J348" s="185"/>
      <c r="K348" s="8" t="e">
        <f t="shared" si="133"/>
        <v>#DIV/0!</v>
      </c>
      <c r="L348" s="9" t="e">
        <f t="shared" si="134"/>
        <v>#DIV/0!</v>
      </c>
      <c r="M348" s="31"/>
      <c r="N348" s="3">
        <f t="shared" si="120"/>
        <v>0</v>
      </c>
      <c r="O348" s="3">
        <f t="shared" si="121"/>
        <v>0</v>
      </c>
      <c r="Q348" s="2"/>
      <c r="R348" s="169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  <c r="CA348" s="2"/>
      <c r="CB348" s="2"/>
      <c r="CC348" s="2"/>
      <c r="CD348" s="2"/>
      <c r="CE348" s="2"/>
      <c r="CF348" s="2"/>
      <c r="CG348" s="2"/>
      <c r="CH348" s="2"/>
      <c r="CI348" s="2"/>
      <c r="CJ348" s="2"/>
      <c r="CK348" s="2"/>
      <c r="CL348" s="2"/>
      <c r="CM348" s="2"/>
      <c r="CN348" s="2"/>
      <c r="CO348" s="2"/>
      <c r="CP348" s="2"/>
      <c r="CQ348" s="2"/>
      <c r="CR348" s="2"/>
      <c r="CS348" s="2"/>
      <c r="CT348" s="2"/>
      <c r="CU348" s="2"/>
      <c r="CV348" s="2"/>
      <c r="CW348" s="2"/>
      <c r="CX348" s="2"/>
      <c r="CY348" s="2"/>
    </row>
    <row r="349" spans="1:103" s="11" customFormat="1" x14ac:dyDescent="0.25">
      <c r="A349" s="187" t="s">
        <v>17</v>
      </c>
      <c r="B349" s="187"/>
      <c r="C349" s="145"/>
      <c r="D349" s="119"/>
      <c r="E349" s="119"/>
      <c r="F349" s="119"/>
      <c r="G349" s="189"/>
      <c r="H349" s="189"/>
      <c r="I349" s="119"/>
      <c r="J349" s="185"/>
      <c r="K349" s="8" t="e">
        <f t="shared" si="133"/>
        <v>#DIV/0!</v>
      </c>
      <c r="L349" s="9" t="e">
        <f t="shared" si="134"/>
        <v>#DIV/0!</v>
      </c>
      <c r="M349" s="31"/>
      <c r="N349" s="3">
        <f t="shared" si="120"/>
        <v>0</v>
      </c>
      <c r="O349" s="3">
        <f t="shared" si="121"/>
        <v>0</v>
      </c>
      <c r="Q349" s="2"/>
      <c r="R349" s="169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  <c r="CA349" s="2"/>
      <c r="CB349" s="2"/>
      <c r="CC349" s="2"/>
      <c r="CD349" s="2"/>
      <c r="CE349" s="2"/>
      <c r="CF349" s="2"/>
      <c r="CG349" s="2"/>
      <c r="CH349" s="2"/>
      <c r="CI349" s="2"/>
      <c r="CJ349" s="2"/>
      <c r="CK349" s="2"/>
      <c r="CL349" s="2"/>
      <c r="CM349" s="2"/>
      <c r="CN349" s="2"/>
      <c r="CO349" s="2"/>
      <c r="CP349" s="2"/>
      <c r="CQ349" s="2"/>
      <c r="CR349" s="2"/>
      <c r="CS349" s="2"/>
      <c r="CT349" s="2"/>
      <c r="CU349" s="2"/>
      <c r="CV349" s="2"/>
      <c r="CW349" s="2"/>
      <c r="CX349" s="2"/>
      <c r="CY349" s="2"/>
    </row>
    <row r="350" spans="1:103" s="11" customFormat="1" x14ac:dyDescent="0.25">
      <c r="A350" s="187" t="s">
        <v>18</v>
      </c>
      <c r="B350" s="187"/>
      <c r="C350" s="145"/>
      <c r="D350" s="119"/>
      <c r="E350" s="119"/>
      <c r="F350" s="119"/>
      <c r="G350" s="189"/>
      <c r="H350" s="189"/>
      <c r="I350" s="119"/>
      <c r="J350" s="185"/>
      <c r="K350" s="8" t="e">
        <f t="shared" si="133"/>
        <v>#DIV/0!</v>
      </c>
      <c r="L350" s="9" t="e">
        <f t="shared" si="134"/>
        <v>#DIV/0!</v>
      </c>
      <c r="M350" s="31"/>
      <c r="N350" s="3">
        <f t="shared" si="120"/>
        <v>0</v>
      </c>
      <c r="O350" s="3">
        <f t="shared" si="121"/>
        <v>0</v>
      </c>
      <c r="Q350" s="2"/>
      <c r="R350" s="169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  <c r="CA350" s="2"/>
      <c r="CB350" s="2"/>
      <c r="CC350" s="2"/>
      <c r="CD350" s="2"/>
      <c r="CE350" s="2"/>
      <c r="CF350" s="2"/>
      <c r="CG350" s="2"/>
      <c r="CH350" s="2"/>
      <c r="CI350" s="2"/>
      <c r="CJ350" s="2"/>
      <c r="CK350" s="2"/>
      <c r="CL350" s="2"/>
      <c r="CM350" s="2"/>
      <c r="CN350" s="2"/>
      <c r="CO350" s="2"/>
      <c r="CP350" s="2"/>
      <c r="CQ350" s="2"/>
      <c r="CR350" s="2"/>
      <c r="CS350" s="2"/>
      <c r="CT350" s="2"/>
      <c r="CU350" s="2"/>
      <c r="CV350" s="2"/>
      <c r="CW350" s="2"/>
      <c r="CX350" s="2"/>
      <c r="CY350" s="2"/>
    </row>
    <row r="351" spans="1:103" s="11" customFormat="1" ht="24" x14ac:dyDescent="0.2">
      <c r="A351" s="118" t="s">
        <v>88</v>
      </c>
      <c r="B351" s="191" t="s">
        <v>89</v>
      </c>
      <c r="C351" s="191"/>
      <c r="D351" s="191"/>
      <c r="E351" s="191"/>
      <c r="F351" s="191"/>
      <c r="G351" s="191"/>
      <c r="H351" s="191"/>
      <c r="I351" s="191"/>
      <c r="J351" s="191"/>
      <c r="K351" s="26"/>
      <c r="L351" s="27"/>
      <c r="M351" s="28"/>
      <c r="N351" s="3">
        <f t="shared" si="120"/>
        <v>0</v>
      </c>
      <c r="O351" s="3">
        <f t="shared" si="121"/>
        <v>0</v>
      </c>
      <c r="Q351" s="2"/>
      <c r="R351" s="169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  <c r="CA351" s="2"/>
      <c r="CB351" s="2"/>
      <c r="CC351" s="2"/>
      <c r="CD351" s="2"/>
      <c r="CE351" s="2"/>
      <c r="CF351" s="2"/>
      <c r="CG351" s="2"/>
      <c r="CH351" s="2"/>
      <c r="CI351" s="2"/>
      <c r="CJ351" s="2"/>
      <c r="CK351" s="2"/>
      <c r="CL351" s="2"/>
      <c r="CM351" s="2"/>
      <c r="CN351" s="2"/>
      <c r="CO351" s="2"/>
      <c r="CP351" s="2"/>
      <c r="CQ351" s="2"/>
      <c r="CR351" s="2"/>
      <c r="CS351" s="2"/>
      <c r="CT351" s="2"/>
      <c r="CU351" s="2"/>
      <c r="CV351" s="2"/>
      <c r="CW351" s="2"/>
      <c r="CX351" s="2"/>
      <c r="CY351" s="2"/>
    </row>
    <row r="352" spans="1:103" s="11" customFormat="1" x14ac:dyDescent="0.25">
      <c r="A352" s="187" t="s">
        <v>12</v>
      </c>
      <c r="B352" s="187"/>
      <c r="C352" s="166" t="s">
        <v>304</v>
      </c>
      <c r="D352" s="119">
        <f>SUM(D353:D358)</f>
        <v>6000</v>
      </c>
      <c r="E352" s="119">
        <f>SUM(E353:E358)</f>
        <v>6000</v>
      </c>
      <c r="F352" s="120">
        <f>SUM(F353:F358)</f>
        <v>6000</v>
      </c>
      <c r="G352" s="189">
        <v>44562</v>
      </c>
      <c r="H352" s="189"/>
      <c r="I352" s="119">
        <f>SUM(I353:I358)</f>
        <v>6000</v>
      </c>
      <c r="J352" s="185" t="s">
        <v>229</v>
      </c>
      <c r="K352" s="8">
        <f>F352/D352</f>
        <v>1</v>
      </c>
      <c r="L352" s="9">
        <f>I352/D352</f>
        <v>1</v>
      </c>
      <c r="M352" s="31"/>
      <c r="N352" s="3">
        <f t="shared" si="120"/>
        <v>0</v>
      </c>
      <c r="O352" s="3">
        <f t="shared" si="121"/>
        <v>0</v>
      </c>
      <c r="Q352" s="2"/>
      <c r="R352" s="169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  <c r="CA352" s="2"/>
      <c r="CB352" s="2"/>
      <c r="CC352" s="2"/>
      <c r="CD352" s="2"/>
      <c r="CE352" s="2"/>
      <c r="CF352" s="2"/>
      <c r="CG352" s="2"/>
      <c r="CH352" s="2"/>
      <c r="CI352" s="2"/>
      <c r="CJ352" s="2"/>
      <c r="CK352" s="2"/>
      <c r="CL352" s="2"/>
      <c r="CM352" s="2"/>
      <c r="CN352" s="2"/>
      <c r="CO352" s="2"/>
      <c r="CP352" s="2"/>
      <c r="CQ352" s="2"/>
      <c r="CR352" s="2"/>
      <c r="CS352" s="2"/>
      <c r="CT352" s="2"/>
      <c r="CU352" s="2"/>
      <c r="CV352" s="2"/>
      <c r="CW352" s="2"/>
      <c r="CX352" s="2"/>
      <c r="CY352" s="2"/>
    </row>
    <row r="353" spans="1:103" s="11" customFormat="1" x14ac:dyDescent="0.25">
      <c r="A353" s="187" t="s">
        <v>13</v>
      </c>
      <c r="B353" s="187"/>
      <c r="C353" s="166"/>
      <c r="D353" s="119"/>
      <c r="E353" s="119"/>
      <c r="F353" s="119"/>
      <c r="G353" s="189"/>
      <c r="H353" s="189"/>
      <c r="I353" s="119"/>
      <c r="J353" s="185"/>
      <c r="K353" s="8" t="e">
        <f t="shared" ref="K353:K358" si="135">F353/D353</f>
        <v>#DIV/0!</v>
      </c>
      <c r="L353" s="9" t="e">
        <f t="shared" ref="L353:L358" si="136">I353/D353</f>
        <v>#DIV/0!</v>
      </c>
      <c r="M353" s="31"/>
      <c r="N353" s="3">
        <f t="shared" si="120"/>
        <v>0</v>
      </c>
      <c r="O353" s="3">
        <f t="shared" si="121"/>
        <v>0</v>
      </c>
      <c r="Q353" s="2"/>
      <c r="R353" s="169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  <c r="CA353" s="2"/>
      <c r="CB353" s="2"/>
      <c r="CC353" s="2"/>
      <c r="CD353" s="2"/>
      <c r="CE353" s="2"/>
      <c r="CF353" s="2"/>
      <c r="CG353" s="2"/>
      <c r="CH353" s="2"/>
      <c r="CI353" s="2"/>
      <c r="CJ353" s="2"/>
      <c r="CK353" s="2"/>
      <c r="CL353" s="2"/>
      <c r="CM353" s="2"/>
      <c r="CN353" s="2"/>
      <c r="CO353" s="2"/>
      <c r="CP353" s="2"/>
      <c r="CQ353" s="2"/>
      <c r="CR353" s="2"/>
      <c r="CS353" s="2"/>
      <c r="CT353" s="2"/>
      <c r="CU353" s="2"/>
      <c r="CV353" s="2"/>
      <c r="CW353" s="2"/>
      <c r="CX353" s="2"/>
      <c r="CY353" s="2"/>
    </row>
    <row r="354" spans="1:103" s="11" customFormat="1" x14ac:dyDescent="0.25">
      <c r="A354" s="187" t="s">
        <v>14</v>
      </c>
      <c r="B354" s="187"/>
      <c r="C354" s="166" t="s">
        <v>304</v>
      </c>
      <c r="D354" s="119">
        <v>6000</v>
      </c>
      <c r="E354" s="119">
        <v>6000</v>
      </c>
      <c r="F354" s="119">
        <v>6000</v>
      </c>
      <c r="G354" s="189"/>
      <c r="H354" s="189"/>
      <c r="I354" s="119">
        <v>6000</v>
      </c>
      <c r="J354" s="185"/>
      <c r="K354" s="8">
        <f t="shared" si="135"/>
        <v>1</v>
      </c>
      <c r="L354" s="9">
        <f t="shared" si="136"/>
        <v>1</v>
      </c>
      <c r="M354" s="31"/>
      <c r="N354" s="3">
        <f t="shared" si="120"/>
        <v>0</v>
      </c>
      <c r="O354" s="3">
        <f t="shared" si="121"/>
        <v>0</v>
      </c>
      <c r="Q354" s="2"/>
      <c r="R354" s="169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  <c r="CA354" s="2"/>
      <c r="CB354" s="2"/>
      <c r="CC354" s="2"/>
      <c r="CD354" s="2"/>
      <c r="CE354" s="2"/>
      <c r="CF354" s="2"/>
      <c r="CG354" s="2"/>
      <c r="CH354" s="2"/>
      <c r="CI354" s="2"/>
      <c r="CJ354" s="2"/>
      <c r="CK354" s="2"/>
      <c r="CL354" s="2"/>
      <c r="CM354" s="2"/>
      <c r="CN354" s="2"/>
      <c r="CO354" s="2"/>
      <c r="CP354" s="2"/>
      <c r="CQ354" s="2"/>
      <c r="CR354" s="2"/>
      <c r="CS354" s="2"/>
      <c r="CT354" s="2"/>
      <c r="CU354" s="2"/>
      <c r="CV354" s="2"/>
      <c r="CW354" s="2"/>
      <c r="CX354" s="2"/>
      <c r="CY354" s="2"/>
    </row>
    <row r="355" spans="1:103" s="11" customFormat="1" x14ac:dyDescent="0.25">
      <c r="A355" s="187" t="s">
        <v>15</v>
      </c>
      <c r="B355" s="187"/>
      <c r="C355" s="166"/>
      <c r="D355" s="119"/>
      <c r="E355" s="119"/>
      <c r="F355" s="119"/>
      <c r="G355" s="189"/>
      <c r="H355" s="189"/>
      <c r="I355" s="119"/>
      <c r="J355" s="185"/>
      <c r="K355" s="8" t="e">
        <f t="shared" si="135"/>
        <v>#DIV/0!</v>
      </c>
      <c r="L355" s="9" t="e">
        <f t="shared" si="136"/>
        <v>#DIV/0!</v>
      </c>
      <c r="M355" s="31"/>
      <c r="N355" s="3">
        <f t="shared" si="120"/>
        <v>0</v>
      </c>
      <c r="O355" s="3">
        <f t="shared" si="121"/>
        <v>0</v>
      </c>
      <c r="Q355" s="2"/>
      <c r="R355" s="169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  <c r="CA355" s="2"/>
      <c r="CB355" s="2"/>
      <c r="CC355" s="2"/>
      <c r="CD355" s="2"/>
      <c r="CE355" s="2"/>
      <c r="CF355" s="2"/>
      <c r="CG355" s="2"/>
      <c r="CH355" s="2"/>
      <c r="CI355" s="2"/>
      <c r="CJ355" s="2"/>
      <c r="CK355" s="2"/>
      <c r="CL355" s="2"/>
      <c r="CM355" s="2"/>
      <c r="CN355" s="2"/>
      <c r="CO355" s="2"/>
      <c r="CP355" s="2"/>
      <c r="CQ355" s="2"/>
      <c r="CR355" s="2"/>
      <c r="CS355" s="2"/>
      <c r="CT355" s="2"/>
      <c r="CU355" s="2"/>
      <c r="CV355" s="2"/>
      <c r="CW355" s="2"/>
      <c r="CX355" s="2"/>
      <c r="CY355" s="2"/>
    </row>
    <row r="356" spans="1:103" s="11" customFormat="1" x14ac:dyDescent="0.25">
      <c r="A356" s="187" t="s">
        <v>16</v>
      </c>
      <c r="B356" s="187"/>
      <c r="C356" s="166"/>
      <c r="D356" s="119"/>
      <c r="E356" s="119"/>
      <c r="F356" s="119"/>
      <c r="G356" s="189"/>
      <c r="H356" s="189"/>
      <c r="I356" s="119"/>
      <c r="J356" s="185"/>
      <c r="K356" s="8" t="e">
        <f t="shared" si="135"/>
        <v>#DIV/0!</v>
      </c>
      <c r="L356" s="9" t="e">
        <f t="shared" si="136"/>
        <v>#DIV/0!</v>
      </c>
      <c r="M356" s="31"/>
      <c r="N356" s="3">
        <f t="shared" si="120"/>
        <v>0</v>
      </c>
      <c r="O356" s="3">
        <f t="shared" si="121"/>
        <v>0</v>
      </c>
      <c r="Q356" s="2"/>
      <c r="R356" s="169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  <c r="CA356" s="2"/>
      <c r="CB356" s="2"/>
      <c r="CC356" s="2"/>
      <c r="CD356" s="2"/>
      <c r="CE356" s="2"/>
      <c r="CF356" s="2"/>
      <c r="CG356" s="2"/>
      <c r="CH356" s="2"/>
      <c r="CI356" s="2"/>
      <c r="CJ356" s="2"/>
      <c r="CK356" s="2"/>
      <c r="CL356" s="2"/>
      <c r="CM356" s="2"/>
      <c r="CN356" s="2"/>
      <c r="CO356" s="2"/>
      <c r="CP356" s="2"/>
      <c r="CQ356" s="2"/>
      <c r="CR356" s="2"/>
      <c r="CS356" s="2"/>
      <c r="CT356" s="2"/>
      <c r="CU356" s="2"/>
      <c r="CV356" s="2"/>
      <c r="CW356" s="2"/>
      <c r="CX356" s="2"/>
      <c r="CY356" s="2"/>
    </row>
    <row r="357" spans="1:103" s="11" customFormat="1" x14ac:dyDescent="0.25">
      <c r="A357" s="187" t="s">
        <v>17</v>
      </c>
      <c r="B357" s="187"/>
      <c r="C357" s="145"/>
      <c r="D357" s="119"/>
      <c r="E357" s="119"/>
      <c r="F357" s="119"/>
      <c r="G357" s="189"/>
      <c r="H357" s="189"/>
      <c r="I357" s="119"/>
      <c r="J357" s="185"/>
      <c r="K357" s="8" t="e">
        <f t="shared" si="135"/>
        <v>#DIV/0!</v>
      </c>
      <c r="L357" s="9" t="e">
        <f t="shared" si="136"/>
        <v>#DIV/0!</v>
      </c>
      <c r="M357" s="31"/>
      <c r="N357" s="3">
        <f t="shared" si="120"/>
        <v>0</v>
      </c>
      <c r="O357" s="3">
        <f t="shared" si="121"/>
        <v>0</v>
      </c>
      <c r="Q357" s="2"/>
      <c r="R357" s="169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  <c r="CA357" s="2"/>
      <c r="CB357" s="2"/>
      <c r="CC357" s="2"/>
      <c r="CD357" s="2"/>
      <c r="CE357" s="2"/>
      <c r="CF357" s="2"/>
      <c r="CG357" s="2"/>
      <c r="CH357" s="2"/>
      <c r="CI357" s="2"/>
      <c r="CJ357" s="2"/>
      <c r="CK357" s="2"/>
      <c r="CL357" s="2"/>
      <c r="CM357" s="2"/>
      <c r="CN357" s="2"/>
      <c r="CO357" s="2"/>
      <c r="CP357" s="2"/>
      <c r="CQ357" s="2"/>
      <c r="CR357" s="2"/>
      <c r="CS357" s="2"/>
      <c r="CT357" s="2"/>
      <c r="CU357" s="2"/>
      <c r="CV357" s="2"/>
      <c r="CW357" s="2"/>
      <c r="CX357" s="2"/>
      <c r="CY357" s="2"/>
    </row>
    <row r="358" spans="1:103" s="11" customFormat="1" x14ac:dyDescent="0.25">
      <c r="A358" s="187" t="s">
        <v>90</v>
      </c>
      <c r="B358" s="187"/>
      <c r="C358" s="145"/>
      <c r="D358" s="119"/>
      <c r="E358" s="119"/>
      <c r="F358" s="119"/>
      <c r="G358" s="189"/>
      <c r="H358" s="189"/>
      <c r="I358" s="119"/>
      <c r="J358" s="185"/>
      <c r="K358" s="8" t="e">
        <f t="shared" si="135"/>
        <v>#DIV/0!</v>
      </c>
      <c r="L358" s="9" t="e">
        <f t="shared" si="136"/>
        <v>#DIV/0!</v>
      </c>
      <c r="M358" s="31"/>
      <c r="N358" s="3">
        <f t="shared" si="120"/>
        <v>0</v>
      </c>
      <c r="O358" s="3">
        <f t="shared" si="121"/>
        <v>0</v>
      </c>
      <c r="Q358" s="2"/>
      <c r="R358" s="169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  <c r="CA358" s="2"/>
      <c r="CB358" s="2"/>
      <c r="CC358" s="2"/>
      <c r="CD358" s="2"/>
      <c r="CE358" s="2"/>
      <c r="CF358" s="2"/>
      <c r="CG358" s="2"/>
      <c r="CH358" s="2"/>
      <c r="CI358" s="2"/>
      <c r="CJ358" s="2"/>
      <c r="CK358" s="2"/>
      <c r="CL358" s="2"/>
      <c r="CM358" s="2"/>
      <c r="CN358" s="2"/>
      <c r="CO358" s="2"/>
      <c r="CP358" s="2"/>
      <c r="CQ358" s="2"/>
      <c r="CR358" s="2"/>
      <c r="CS358" s="2"/>
      <c r="CT358" s="2"/>
      <c r="CU358" s="2"/>
      <c r="CV358" s="2"/>
      <c r="CW358" s="2"/>
      <c r="CX358" s="2"/>
      <c r="CY358" s="2"/>
    </row>
    <row r="359" spans="1:103" s="11" customFormat="1" ht="24" x14ac:dyDescent="0.2">
      <c r="A359" s="118" t="s">
        <v>91</v>
      </c>
      <c r="B359" s="191" t="s">
        <v>92</v>
      </c>
      <c r="C359" s="191"/>
      <c r="D359" s="191"/>
      <c r="E359" s="191"/>
      <c r="F359" s="191"/>
      <c r="G359" s="191"/>
      <c r="H359" s="191"/>
      <c r="I359" s="191"/>
      <c r="J359" s="191"/>
      <c r="K359" s="26"/>
      <c r="L359" s="27"/>
      <c r="M359" s="28"/>
      <c r="N359" s="3">
        <f t="shared" si="120"/>
        <v>0</v>
      </c>
      <c r="O359" s="3">
        <f t="shared" si="121"/>
        <v>0</v>
      </c>
      <c r="Q359" s="2"/>
      <c r="R359" s="169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  <c r="CA359" s="2"/>
      <c r="CB359" s="2"/>
      <c r="CC359" s="2"/>
      <c r="CD359" s="2"/>
      <c r="CE359" s="2"/>
      <c r="CF359" s="2"/>
      <c r="CG359" s="2"/>
      <c r="CH359" s="2"/>
      <c r="CI359" s="2"/>
      <c r="CJ359" s="2"/>
      <c r="CK359" s="2"/>
      <c r="CL359" s="2"/>
      <c r="CM359" s="2"/>
      <c r="CN359" s="2"/>
      <c r="CO359" s="2"/>
      <c r="CP359" s="2"/>
      <c r="CQ359" s="2"/>
      <c r="CR359" s="2"/>
      <c r="CS359" s="2"/>
      <c r="CT359" s="2"/>
      <c r="CU359" s="2"/>
      <c r="CV359" s="2"/>
      <c r="CW359" s="2"/>
      <c r="CX359" s="2"/>
      <c r="CY359" s="2"/>
    </row>
    <row r="360" spans="1:103" s="11" customFormat="1" x14ac:dyDescent="0.25">
      <c r="A360" s="187" t="s">
        <v>12</v>
      </c>
      <c r="B360" s="187"/>
      <c r="C360" s="145"/>
      <c r="D360" s="119">
        <f>SUM(D361:D366)</f>
        <v>0</v>
      </c>
      <c r="E360" s="119">
        <f>SUM(E361:E366)</f>
        <v>0</v>
      </c>
      <c r="F360" s="120">
        <f>SUM(F361:F366)</f>
        <v>0</v>
      </c>
      <c r="G360" s="189">
        <v>44562</v>
      </c>
      <c r="H360" s="189"/>
      <c r="I360" s="119">
        <f>SUM(I361:I366)</f>
        <v>0</v>
      </c>
      <c r="J360" s="185" t="s">
        <v>231</v>
      </c>
      <c r="K360" s="8" t="e">
        <f>F360/D360</f>
        <v>#DIV/0!</v>
      </c>
      <c r="L360" s="9" t="e">
        <f>I360/D360</f>
        <v>#DIV/0!</v>
      </c>
      <c r="M360" s="31"/>
      <c r="N360" s="3">
        <f t="shared" si="120"/>
        <v>0</v>
      </c>
      <c r="O360" s="3">
        <f t="shared" si="121"/>
        <v>0</v>
      </c>
      <c r="Q360" s="2"/>
      <c r="R360" s="169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  <c r="CA360" s="2"/>
      <c r="CB360" s="2"/>
      <c r="CC360" s="2"/>
      <c r="CD360" s="2"/>
      <c r="CE360" s="2"/>
      <c r="CF360" s="2"/>
      <c r="CG360" s="2"/>
      <c r="CH360" s="2"/>
      <c r="CI360" s="2"/>
      <c r="CJ360" s="2"/>
      <c r="CK360" s="2"/>
      <c r="CL360" s="2"/>
      <c r="CM360" s="2"/>
      <c r="CN360" s="2"/>
      <c r="CO360" s="2"/>
      <c r="CP360" s="2"/>
      <c r="CQ360" s="2"/>
      <c r="CR360" s="2"/>
      <c r="CS360" s="2"/>
      <c r="CT360" s="2"/>
      <c r="CU360" s="2"/>
      <c r="CV360" s="2"/>
      <c r="CW360" s="2"/>
      <c r="CX360" s="2"/>
      <c r="CY360" s="2"/>
    </row>
    <row r="361" spans="1:103" s="11" customFormat="1" x14ac:dyDescent="0.25">
      <c r="A361" s="187" t="s">
        <v>13</v>
      </c>
      <c r="B361" s="187"/>
      <c r="C361" s="145"/>
      <c r="D361" s="119"/>
      <c r="E361" s="119"/>
      <c r="F361" s="119"/>
      <c r="G361" s="189"/>
      <c r="H361" s="189"/>
      <c r="I361" s="119"/>
      <c r="J361" s="185"/>
      <c r="K361" s="8" t="e">
        <f t="shared" ref="K361:K366" si="137">F361/D361</f>
        <v>#DIV/0!</v>
      </c>
      <c r="L361" s="9" t="e">
        <f t="shared" ref="L361:L366" si="138">I361/D361</f>
        <v>#DIV/0!</v>
      </c>
      <c r="M361" s="31"/>
      <c r="N361" s="3">
        <f t="shared" si="120"/>
        <v>0</v>
      </c>
      <c r="O361" s="3">
        <f t="shared" si="121"/>
        <v>0</v>
      </c>
      <c r="Q361" s="2"/>
      <c r="R361" s="169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  <c r="CA361" s="2"/>
      <c r="CB361" s="2"/>
      <c r="CC361" s="2"/>
      <c r="CD361" s="2"/>
      <c r="CE361" s="2"/>
      <c r="CF361" s="2"/>
      <c r="CG361" s="2"/>
      <c r="CH361" s="2"/>
      <c r="CI361" s="2"/>
      <c r="CJ361" s="2"/>
      <c r="CK361" s="2"/>
      <c r="CL361" s="2"/>
      <c r="CM361" s="2"/>
      <c r="CN361" s="2"/>
      <c r="CO361" s="2"/>
      <c r="CP361" s="2"/>
      <c r="CQ361" s="2"/>
      <c r="CR361" s="2"/>
      <c r="CS361" s="2"/>
      <c r="CT361" s="2"/>
      <c r="CU361" s="2"/>
      <c r="CV361" s="2"/>
      <c r="CW361" s="2"/>
      <c r="CX361" s="2"/>
      <c r="CY361" s="2"/>
    </row>
    <row r="362" spans="1:103" s="11" customFormat="1" x14ac:dyDescent="0.25">
      <c r="A362" s="187" t="s">
        <v>14</v>
      </c>
      <c r="B362" s="187"/>
      <c r="C362" s="145"/>
      <c r="D362" s="119">
        <f>1420-1420</f>
        <v>0</v>
      </c>
      <c r="E362" s="119">
        <v>0</v>
      </c>
      <c r="F362" s="119">
        <v>0</v>
      </c>
      <c r="G362" s="189"/>
      <c r="H362" s="189"/>
      <c r="I362" s="119"/>
      <c r="J362" s="185"/>
      <c r="K362" s="8" t="e">
        <f t="shared" si="137"/>
        <v>#DIV/0!</v>
      </c>
      <c r="L362" s="9" t="e">
        <f t="shared" si="138"/>
        <v>#DIV/0!</v>
      </c>
      <c r="M362" s="31"/>
      <c r="N362" s="3">
        <f t="shared" si="120"/>
        <v>0</v>
      </c>
      <c r="O362" s="3">
        <f t="shared" si="121"/>
        <v>0</v>
      </c>
      <c r="Q362" s="2"/>
      <c r="R362" s="169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  <c r="CA362" s="2"/>
      <c r="CB362" s="2"/>
      <c r="CC362" s="2"/>
      <c r="CD362" s="2"/>
      <c r="CE362" s="2"/>
      <c r="CF362" s="2"/>
      <c r="CG362" s="2"/>
      <c r="CH362" s="2"/>
      <c r="CI362" s="2"/>
      <c r="CJ362" s="2"/>
      <c r="CK362" s="2"/>
      <c r="CL362" s="2"/>
      <c r="CM362" s="2"/>
      <c r="CN362" s="2"/>
      <c r="CO362" s="2"/>
      <c r="CP362" s="2"/>
      <c r="CQ362" s="2"/>
      <c r="CR362" s="2"/>
      <c r="CS362" s="2"/>
      <c r="CT362" s="2"/>
      <c r="CU362" s="2"/>
      <c r="CV362" s="2"/>
      <c r="CW362" s="2"/>
      <c r="CX362" s="2"/>
      <c r="CY362" s="2"/>
    </row>
    <row r="363" spans="1:103" s="11" customFormat="1" x14ac:dyDescent="0.25">
      <c r="A363" s="187" t="s">
        <v>15</v>
      </c>
      <c r="B363" s="187"/>
      <c r="C363" s="145"/>
      <c r="D363" s="119"/>
      <c r="E363" s="119"/>
      <c r="F363" s="119"/>
      <c r="G363" s="189"/>
      <c r="H363" s="189"/>
      <c r="I363" s="119"/>
      <c r="J363" s="185"/>
      <c r="K363" s="8" t="e">
        <f t="shared" si="137"/>
        <v>#DIV/0!</v>
      </c>
      <c r="L363" s="9" t="e">
        <f t="shared" si="138"/>
        <v>#DIV/0!</v>
      </c>
      <c r="M363" s="31"/>
      <c r="N363" s="3">
        <f t="shared" si="120"/>
        <v>0</v>
      </c>
      <c r="O363" s="3">
        <f t="shared" si="121"/>
        <v>0</v>
      </c>
      <c r="Q363" s="2"/>
      <c r="R363" s="169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  <c r="CA363" s="2"/>
      <c r="CB363" s="2"/>
      <c r="CC363" s="2"/>
      <c r="CD363" s="2"/>
      <c r="CE363" s="2"/>
      <c r="CF363" s="2"/>
      <c r="CG363" s="2"/>
      <c r="CH363" s="2"/>
      <c r="CI363" s="2"/>
      <c r="CJ363" s="2"/>
      <c r="CK363" s="2"/>
      <c r="CL363" s="2"/>
      <c r="CM363" s="2"/>
      <c r="CN363" s="2"/>
      <c r="CO363" s="2"/>
      <c r="CP363" s="2"/>
      <c r="CQ363" s="2"/>
      <c r="CR363" s="2"/>
      <c r="CS363" s="2"/>
      <c r="CT363" s="2"/>
      <c r="CU363" s="2"/>
      <c r="CV363" s="2"/>
      <c r="CW363" s="2"/>
      <c r="CX363" s="2"/>
      <c r="CY363" s="2"/>
    </row>
    <row r="364" spans="1:103" s="11" customFormat="1" x14ac:dyDescent="0.25">
      <c r="A364" s="187" t="s">
        <v>16</v>
      </c>
      <c r="B364" s="187"/>
      <c r="C364" s="145"/>
      <c r="D364" s="119"/>
      <c r="E364" s="119"/>
      <c r="F364" s="119"/>
      <c r="G364" s="189"/>
      <c r="H364" s="189"/>
      <c r="I364" s="119"/>
      <c r="J364" s="185"/>
      <c r="K364" s="8" t="e">
        <f t="shared" si="137"/>
        <v>#DIV/0!</v>
      </c>
      <c r="L364" s="9" t="e">
        <f t="shared" si="138"/>
        <v>#DIV/0!</v>
      </c>
      <c r="M364" s="31"/>
      <c r="N364" s="3">
        <f t="shared" si="120"/>
        <v>0</v>
      </c>
      <c r="O364" s="3">
        <f t="shared" si="121"/>
        <v>0</v>
      </c>
      <c r="Q364" s="2"/>
      <c r="R364" s="169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  <c r="CA364" s="2"/>
      <c r="CB364" s="2"/>
      <c r="CC364" s="2"/>
      <c r="CD364" s="2"/>
      <c r="CE364" s="2"/>
      <c r="CF364" s="2"/>
      <c r="CG364" s="2"/>
      <c r="CH364" s="2"/>
      <c r="CI364" s="2"/>
      <c r="CJ364" s="2"/>
      <c r="CK364" s="2"/>
      <c r="CL364" s="2"/>
      <c r="CM364" s="2"/>
      <c r="CN364" s="2"/>
      <c r="CO364" s="2"/>
      <c r="CP364" s="2"/>
      <c r="CQ364" s="2"/>
      <c r="CR364" s="2"/>
      <c r="CS364" s="2"/>
      <c r="CT364" s="2"/>
      <c r="CU364" s="2"/>
      <c r="CV364" s="2"/>
      <c r="CW364" s="2"/>
      <c r="CX364" s="2"/>
      <c r="CY364" s="2"/>
    </row>
    <row r="365" spans="1:103" s="11" customFormat="1" x14ac:dyDescent="0.25">
      <c r="A365" s="187" t="s">
        <v>17</v>
      </c>
      <c r="B365" s="187"/>
      <c r="C365" s="145"/>
      <c r="D365" s="119"/>
      <c r="E365" s="119"/>
      <c r="F365" s="119"/>
      <c r="G365" s="189"/>
      <c r="H365" s="189"/>
      <c r="I365" s="119"/>
      <c r="J365" s="185"/>
      <c r="K365" s="8" t="e">
        <f t="shared" si="137"/>
        <v>#DIV/0!</v>
      </c>
      <c r="L365" s="9" t="e">
        <f t="shared" si="138"/>
        <v>#DIV/0!</v>
      </c>
      <c r="M365" s="31"/>
      <c r="N365" s="3">
        <f t="shared" si="120"/>
        <v>0</v>
      </c>
      <c r="O365" s="3">
        <f t="shared" si="121"/>
        <v>0</v>
      </c>
      <c r="Q365" s="2"/>
      <c r="R365" s="169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  <c r="CA365" s="2"/>
      <c r="CB365" s="2"/>
      <c r="CC365" s="2"/>
      <c r="CD365" s="2"/>
      <c r="CE365" s="2"/>
      <c r="CF365" s="2"/>
      <c r="CG365" s="2"/>
      <c r="CH365" s="2"/>
      <c r="CI365" s="2"/>
      <c r="CJ365" s="2"/>
      <c r="CK365" s="2"/>
      <c r="CL365" s="2"/>
      <c r="CM365" s="2"/>
      <c r="CN365" s="2"/>
      <c r="CO365" s="2"/>
      <c r="CP365" s="2"/>
      <c r="CQ365" s="2"/>
      <c r="CR365" s="2"/>
      <c r="CS365" s="2"/>
      <c r="CT365" s="2"/>
      <c r="CU365" s="2"/>
      <c r="CV365" s="2"/>
      <c r="CW365" s="2"/>
      <c r="CX365" s="2"/>
      <c r="CY365" s="2"/>
    </row>
    <row r="366" spans="1:103" s="11" customFormat="1" x14ac:dyDescent="0.25">
      <c r="A366" s="207" t="s">
        <v>18</v>
      </c>
      <c r="B366" s="207"/>
      <c r="C366" s="147"/>
      <c r="D366" s="121"/>
      <c r="E366" s="121"/>
      <c r="F366" s="121"/>
      <c r="G366" s="208"/>
      <c r="H366" s="208"/>
      <c r="I366" s="121"/>
      <c r="J366" s="209"/>
      <c r="K366" s="8" t="e">
        <f t="shared" si="137"/>
        <v>#DIV/0!</v>
      </c>
      <c r="L366" s="9" t="e">
        <f t="shared" si="138"/>
        <v>#DIV/0!</v>
      </c>
      <c r="M366" s="31"/>
      <c r="N366" s="3">
        <f t="shared" si="120"/>
        <v>0</v>
      </c>
      <c r="O366" s="3">
        <f t="shared" si="121"/>
        <v>0</v>
      </c>
      <c r="Q366" s="2"/>
      <c r="R366" s="169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  <c r="CA366" s="2"/>
      <c r="CB366" s="2"/>
      <c r="CC366" s="2"/>
      <c r="CD366" s="2"/>
      <c r="CE366" s="2"/>
      <c r="CF366" s="2"/>
      <c r="CG366" s="2"/>
      <c r="CH366" s="2"/>
      <c r="CI366" s="2"/>
      <c r="CJ366" s="2"/>
      <c r="CK366" s="2"/>
      <c r="CL366" s="2"/>
      <c r="CM366" s="2"/>
      <c r="CN366" s="2"/>
      <c r="CO366" s="2"/>
      <c r="CP366" s="2"/>
      <c r="CQ366" s="2"/>
      <c r="CR366" s="2"/>
      <c r="CS366" s="2"/>
      <c r="CT366" s="2"/>
      <c r="CU366" s="2"/>
      <c r="CV366" s="2"/>
      <c r="CW366" s="2"/>
      <c r="CX366" s="2"/>
      <c r="CY366" s="2"/>
    </row>
    <row r="367" spans="1:103" s="11" customFormat="1" ht="24" x14ac:dyDescent="0.2">
      <c r="A367" s="118" t="s">
        <v>93</v>
      </c>
      <c r="B367" s="191" t="s">
        <v>94</v>
      </c>
      <c r="C367" s="191"/>
      <c r="D367" s="191"/>
      <c r="E367" s="191"/>
      <c r="F367" s="191"/>
      <c r="G367" s="191"/>
      <c r="H367" s="191"/>
      <c r="I367" s="191"/>
      <c r="J367" s="191"/>
      <c r="K367" s="26"/>
      <c r="L367" s="27"/>
      <c r="M367" s="28"/>
      <c r="N367" s="3">
        <f t="shared" ref="N367:N420" si="139">I367-F367</f>
        <v>0</v>
      </c>
      <c r="O367" s="3">
        <f t="shared" ref="O367:O420" si="140">E367-F367</f>
        <v>0</v>
      </c>
      <c r="Q367" s="2"/>
      <c r="R367" s="169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  <c r="CA367" s="2"/>
      <c r="CB367" s="2"/>
      <c r="CC367" s="2"/>
      <c r="CD367" s="2"/>
      <c r="CE367" s="2"/>
      <c r="CF367" s="2"/>
      <c r="CG367" s="2"/>
      <c r="CH367" s="2"/>
      <c r="CI367" s="2"/>
      <c r="CJ367" s="2"/>
      <c r="CK367" s="2"/>
      <c r="CL367" s="2"/>
      <c r="CM367" s="2"/>
      <c r="CN367" s="2"/>
      <c r="CO367" s="2"/>
      <c r="CP367" s="2"/>
      <c r="CQ367" s="2"/>
      <c r="CR367" s="2"/>
      <c r="CS367" s="2"/>
      <c r="CT367" s="2"/>
      <c r="CU367" s="2"/>
      <c r="CV367" s="2"/>
      <c r="CW367" s="2"/>
      <c r="CX367" s="2"/>
      <c r="CY367" s="2"/>
    </row>
    <row r="368" spans="1:103" s="11" customFormat="1" x14ac:dyDescent="0.25">
      <c r="A368" s="187" t="s">
        <v>12</v>
      </c>
      <c r="B368" s="187"/>
      <c r="C368" s="145"/>
      <c r="D368" s="119">
        <f>SUM(D369:D374)</f>
        <v>0</v>
      </c>
      <c r="E368" s="119">
        <f>SUM(E369:E374)</f>
        <v>0</v>
      </c>
      <c r="F368" s="120">
        <f>SUM(F369:F374)</f>
        <v>0</v>
      </c>
      <c r="G368" s="189"/>
      <c r="H368" s="189"/>
      <c r="I368" s="119">
        <f>SUM(I369:I374)</f>
        <v>0</v>
      </c>
      <c r="J368" s="185" t="s">
        <v>95</v>
      </c>
      <c r="K368" s="8" t="e">
        <f>F368/D368</f>
        <v>#DIV/0!</v>
      </c>
      <c r="L368" s="9" t="e">
        <f>I368/D368</f>
        <v>#DIV/0!</v>
      </c>
      <c r="M368" s="31"/>
      <c r="N368" s="3">
        <f t="shared" si="139"/>
        <v>0</v>
      </c>
      <c r="O368" s="3">
        <f t="shared" si="140"/>
        <v>0</v>
      </c>
      <c r="Q368" s="2"/>
      <c r="R368" s="169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  <c r="CA368" s="2"/>
      <c r="CB368" s="2"/>
      <c r="CC368" s="2"/>
      <c r="CD368" s="2"/>
      <c r="CE368" s="2"/>
      <c r="CF368" s="2"/>
      <c r="CG368" s="2"/>
      <c r="CH368" s="2"/>
      <c r="CI368" s="2"/>
      <c r="CJ368" s="2"/>
      <c r="CK368" s="2"/>
      <c r="CL368" s="2"/>
      <c r="CM368" s="2"/>
      <c r="CN368" s="2"/>
      <c r="CO368" s="2"/>
      <c r="CP368" s="2"/>
      <c r="CQ368" s="2"/>
      <c r="CR368" s="2"/>
      <c r="CS368" s="2"/>
      <c r="CT368" s="2"/>
      <c r="CU368" s="2"/>
      <c r="CV368" s="2"/>
      <c r="CW368" s="2"/>
      <c r="CX368" s="2"/>
      <c r="CY368" s="2"/>
    </row>
    <row r="369" spans="1:103" s="11" customFormat="1" x14ac:dyDescent="0.25">
      <c r="A369" s="187" t="s">
        <v>13</v>
      </c>
      <c r="B369" s="187"/>
      <c r="C369" s="145"/>
      <c r="D369" s="119"/>
      <c r="E369" s="119"/>
      <c r="F369" s="119"/>
      <c r="G369" s="189"/>
      <c r="H369" s="189"/>
      <c r="I369" s="119"/>
      <c r="J369" s="185"/>
      <c r="K369" s="8" t="e">
        <f t="shared" ref="K369:K374" si="141">F369/D369</f>
        <v>#DIV/0!</v>
      </c>
      <c r="L369" s="9" t="e">
        <f t="shared" ref="L369:L374" si="142">I369/D369</f>
        <v>#DIV/0!</v>
      </c>
      <c r="M369" s="31"/>
      <c r="N369" s="3">
        <f t="shared" si="139"/>
        <v>0</v>
      </c>
      <c r="O369" s="3">
        <f t="shared" si="140"/>
        <v>0</v>
      </c>
      <c r="Q369" s="2"/>
      <c r="R369" s="169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  <c r="CA369" s="2"/>
      <c r="CB369" s="2"/>
      <c r="CC369" s="2"/>
      <c r="CD369" s="2"/>
      <c r="CE369" s="2"/>
      <c r="CF369" s="2"/>
      <c r="CG369" s="2"/>
      <c r="CH369" s="2"/>
      <c r="CI369" s="2"/>
      <c r="CJ369" s="2"/>
      <c r="CK369" s="2"/>
      <c r="CL369" s="2"/>
      <c r="CM369" s="2"/>
      <c r="CN369" s="2"/>
      <c r="CO369" s="2"/>
      <c r="CP369" s="2"/>
      <c r="CQ369" s="2"/>
      <c r="CR369" s="2"/>
      <c r="CS369" s="2"/>
      <c r="CT369" s="2"/>
      <c r="CU369" s="2"/>
      <c r="CV369" s="2"/>
      <c r="CW369" s="2"/>
      <c r="CX369" s="2"/>
      <c r="CY369" s="2"/>
    </row>
    <row r="370" spans="1:103" s="11" customFormat="1" x14ac:dyDescent="0.25">
      <c r="A370" s="187" t="s">
        <v>14</v>
      </c>
      <c r="B370" s="187"/>
      <c r="C370" s="145"/>
      <c r="D370" s="119">
        <f>8350-8350</f>
        <v>0</v>
      </c>
      <c r="E370" s="119"/>
      <c r="F370" s="119"/>
      <c r="G370" s="189"/>
      <c r="H370" s="189"/>
      <c r="I370" s="119"/>
      <c r="J370" s="185"/>
      <c r="K370" s="8" t="e">
        <f t="shared" si="141"/>
        <v>#DIV/0!</v>
      </c>
      <c r="L370" s="9" t="e">
        <f t="shared" si="142"/>
        <v>#DIV/0!</v>
      </c>
      <c r="M370" s="31"/>
      <c r="N370" s="3">
        <f t="shared" si="139"/>
        <v>0</v>
      </c>
      <c r="O370" s="3">
        <f t="shared" si="140"/>
        <v>0</v>
      </c>
      <c r="Q370" s="2"/>
      <c r="R370" s="169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  <c r="CA370" s="2"/>
      <c r="CB370" s="2"/>
      <c r="CC370" s="2"/>
      <c r="CD370" s="2"/>
      <c r="CE370" s="2"/>
      <c r="CF370" s="2"/>
      <c r="CG370" s="2"/>
      <c r="CH370" s="2"/>
      <c r="CI370" s="2"/>
      <c r="CJ370" s="2"/>
      <c r="CK370" s="2"/>
      <c r="CL370" s="2"/>
      <c r="CM370" s="2"/>
      <c r="CN370" s="2"/>
      <c r="CO370" s="2"/>
      <c r="CP370" s="2"/>
      <c r="CQ370" s="2"/>
      <c r="CR370" s="2"/>
      <c r="CS370" s="2"/>
      <c r="CT370" s="2"/>
      <c r="CU370" s="2"/>
      <c r="CV370" s="2"/>
      <c r="CW370" s="2"/>
      <c r="CX370" s="2"/>
      <c r="CY370" s="2"/>
    </row>
    <row r="371" spans="1:103" s="11" customFormat="1" x14ac:dyDescent="0.25">
      <c r="A371" s="187" t="s">
        <v>15</v>
      </c>
      <c r="B371" s="187"/>
      <c r="C371" s="145"/>
      <c r="D371" s="119"/>
      <c r="E371" s="119"/>
      <c r="F371" s="119"/>
      <c r="G371" s="189"/>
      <c r="H371" s="189"/>
      <c r="I371" s="119"/>
      <c r="J371" s="185"/>
      <c r="K371" s="8" t="e">
        <f t="shared" si="141"/>
        <v>#DIV/0!</v>
      </c>
      <c r="L371" s="9" t="e">
        <f t="shared" si="142"/>
        <v>#DIV/0!</v>
      </c>
      <c r="M371" s="31"/>
      <c r="N371" s="3">
        <f t="shared" si="139"/>
        <v>0</v>
      </c>
      <c r="O371" s="3">
        <f t="shared" si="140"/>
        <v>0</v>
      </c>
      <c r="Q371" s="2"/>
      <c r="R371" s="169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  <c r="CA371" s="2"/>
      <c r="CB371" s="2"/>
      <c r="CC371" s="2"/>
      <c r="CD371" s="2"/>
      <c r="CE371" s="2"/>
      <c r="CF371" s="2"/>
      <c r="CG371" s="2"/>
      <c r="CH371" s="2"/>
      <c r="CI371" s="2"/>
      <c r="CJ371" s="2"/>
      <c r="CK371" s="2"/>
      <c r="CL371" s="2"/>
      <c r="CM371" s="2"/>
      <c r="CN371" s="2"/>
      <c r="CO371" s="2"/>
      <c r="CP371" s="2"/>
      <c r="CQ371" s="2"/>
      <c r="CR371" s="2"/>
      <c r="CS371" s="2"/>
      <c r="CT371" s="2"/>
      <c r="CU371" s="2"/>
      <c r="CV371" s="2"/>
      <c r="CW371" s="2"/>
      <c r="CX371" s="2"/>
      <c r="CY371" s="2"/>
    </row>
    <row r="372" spans="1:103" s="40" customFormat="1" x14ac:dyDescent="0.25">
      <c r="A372" s="187" t="s">
        <v>16</v>
      </c>
      <c r="B372" s="187"/>
      <c r="C372" s="145"/>
      <c r="D372" s="119"/>
      <c r="E372" s="119"/>
      <c r="F372" s="119"/>
      <c r="G372" s="189"/>
      <c r="H372" s="189"/>
      <c r="I372" s="119"/>
      <c r="J372" s="185"/>
      <c r="K372" s="8" t="e">
        <f t="shared" si="141"/>
        <v>#DIV/0!</v>
      </c>
      <c r="L372" s="9" t="e">
        <f t="shared" si="142"/>
        <v>#DIV/0!</v>
      </c>
      <c r="M372" s="48"/>
      <c r="N372" s="49">
        <f t="shared" si="139"/>
        <v>0</v>
      </c>
      <c r="O372" s="49">
        <f t="shared" si="140"/>
        <v>0</v>
      </c>
      <c r="Q372" s="41"/>
      <c r="R372" s="175"/>
      <c r="S372" s="41"/>
      <c r="T372" s="41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F372" s="41"/>
      <c r="AG372" s="41"/>
      <c r="AH372" s="41"/>
      <c r="AI372" s="41"/>
      <c r="AJ372" s="41"/>
      <c r="AK372" s="41"/>
      <c r="AL372" s="41"/>
      <c r="AM372" s="41"/>
      <c r="AN372" s="41"/>
      <c r="AO372" s="41"/>
      <c r="AP372" s="41"/>
      <c r="AQ372" s="41"/>
      <c r="AR372" s="41"/>
      <c r="AS372" s="41"/>
      <c r="AT372" s="41"/>
      <c r="AU372" s="41"/>
      <c r="AV372" s="41"/>
      <c r="AW372" s="41"/>
      <c r="AX372" s="41"/>
      <c r="AY372" s="41"/>
      <c r="AZ372" s="41"/>
      <c r="BA372" s="41"/>
      <c r="BB372" s="41"/>
      <c r="BC372" s="41"/>
      <c r="BD372" s="41"/>
      <c r="BE372" s="41"/>
      <c r="BF372" s="41"/>
      <c r="BG372" s="41"/>
      <c r="BH372" s="41"/>
      <c r="BI372" s="41"/>
      <c r="BJ372" s="41"/>
      <c r="BK372" s="41"/>
      <c r="BL372" s="41"/>
      <c r="BM372" s="41"/>
      <c r="BN372" s="41"/>
      <c r="BO372" s="41"/>
      <c r="BP372" s="41"/>
      <c r="BQ372" s="41"/>
      <c r="BR372" s="41"/>
      <c r="BS372" s="41"/>
      <c r="BT372" s="41"/>
      <c r="BU372" s="41"/>
      <c r="BV372" s="41"/>
      <c r="BW372" s="41"/>
      <c r="BX372" s="41"/>
      <c r="BY372" s="41"/>
      <c r="BZ372" s="41"/>
      <c r="CA372" s="41"/>
      <c r="CB372" s="41"/>
      <c r="CC372" s="41"/>
      <c r="CD372" s="41"/>
      <c r="CE372" s="41"/>
      <c r="CF372" s="41"/>
      <c r="CG372" s="41"/>
      <c r="CH372" s="41"/>
      <c r="CI372" s="41"/>
      <c r="CJ372" s="41"/>
      <c r="CK372" s="41"/>
      <c r="CL372" s="41"/>
      <c r="CM372" s="41"/>
      <c r="CN372" s="41"/>
      <c r="CO372" s="41"/>
      <c r="CP372" s="41"/>
      <c r="CQ372" s="41"/>
      <c r="CR372" s="41"/>
      <c r="CS372" s="41"/>
      <c r="CT372" s="41"/>
      <c r="CU372" s="41"/>
      <c r="CV372" s="41"/>
      <c r="CW372" s="41"/>
      <c r="CX372" s="41"/>
      <c r="CY372" s="41"/>
    </row>
    <row r="373" spans="1:103" s="40" customFormat="1" x14ac:dyDescent="0.25">
      <c r="A373" s="187" t="s">
        <v>17</v>
      </c>
      <c r="B373" s="187"/>
      <c r="C373" s="145"/>
      <c r="D373" s="119"/>
      <c r="E373" s="119"/>
      <c r="F373" s="119"/>
      <c r="G373" s="189"/>
      <c r="H373" s="189"/>
      <c r="I373" s="119"/>
      <c r="J373" s="185"/>
      <c r="K373" s="8" t="e">
        <f t="shared" si="141"/>
        <v>#DIV/0!</v>
      </c>
      <c r="L373" s="9" t="e">
        <f t="shared" si="142"/>
        <v>#DIV/0!</v>
      </c>
      <c r="M373" s="48"/>
      <c r="N373" s="49">
        <f t="shared" si="139"/>
        <v>0</v>
      </c>
      <c r="O373" s="49">
        <f t="shared" si="140"/>
        <v>0</v>
      </c>
      <c r="Q373" s="41"/>
      <c r="R373" s="175"/>
      <c r="S373" s="41"/>
      <c r="T373" s="41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F373" s="41"/>
      <c r="AG373" s="41"/>
      <c r="AH373" s="41"/>
      <c r="AI373" s="41"/>
      <c r="AJ373" s="41"/>
      <c r="AK373" s="41"/>
      <c r="AL373" s="41"/>
      <c r="AM373" s="41"/>
      <c r="AN373" s="41"/>
      <c r="AO373" s="41"/>
      <c r="AP373" s="41"/>
      <c r="AQ373" s="41"/>
      <c r="AR373" s="41"/>
      <c r="AS373" s="41"/>
      <c r="AT373" s="41"/>
      <c r="AU373" s="41"/>
      <c r="AV373" s="41"/>
      <c r="AW373" s="41"/>
      <c r="AX373" s="41"/>
      <c r="AY373" s="41"/>
      <c r="AZ373" s="41"/>
      <c r="BA373" s="41"/>
      <c r="BB373" s="41"/>
      <c r="BC373" s="41"/>
      <c r="BD373" s="41"/>
      <c r="BE373" s="41"/>
      <c r="BF373" s="41"/>
      <c r="BG373" s="41"/>
      <c r="BH373" s="41"/>
      <c r="BI373" s="41"/>
      <c r="BJ373" s="41"/>
      <c r="BK373" s="41"/>
      <c r="BL373" s="41"/>
      <c r="BM373" s="41"/>
      <c r="BN373" s="41"/>
      <c r="BO373" s="41"/>
      <c r="BP373" s="41"/>
      <c r="BQ373" s="41"/>
      <c r="BR373" s="41"/>
      <c r="BS373" s="41"/>
      <c r="BT373" s="41"/>
      <c r="BU373" s="41"/>
      <c r="BV373" s="41"/>
      <c r="BW373" s="41"/>
      <c r="BX373" s="41"/>
      <c r="BY373" s="41"/>
      <c r="BZ373" s="41"/>
      <c r="CA373" s="41"/>
      <c r="CB373" s="41"/>
      <c r="CC373" s="41"/>
      <c r="CD373" s="41"/>
      <c r="CE373" s="41"/>
      <c r="CF373" s="41"/>
      <c r="CG373" s="41"/>
      <c r="CH373" s="41"/>
      <c r="CI373" s="41"/>
      <c r="CJ373" s="41"/>
      <c r="CK373" s="41"/>
      <c r="CL373" s="41"/>
      <c r="CM373" s="41"/>
      <c r="CN373" s="41"/>
      <c r="CO373" s="41"/>
      <c r="CP373" s="41"/>
      <c r="CQ373" s="41"/>
      <c r="CR373" s="41"/>
      <c r="CS373" s="41"/>
      <c r="CT373" s="41"/>
      <c r="CU373" s="41"/>
      <c r="CV373" s="41"/>
      <c r="CW373" s="41"/>
      <c r="CX373" s="41"/>
      <c r="CY373" s="41"/>
    </row>
    <row r="374" spans="1:103" s="40" customFormat="1" x14ac:dyDescent="0.25">
      <c r="A374" s="187" t="s">
        <v>18</v>
      </c>
      <c r="B374" s="187"/>
      <c r="C374" s="145"/>
      <c r="D374" s="119"/>
      <c r="E374" s="119"/>
      <c r="F374" s="119"/>
      <c r="G374" s="189"/>
      <c r="H374" s="189"/>
      <c r="I374" s="119"/>
      <c r="J374" s="185"/>
      <c r="K374" s="8" t="e">
        <f t="shared" si="141"/>
        <v>#DIV/0!</v>
      </c>
      <c r="L374" s="9" t="e">
        <f t="shared" si="142"/>
        <v>#DIV/0!</v>
      </c>
      <c r="M374" s="48"/>
      <c r="N374" s="49">
        <f t="shared" si="139"/>
        <v>0</v>
      </c>
      <c r="O374" s="49">
        <f t="shared" si="140"/>
        <v>0</v>
      </c>
      <c r="Q374" s="41"/>
      <c r="R374" s="175"/>
      <c r="S374" s="41"/>
      <c r="T374" s="41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F374" s="41"/>
      <c r="AG374" s="41"/>
      <c r="AH374" s="41"/>
      <c r="AI374" s="41"/>
      <c r="AJ374" s="41"/>
      <c r="AK374" s="41"/>
      <c r="AL374" s="41"/>
      <c r="AM374" s="41"/>
      <c r="AN374" s="41"/>
      <c r="AO374" s="41"/>
      <c r="AP374" s="41"/>
      <c r="AQ374" s="41"/>
      <c r="AR374" s="41"/>
      <c r="AS374" s="41"/>
      <c r="AT374" s="41"/>
      <c r="AU374" s="41"/>
      <c r="AV374" s="41"/>
      <c r="AW374" s="41"/>
      <c r="AX374" s="41"/>
      <c r="AY374" s="41"/>
      <c r="AZ374" s="41"/>
      <c r="BA374" s="41"/>
      <c r="BB374" s="41"/>
      <c r="BC374" s="41"/>
      <c r="BD374" s="41"/>
      <c r="BE374" s="41"/>
      <c r="BF374" s="41"/>
      <c r="BG374" s="41"/>
      <c r="BH374" s="41"/>
      <c r="BI374" s="41"/>
      <c r="BJ374" s="41"/>
      <c r="BK374" s="41"/>
      <c r="BL374" s="41"/>
      <c r="BM374" s="41"/>
      <c r="BN374" s="41"/>
      <c r="BO374" s="41"/>
      <c r="BP374" s="41"/>
      <c r="BQ374" s="41"/>
      <c r="BR374" s="41"/>
      <c r="BS374" s="41"/>
      <c r="BT374" s="41"/>
      <c r="BU374" s="41"/>
      <c r="BV374" s="41"/>
      <c r="BW374" s="41"/>
      <c r="BX374" s="41"/>
      <c r="BY374" s="41"/>
      <c r="BZ374" s="41"/>
      <c r="CA374" s="41"/>
      <c r="CB374" s="41"/>
      <c r="CC374" s="41"/>
      <c r="CD374" s="41"/>
      <c r="CE374" s="41"/>
      <c r="CF374" s="41"/>
      <c r="CG374" s="41"/>
      <c r="CH374" s="41"/>
      <c r="CI374" s="41"/>
      <c r="CJ374" s="41"/>
      <c r="CK374" s="41"/>
      <c r="CL374" s="41"/>
      <c r="CM374" s="41"/>
      <c r="CN374" s="41"/>
      <c r="CO374" s="41"/>
      <c r="CP374" s="41"/>
      <c r="CQ374" s="41"/>
      <c r="CR374" s="41"/>
      <c r="CS374" s="41"/>
      <c r="CT374" s="41"/>
      <c r="CU374" s="41"/>
      <c r="CV374" s="41"/>
      <c r="CW374" s="41"/>
      <c r="CX374" s="41"/>
      <c r="CY374" s="41"/>
    </row>
    <row r="375" spans="1:103" s="40" customFormat="1" ht="24" x14ac:dyDescent="0.2">
      <c r="A375" s="118" t="s">
        <v>96</v>
      </c>
      <c r="B375" s="191" t="s">
        <v>97</v>
      </c>
      <c r="C375" s="191"/>
      <c r="D375" s="191"/>
      <c r="E375" s="191"/>
      <c r="F375" s="191"/>
      <c r="G375" s="191"/>
      <c r="H375" s="191"/>
      <c r="I375" s="191"/>
      <c r="J375" s="191"/>
      <c r="K375" s="26"/>
      <c r="L375" s="27"/>
      <c r="M375" s="39"/>
      <c r="N375" s="49">
        <f t="shared" si="139"/>
        <v>0</v>
      </c>
      <c r="O375" s="49">
        <f t="shared" si="140"/>
        <v>0</v>
      </c>
      <c r="Q375" s="41"/>
      <c r="R375" s="175"/>
      <c r="S375" s="41"/>
      <c r="T375" s="41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F375" s="41"/>
      <c r="AG375" s="41"/>
      <c r="AH375" s="41"/>
      <c r="AI375" s="41"/>
      <c r="AJ375" s="41"/>
      <c r="AK375" s="41"/>
      <c r="AL375" s="41"/>
      <c r="AM375" s="41"/>
      <c r="AN375" s="41"/>
      <c r="AO375" s="41"/>
      <c r="AP375" s="41"/>
      <c r="AQ375" s="41"/>
      <c r="AR375" s="41"/>
      <c r="AS375" s="41"/>
      <c r="AT375" s="41"/>
      <c r="AU375" s="41"/>
      <c r="AV375" s="41"/>
      <c r="AW375" s="41"/>
      <c r="AX375" s="41"/>
      <c r="AY375" s="41"/>
      <c r="AZ375" s="41"/>
      <c r="BA375" s="41"/>
      <c r="BB375" s="41"/>
      <c r="BC375" s="41"/>
      <c r="BD375" s="41"/>
      <c r="BE375" s="41"/>
      <c r="BF375" s="41"/>
      <c r="BG375" s="41"/>
      <c r="BH375" s="41"/>
      <c r="BI375" s="41"/>
      <c r="BJ375" s="41"/>
      <c r="BK375" s="41"/>
      <c r="BL375" s="41"/>
      <c r="BM375" s="41"/>
      <c r="BN375" s="41"/>
      <c r="BO375" s="41"/>
      <c r="BP375" s="41"/>
      <c r="BQ375" s="41"/>
      <c r="BR375" s="41"/>
      <c r="BS375" s="41"/>
      <c r="BT375" s="41"/>
      <c r="BU375" s="41"/>
      <c r="BV375" s="41"/>
      <c r="BW375" s="41"/>
      <c r="BX375" s="41"/>
      <c r="BY375" s="41"/>
      <c r="BZ375" s="41"/>
      <c r="CA375" s="41"/>
      <c r="CB375" s="41"/>
      <c r="CC375" s="41"/>
      <c r="CD375" s="41"/>
      <c r="CE375" s="41"/>
      <c r="CF375" s="41"/>
      <c r="CG375" s="41"/>
      <c r="CH375" s="41"/>
      <c r="CI375" s="41"/>
      <c r="CJ375" s="41"/>
      <c r="CK375" s="41"/>
      <c r="CL375" s="41"/>
      <c r="CM375" s="41"/>
      <c r="CN375" s="41"/>
      <c r="CO375" s="41"/>
      <c r="CP375" s="41"/>
      <c r="CQ375" s="41"/>
      <c r="CR375" s="41"/>
      <c r="CS375" s="41"/>
      <c r="CT375" s="41"/>
      <c r="CU375" s="41"/>
      <c r="CV375" s="41"/>
      <c r="CW375" s="41"/>
      <c r="CX375" s="41"/>
      <c r="CY375" s="41"/>
    </row>
    <row r="376" spans="1:103" s="40" customFormat="1" x14ac:dyDescent="0.25">
      <c r="A376" s="187" t="s">
        <v>12</v>
      </c>
      <c r="B376" s="187"/>
      <c r="C376" s="166" t="s">
        <v>305</v>
      </c>
      <c r="D376" s="119">
        <f>SUM(D377:D382)</f>
        <v>2609.6840000000002</v>
      </c>
      <c r="E376" s="119">
        <f t="shared" ref="E376:F376" si="143">SUM(E377:E382)</f>
        <v>2609.6840000000002</v>
      </c>
      <c r="F376" s="119">
        <f t="shared" si="143"/>
        <v>2609.6840000000002</v>
      </c>
      <c r="G376" s="189">
        <v>44562</v>
      </c>
      <c r="H376" s="189"/>
      <c r="I376" s="119">
        <f>SUM(I377:I382)</f>
        <v>2609.6840000000002</v>
      </c>
      <c r="J376" s="185" t="s">
        <v>246</v>
      </c>
      <c r="K376" s="8">
        <f>F376/D376</f>
        <v>1</v>
      </c>
      <c r="L376" s="9">
        <f>I376/D376</f>
        <v>1</v>
      </c>
      <c r="M376" s="48"/>
      <c r="N376" s="49">
        <f t="shared" si="139"/>
        <v>0</v>
      </c>
      <c r="O376" s="49">
        <f t="shared" si="140"/>
        <v>0</v>
      </c>
      <c r="Q376" s="41"/>
      <c r="R376" s="175"/>
      <c r="S376" s="41"/>
      <c r="T376" s="41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F376" s="41"/>
      <c r="AG376" s="41"/>
      <c r="AH376" s="41"/>
      <c r="AI376" s="41"/>
      <c r="AJ376" s="41"/>
      <c r="AK376" s="41"/>
      <c r="AL376" s="41"/>
      <c r="AM376" s="41"/>
      <c r="AN376" s="41"/>
      <c r="AO376" s="41"/>
      <c r="AP376" s="41"/>
      <c r="AQ376" s="41"/>
      <c r="AR376" s="41"/>
      <c r="AS376" s="41"/>
      <c r="AT376" s="41"/>
      <c r="AU376" s="41"/>
      <c r="AV376" s="41"/>
      <c r="AW376" s="41"/>
      <c r="AX376" s="41"/>
      <c r="AY376" s="41"/>
      <c r="AZ376" s="41"/>
      <c r="BA376" s="41"/>
      <c r="BB376" s="41"/>
      <c r="BC376" s="41"/>
      <c r="BD376" s="41"/>
      <c r="BE376" s="41"/>
      <c r="BF376" s="41"/>
      <c r="BG376" s="41"/>
      <c r="BH376" s="41"/>
      <c r="BI376" s="41"/>
      <c r="BJ376" s="41"/>
      <c r="BK376" s="41"/>
      <c r="BL376" s="41"/>
      <c r="BM376" s="41"/>
      <c r="BN376" s="41"/>
      <c r="BO376" s="41"/>
      <c r="BP376" s="41"/>
      <c r="BQ376" s="41"/>
      <c r="BR376" s="41"/>
      <c r="BS376" s="41"/>
      <c r="BT376" s="41"/>
      <c r="BU376" s="41"/>
      <c r="BV376" s="41"/>
      <c r="BW376" s="41"/>
      <c r="BX376" s="41"/>
      <c r="BY376" s="41"/>
      <c r="BZ376" s="41"/>
      <c r="CA376" s="41"/>
      <c r="CB376" s="41"/>
      <c r="CC376" s="41"/>
      <c r="CD376" s="41"/>
      <c r="CE376" s="41"/>
      <c r="CF376" s="41"/>
      <c r="CG376" s="41"/>
      <c r="CH376" s="41"/>
      <c r="CI376" s="41"/>
      <c r="CJ376" s="41"/>
      <c r="CK376" s="41"/>
      <c r="CL376" s="41"/>
      <c r="CM376" s="41"/>
      <c r="CN376" s="41"/>
      <c r="CO376" s="41"/>
      <c r="CP376" s="41"/>
      <c r="CQ376" s="41"/>
      <c r="CR376" s="41"/>
      <c r="CS376" s="41"/>
      <c r="CT376" s="41"/>
      <c r="CU376" s="41"/>
      <c r="CV376" s="41"/>
      <c r="CW376" s="41"/>
      <c r="CX376" s="41"/>
      <c r="CY376" s="41"/>
    </row>
    <row r="377" spans="1:103" s="40" customFormat="1" x14ac:dyDescent="0.25">
      <c r="A377" s="187" t="s">
        <v>13</v>
      </c>
      <c r="B377" s="187"/>
      <c r="C377" s="166"/>
      <c r="D377" s="119"/>
      <c r="E377" s="119"/>
      <c r="F377" s="119"/>
      <c r="G377" s="189"/>
      <c r="H377" s="189"/>
      <c r="I377" s="119"/>
      <c r="J377" s="185"/>
      <c r="K377" s="8" t="e">
        <f t="shared" ref="K377:K382" si="144">F377/D377</f>
        <v>#DIV/0!</v>
      </c>
      <c r="L377" s="9" t="e">
        <f t="shared" ref="L377:L382" si="145">I377/D377</f>
        <v>#DIV/0!</v>
      </c>
      <c r="M377" s="48"/>
      <c r="N377" s="49">
        <f t="shared" si="139"/>
        <v>0</v>
      </c>
      <c r="O377" s="49">
        <f t="shared" si="140"/>
        <v>0</v>
      </c>
      <c r="Q377" s="41"/>
      <c r="R377" s="175"/>
      <c r="S377" s="41"/>
      <c r="T377" s="41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F377" s="41"/>
      <c r="AG377" s="41"/>
      <c r="AH377" s="41"/>
      <c r="AI377" s="41"/>
      <c r="AJ377" s="41"/>
      <c r="AK377" s="41"/>
      <c r="AL377" s="41"/>
      <c r="AM377" s="41"/>
      <c r="AN377" s="41"/>
      <c r="AO377" s="41"/>
      <c r="AP377" s="41"/>
      <c r="AQ377" s="41"/>
      <c r="AR377" s="41"/>
      <c r="AS377" s="41"/>
      <c r="AT377" s="41"/>
      <c r="AU377" s="41"/>
      <c r="AV377" s="41"/>
      <c r="AW377" s="41"/>
      <c r="AX377" s="41"/>
      <c r="AY377" s="41"/>
      <c r="AZ377" s="41"/>
      <c r="BA377" s="41"/>
      <c r="BB377" s="41"/>
      <c r="BC377" s="41"/>
      <c r="BD377" s="41"/>
      <c r="BE377" s="41"/>
      <c r="BF377" s="41"/>
      <c r="BG377" s="41"/>
      <c r="BH377" s="41"/>
      <c r="BI377" s="41"/>
      <c r="BJ377" s="41"/>
      <c r="BK377" s="41"/>
      <c r="BL377" s="41"/>
      <c r="BM377" s="41"/>
      <c r="BN377" s="41"/>
      <c r="BO377" s="41"/>
      <c r="BP377" s="41"/>
      <c r="BQ377" s="41"/>
      <c r="BR377" s="41"/>
      <c r="BS377" s="41"/>
      <c r="BT377" s="41"/>
      <c r="BU377" s="41"/>
      <c r="BV377" s="41"/>
      <c r="BW377" s="41"/>
      <c r="BX377" s="41"/>
      <c r="BY377" s="41"/>
      <c r="BZ377" s="41"/>
      <c r="CA377" s="41"/>
      <c r="CB377" s="41"/>
      <c r="CC377" s="41"/>
      <c r="CD377" s="41"/>
      <c r="CE377" s="41"/>
      <c r="CF377" s="41"/>
      <c r="CG377" s="41"/>
      <c r="CH377" s="41"/>
      <c r="CI377" s="41"/>
      <c r="CJ377" s="41"/>
      <c r="CK377" s="41"/>
      <c r="CL377" s="41"/>
      <c r="CM377" s="41"/>
      <c r="CN377" s="41"/>
      <c r="CO377" s="41"/>
      <c r="CP377" s="41"/>
      <c r="CQ377" s="41"/>
      <c r="CR377" s="41"/>
      <c r="CS377" s="41"/>
      <c r="CT377" s="41"/>
      <c r="CU377" s="41"/>
      <c r="CV377" s="41"/>
      <c r="CW377" s="41"/>
      <c r="CX377" s="41"/>
      <c r="CY377" s="41"/>
    </row>
    <row r="378" spans="1:103" s="40" customFormat="1" x14ac:dyDescent="0.25">
      <c r="A378" s="187" t="s">
        <v>14</v>
      </c>
      <c r="B378" s="187"/>
      <c r="C378" s="166" t="s">
        <v>305</v>
      </c>
      <c r="D378" s="119">
        <f>2609.864-0.18</f>
        <v>2609.6840000000002</v>
      </c>
      <c r="E378" s="119">
        <f>652.421*4</f>
        <v>2609.6840000000002</v>
      </c>
      <c r="F378" s="119">
        <f>652.421*4</f>
        <v>2609.6840000000002</v>
      </c>
      <c r="G378" s="189"/>
      <c r="H378" s="189"/>
      <c r="I378" s="119">
        <v>2609.6840000000002</v>
      </c>
      <c r="J378" s="185"/>
      <c r="K378" s="8">
        <f t="shared" si="144"/>
        <v>1</v>
      </c>
      <c r="L378" s="9">
        <f t="shared" si="145"/>
        <v>1</v>
      </c>
      <c r="M378" s="48"/>
      <c r="N378" s="49">
        <f t="shared" si="139"/>
        <v>0</v>
      </c>
      <c r="O378" s="49">
        <f t="shared" si="140"/>
        <v>0</v>
      </c>
      <c r="Q378" s="41"/>
      <c r="R378" s="175"/>
      <c r="S378" s="41"/>
      <c r="T378" s="41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F378" s="41"/>
      <c r="AG378" s="41"/>
      <c r="AH378" s="41"/>
      <c r="AI378" s="41"/>
      <c r="AJ378" s="41"/>
      <c r="AK378" s="41"/>
      <c r="AL378" s="41"/>
      <c r="AM378" s="41"/>
      <c r="AN378" s="41"/>
      <c r="AO378" s="41"/>
      <c r="AP378" s="41"/>
      <c r="AQ378" s="41"/>
      <c r="AR378" s="41"/>
      <c r="AS378" s="41"/>
      <c r="AT378" s="41"/>
      <c r="AU378" s="41"/>
      <c r="AV378" s="41"/>
      <c r="AW378" s="41"/>
      <c r="AX378" s="41"/>
      <c r="AY378" s="41"/>
      <c r="AZ378" s="41"/>
      <c r="BA378" s="41"/>
      <c r="BB378" s="41"/>
      <c r="BC378" s="41"/>
      <c r="BD378" s="41"/>
      <c r="BE378" s="41"/>
      <c r="BF378" s="41"/>
      <c r="BG378" s="41"/>
      <c r="BH378" s="41"/>
      <c r="BI378" s="41"/>
      <c r="BJ378" s="41"/>
      <c r="BK378" s="41"/>
      <c r="BL378" s="41"/>
      <c r="BM378" s="41"/>
      <c r="BN378" s="41"/>
      <c r="BO378" s="41"/>
      <c r="BP378" s="41"/>
      <c r="BQ378" s="41"/>
      <c r="BR378" s="41"/>
      <c r="BS378" s="41"/>
      <c r="BT378" s="41"/>
      <c r="BU378" s="41"/>
      <c r="BV378" s="41"/>
      <c r="BW378" s="41"/>
      <c r="BX378" s="41"/>
      <c r="BY378" s="41"/>
      <c r="BZ378" s="41"/>
      <c r="CA378" s="41"/>
      <c r="CB378" s="41"/>
      <c r="CC378" s="41"/>
      <c r="CD378" s="41"/>
      <c r="CE378" s="41"/>
      <c r="CF378" s="41"/>
      <c r="CG378" s="41"/>
      <c r="CH378" s="41"/>
      <c r="CI378" s="41"/>
      <c r="CJ378" s="41"/>
      <c r="CK378" s="41"/>
      <c r="CL378" s="41"/>
      <c r="CM378" s="41"/>
      <c r="CN378" s="41"/>
      <c r="CO378" s="41"/>
      <c r="CP378" s="41"/>
      <c r="CQ378" s="41"/>
      <c r="CR378" s="41"/>
      <c r="CS378" s="41"/>
      <c r="CT378" s="41"/>
      <c r="CU378" s="41"/>
      <c r="CV378" s="41"/>
      <c r="CW378" s="41"/>
      <c r="CX378" s="41"/>
      <c r="CY378" s="41"/>
    </row>
    <row r="379" spans="1:103" s="40" customFormat="1" x14ac:dyDescent="0.25">
      <c r="A379" s="187" t="s">
        <v>15</v>
      </c>
      <c r="B379" s="187"/>
      <c r="C379" s="166"/>
      <c r="D379" s="119"/>
      <c r="E379" s="119"/>
      <c r="F379" s="119"/>
      <c r="G379" s="189"/>
      <c r="H379" s="189"/>
      <c r="I379" s="119"/>
      <c r="J379" s="185"/>
      <c r="K379" s="8" t="e">
        <f t="shared" si="144"/>
        <v>#DIV/0!</v>
      </c>
      <c r="L379" s="9" t="e">
        <f t="shared" si="145"/>
        <v>#DIV/0!</v>
      </c>
      <c r="M379" s="48"/>
      <c r="N379" s="49">
        <f t="shared" si="139"/>
        <v>0</v>
      </c>
      <c r="O379" s="49">
        <f t="shared" si="140"/>
        <v>0</v>
      </c>
      <c r="Q379" s="41"/>
      <c r="R379" s="175"/>
      <c r="S379" s="41"/>
      <c r="T379" s="41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F379" s="41"/>
      <c r="AG379" s="41"/>
      <c r="AH379" s="41"/>
      <c r="AI379" s="41"/>
      <c r="AJ379" s="41"/>
      <c r="AK379" s="41"/>
      <c r="AL379" s="41"/>
      <c r="AM379" s="41"/>
      <c r="AN379" s="41"/>
      <c r="AO379" s="41"/>
      <c r="AP379" s="41"/>
      <c r="AQ379" s="41"/>
      <c r="AR379" s="41"/>
      <c r="AS379" s="41"/>
      <c r="AT379" s="41"/>
      <c r="AU379" s="41"/>
      <c r="AV379" s="41"/>
      <c r="AW379" s="41"/>
      <c r="AX379" s="41"/>
      <c r="AY379" s="41"/>
      <c r="AZ379" s="41"/>
      <c r="BA379" s="41"/>
      <c r="BB379" s="41"/>
      <c r="BC379" s="41"/>
      <c r="BD379" s="41"/>
      <c r="BE379" s="41"/>
      <c r="BF379" s="41"/>
      <c r="BG379" s="41"/>
      <c r="BH379" s="41"/>
      <c r="BI379" s="41"/>
      <c r="BJ379" s="41"/>
      <c r="BK379" s="41"/>
      <c r="BL379" s="41"/>
      <c r="BM379" s="41"/>
      <c r="BN379" s="41"/>
      <c r="BO379" s="41"/>
      <c r="BP379" s="41"/>
      <c r="BQ379" s="41"/>
      <c r="BR379" s="41"/>
      <c r="BS379" s="41"/>
      <c r="BT379" s="41"/>
      <c r="BU379" s="41"/>
      <c r="BV379" s="41"/>
      <c r="BW379" s="41"/>
      <c r="BX379" s="41"/>
      <c r="BY379" s="41"/>
      <c r="BZ379" s="41"/>
      <c r="CA379" s="41"/>
      <c r="CB379" s="41"/>
      <c r="CC379" s="41"/>
      <c r="CD379" s="41"/>
      <c r="CE379" s="41"/>
      <c r="CF379" s="41"/>
      <c r="CG379" s="41"/>
      <c r="CH379" s="41"/>
      <c r="CI379" s="41"/>
      <c r="CJ379" s="41"/>
      <c r="CK379" s="41"/>
      <c r="CL379" s="41"/>
      <c r="CM379" s="41"/>
      <c r="CN379" s="41"/>
      <c r="CO379" s="41"/>
      <c r="CP379" s="41"/>
      <c r="CQ379" s="41"/>
      <c r="CR379" s="41"/>
      <c r="CS379" s="41"/>
      <c r="CT379" s="41"/>
      <c r="CU379" s="41"/>
      <c r="CV379" s="41"/>
      <c r="CW379" s="41"/>
      <c r="CX379" s="41"/>
      <c r="CY379" s="41"/>
    </row>
    <row r="380" spans="1:103" s="40" customFormat="1" x14ac:dyDescent="0.25">
      <c r="A380" s="187" t="s">
        <v>16</v>
      </c>
      <c r="B380" s="187"/>
      <c r="C380" s="166"/>
      <c r="D380" s="119"/>
      <c r="E380" s="119"/>
      <c r="F380" s="119"/>
      <c r="G380" s="189"/>
      <c r="H380" s="189"/>
      <c r="I380" s="119"/>
      <c r="J380" s="185"/>
      <c r="K380" s="8" t="e">
        <f t="shared" si="144"/>
        <v>#DIV/0!</v>
      </c>
      <c r="L380" s="9" t="e">
        <f t="shared" si="145"/>
        <v>#DIV/0!</v>
      </c>
      <c r="M380" s="48"/>
      <c r="N380" s="49">
        <f t="shared" si="139"/>
        <v>0</v>
      </c>
      <c r="O380" s="49">
        <f t="shared" si="140"/>
        <v>0</v>
      </c>
      <c r="Q380" s="41"/>
      <c r="R380" s="175"/>
      <c r="S380" s="41"/>
      <c r="T380" s="41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F380" s="41"/>
      <c r="AG380" s="41"/>
      <c r="AH380" s="41"/>
      <c r="AI380" s="41"/>
      <c r="AJ380" s="41"/>
      <c r="AK380" s="41"/>
      <c r="AL380" s="41"/>
      <c r="AM380" s="41"/>
      <c r="AN380" s="41"/>
      <c r="AO380" s="41"/>
      <c r="AP380" s="41"/>
      <c r="AQ380" s="41"/>
      <c r="AR380" s="41"/>
      <c r="AS380" s="41"/>
      <c r="AT380" s="41"/>
      <c r="AU380" s="41"/>
      <c r="AV380" s="41"/>
      <c r="AW380" s="41"/>
      <c r="AX380" s="41"/>
      <c r="AY380" s="41"/>
      <c r="AZ380" s="41"/>
      <c r="BA380" s="41"/>
      <c r="BB380" s="41"/>
      <c r="BC380" s="41"/>
      <c r="BD380" s="41"/>
      <c r="BE380" s="41"/>
      <c r="BF380" s="41"/>
      <c r="BG380" s="41"/>
      <c r="BH380" s="41"/>
      <c r="BI380" s="41"/>
      <c r="BJ380" s="41"/>
      <c r="BK380" s="41"/>
      <c r="BL380" s="41"/>
      <c r="BM380" s="41"/>
      <c r="BN380" s="41"/>
      <c r="BO380" s="41"/>
      <c r="BP380" s="41"/>
      <c r="BQ380" s="41"/>
      <c r="BR380" s="41"/>
      <c r="BS380" s="41"/>
      <c r="BT380" s="41"/>
      <c r="BU380" s="41"/>
      <c r="BV380" s="41"/>
      <c r="BW380" s="41"/>
      <c r="BX380" s="41"/>
      <c r="BY380" s="41"/>
      <c r="BZ380" s="41"/>
      <c r="CA380" s="41"/>
      <c r="CB380" s="41"/>
      <c r="CC380" s="41"/>
      <c r="CD380" s="41"/>
      <c r="CE380" s="41"/>
      <c r="CF380" s="41"/>
      <c r="CG380" s="41"/>
      <c r="CH380" s="41"/>
      <c r="CI380" s="41"/>
      <c r="CJ380" s="41"/>
      <c r="CK380" s="41"/>
      <c r="CL380" s="41"/>
      <c r="CM380" s="41"/>
      <c r="CN380" s="41"/>
      <c r="CO380" s="41"/>
      <c r="CP380" s="41"/>
      <c r="CQ380" s="41"/>
      <c r="CR380" s="41"/>
      <c r="CS380" s="41"/>
      <c r="CT380" s="41"/>
      <c r="CU380" s="41"/>
      <c r="CV380" s="41"/>
      <c r="CW380" s="41"/>
      <c r="CX380" s="41"/>
      <c r="CY380" s="41"/>
    </row>
    <row r="381" spans="1:103" s="40" customFormat="1" x14ac:dyDescent="0.25">
      <c r="A381" s="187" t="s">
        <v>17</v>
      </c>
      <c r="B381" s="187"/>
      <c r="C381" s="166"/>
      <c r="D381" s="119"/>
      <c r="E381" s="119"/>
      <c r="F381" s="119"/>
      <c r="G381" s="189"/>
      <c r="H381" s="189"/>
      <c r="I381" s="119"/>
      <c r="J381" s="185"/>
      <c r="K381" s="8" t="e">
        <f t="shared" si="144"/>
        <v>#DIV/0!</v>
      </c>
      <c r="L381" s="9" t="e">
        <f t="shared" si="145"/>
        <v>#DIV/0!</v>
      </c>
      <c r="M381" s="48"/>
      <c r="N381" s="49">
        <f t="shared" si="139"/>
        <v>0</v>
      </c>
      <c r="O381" s="49">
        <f t="shared" si="140"/>
        <v>0</v>
      </c>
      <c r="Q381" s="41"/>
      <c r="R381" s="175"/>
      <c r="S381" s="41"/>
      <c r="T381" s="41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F381" s="41"/>
      <c r="AG381" s="41"/>
      <c r="AH381" s="41"/>
      <c r="AI381" s="41"/>
      <c r="AJ381" s="41"/>
      <c r="AK381" s="41"/>
      <c r="AL381" s="41"/>
      <c r="AM381" s="41"/>
      <c r="AN381" s="41"/>
      <c r="AO381" s="41"/>
      <c r="AP381" s="41"/>
      <c r="AQ381" s="41"/>
      <c r="AR381" s="41"/>
      <c r="AS381" s="41"/>
      <c r="AT381" s="41"/>
      <c r="AU381" s="41"/>
      <c r="AV381" s="41"/>
      <c r="AW381" s="41"/>
      <c r="AX381" s="41"/>
      <c r="AY381" s="41"/>
      <c r="AZ381" s="41"/>
      <c r="BA381" s="41"/>
      <c r="BB381" s="41"/>
      <c r="BC381" s="41"/>
      <c r="BD381" s="41"/>
      <c r="BE381" s="41"/>
      <c r="BF381" s="41"/>
      <c r="BG381" s="41"/>
      <c r="BH381" s="41"/>
      <c r="BI381" s="41"/>
      <c r="BJ381" s="41"/>
      <c r="BK381" s="41"/>
      <c r="BL381" s="41"/>
      <c r="BM381" s="41"/>
      <c r="BN381" s="41"/>
      <c r="BO381" s="41"/>
      <c r="BP381" s="41"/>
      <c r="BQ381" s="41"/>
      <c r="BR381" s="41"/>
      <c r="BS381" s="41"/>
      <c r="BT381" s="41"/>
      <c r="BU381" s="41"/>
      <c r="BV381" s="41"/>
      <c r="BW381" s="41"/>
      <c r="BX381" s="41"/>
      <c r="BY381" s="41"/>
      <c r="BZ381" s="41"/>
      <c r="CA381" s="41"/>
      <c r="CB381" s="41"/>
      <c r="CC381" s="41"/>
      <c r="CD381" s="41"/>
      <c r="CE381" s="41"/>
      <c r="CF381" s="41"/>
      <c r="CG381" s="41"/>
      <c r="CH381" s="41"/>
      <c r="CI381" s="41"/>
      <c r="CJ381" s="41"/>
      <c r="CK381" s="41"/>
      <c r="CL381" s="41"/>
      <c r="CM381" s="41"/>
      <c r="CN381" s="41"/>
      <c r="CO381" s="41"/>
      <c r="CP381" s="41"/>
      <c r="CQ381" s="41"/>
      <c r="CR381" s="41"/>
      <c r="CS381" s="41"/>
      <c r="CT381" s="41"/>
      <c r="CU381" s="41"/>
      <c r="CV381" s="41"/>
      <c r="CW381" s="41"/>
      <c r="CX381" s="41"/>
      <c r="CY381" s="41"/>
    </row>
    <row r="382" spans="1:103" s="40" customFormat="1" x14ac:dyDescent="0.25">
      <c r="A382" s="190" t="s">
        <v>18</v>
      </c>
      <c r="B382" s="190"/>
      <c r="C382" s="167"/>
      <c r="D382" s="124"/>
      <c r="E382" s="124"/>
      <c r="F382" s="124"/>
      <c r="G382" s="192"/>
      <c r="H382" s="192"/>
      <c r="I382" s="124"/>
      <c r="J382" s="186"/>
      <c r="K382" s="8" t="e">
        <f t="shared" si="144"/>
        <v>#DIV/0!</v>
      </c>
      <c r="L382" s="9" t="e">
        <f t="shared" si="145"/>
        <v>#DIV/0!</v>
      </c>
      <c r="M382" s="48"/>
      <c r="N382" s="49">
        <f t="shared" si="139"/>
        <v>0</v>
      </c>
      <c r="O382" s="49">
        <f t="shared" si="140"/>
        <v>0</v>
      </c>
      <c r="Q382" s="41"/>
      <c r="R382" s="175"/>
      <c r="S382" s="41"/>
      <c r="T382" s="41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F382" s="41"/>
      <c r="AG382" s="41"/>
      <c r="AH382" s="41"/>
      <c r="AI382" s="41"/>
      <c r="AJ382" s="41"/>
      <c r="AK382" s="41"/>
      <c r="AL382" s="41"/>
      <c r="AM382" s="41"/>
      <c r="AN382" s="41"/>
      <c r="AO382" s="41"/>
      <c r="AP382" s="41"/>
      <c r="AQ382" s="41"/>
      <c r="AR382" s="41"/>
      <c r="AS382" s="41"/>
      <c r="AT382" s="41"/>
      <c r="AU382" s="41"/>
      <c r="AV382" s="41"/>
      <c r="AW382" s="41"/>
      <c r="AX382" s="41"/>
      <c r="AY382" s="41"/>
      <c r="AZ382" s="41"/>
      <c r="BA382" s="41"/>
      <c r="BB382" s="41"/>
      <c r="BC382" s="41"/>
      <c r="BD382" s="41"/>
      <c r="BE382" s="41"/>
      <c r="BF382" s="41"/>
      <c r="BG382" s="41"/>
      <c r="BH382" s="41"/>
      <c r="BI382" s="41"/>
      <c r="BJ382" s="41"/>
      <c r="BK382" s="41"/>
      <c r="BL382" s="41"/>
      <c r="BM382" s="41"/>
      <c r="BN382" s="41"/>
      <c r="BO382" s="41"/>
      <c r="BP382" s="41"/>
      <c r="BQ382" s="41"/>
      <c r="BR382" s="41"/>
      <c r="BS382" s="41"/>
      <c r="BT382" s="41"/>
      <c r="BU382" s="41"/>
      <c r="BV382" s="41"/>
      <c r="BW382" s="41"/>
      <c r="BX382" s="41"/>
      <c r="BY382" s="41"/>
      <c r="BZ382" s="41"/>
      <c r="CA382" s="41"/>
      <c r="CB382" s="41"/>
      <c r="CC382" s="41"/>
      <c r="CD382" s="41"/>
      <c r="CE382" s="41"/>
      <c r="CF382" s="41"/>
      <c r="CG382" s="41"/>
      <c r="CH382" s="41"/>
      <c r="CI382" s="41"/>
      <c r="CJ382" s="41"/>
      <c r="CK382" s="41"/>
      <c r="CL382" s="41"/>
      <c r="CM382" s="41"/>
      <c r="CN382" s="41"/>
      <c r="CO382" s="41"/>
      <c r="CP382" s="41"/>
      <c r="CQ382" s="41"/>
      <c r="CR382" s="41"/>
      <c r="CS382" s="41"/>
      <c r="CT382" s="41"/>
      <c r="CU382" s="41"/>
      <c r="CV382" s="41"/>
      <c r="CW382" s="41"/>
      <c r="CX382" s="41"/>
      <c r="CY382" s="41"/>
    </row>
    <row r="383" spans="1:103" s="40" customFormat="1" ht="24" x14ac:dyDescent="0.2">
      <c r="A383" s="118" t="s">
        <v>98</v>
      </c>
      <c r="B383" s="191" t="s">
        <v>99</v>
      </c>
      <c r="C383" s="191"/>
      <c r="D383" s="191"/>
      <c r="E383" s="191"/>
      <c r="F383" s="191"/>
      <c r="G383" s="191"/>
      <c r="H383" s="191"/>
      <c r="I383" s="191"/>
      <c r="J383" s="191"/>
      <c r="K383" s="26"/>
      <c r="L383" s="27"/>
      <c r="M383" s="39"/>
      <c r="N383" s="49">
        <f t="shared" si="139"/>
        <v>0</v>
      </c>
      <c r="O383" s="49">
        <f t="shared" si="140"/>
        <v>0</v>
      </c>
      <c r="Q383" s="41"/>
      <c r="R383" s="175"/>
      <c r="S383" s="41"/>
      <c r="T383" s="41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F383" s="41"/>
      <c r="AG383" s="41"/>
      <c r="AH383" s="41"/>
      <c r="AI383" s="41"/>
      <c r="AJ383" s="41"/>
      <c r="AK383" s="41"/>
      <c r="AL383" s="41"/>
      <c r="AM383" s="41"/>
      <c r="AN383" s="41"/>
      <c r="AO383" s="41"/>
      <c r="AP383" s="41"/>
      <c r="AQ383" s="41"/>
      <c r="AR383" s="41"/>
      <c r="AS383" s="41"/>
      <c r="AT383" s="41"/>
      <c r="AU383" s="41"/>
      <c r="AV383" s="41"/>
      <c r="AW383" s="41"/>
      <c r="AX383" s="41"/>
      <c r="AY383" s="41"/>
      <c r="AZ383" s="41"/>
      <c r="BA383" s="41"/>
      <c r="BB383" s="41"/>
      <c r="BC383" s="41"/>
      <c r="BD383" s="41"/>
      <c r="BE383" s="41"/>
      <c r="BF383" s="41"/>
      <c r="BG383" s="41"/>
      <c r="BH383" s="41"/>
      <c r="BI383" s="41"/>
      <c r="BJ383" s="41"/>
      <c r="BK383" s="41"/>
      <c r="BL383" s="41"/>
      <c r="BM383" s="41"/>
      <c r="BN383" s="41"/>
      <c r="BO383" s="41"/>
      <c r="BP383" s="41"/>
      <c r="BQ383" s="41"/>
      <c r="BR383" s="41"/>
      <c r="BS383" s="41"/>
      <c r="BT383" s="41"/>
      <c r="BU383" s="41"/>
      <c r="BV383" s="41"/>
      <c r="BW383" s="41"/>
      <c r="BX383" s="41"/>
      <c r="BY383" s="41"/>
      <c r="BZ383" s="41"/>
      <c r="CA383" s="41"/>
      <c r="CB383" s="41"/>
      <c r="CC383" s="41"/>
      <c r="CD383" s="41"/>
      <c r="CE383" s="41"/>
      <c r="CF383" s="41"/>
      <c r="CG383" s="41"/>
      <c r="CH383" s="41"/>
      <c r="CI383" s="41"/>
      <c r="CJ383" s="41"/>
      <c r="CK383" s="41"/>
      <c r="CL383" s="41"/>
      <c r="CM383" s="41"/>
      <c r="CN383" s="41"/>
      <c r="CO383" s="41"/>
      <c r="CP383" s="41"/>
      <c r="CQ383" s="41"/>
      <c r="CR383" s="41"/>
      <c r="CS383" s="41"/>
      <c r="CT383" s="41"/>
      <c r="CU383" s="41"/>
      <c r="CV383" s="41"/>
      <c r="CW383" s="41"/>
      <c r="CX383" s="41"/>
      <c r="CY383" s="41"/>
    </row>
    <row r="384" spans="1:103" s="40" customFormat="1" x14ac:dyDescent="0.25">
      <c r="A384" s="187" t="s">
        <v>12</v>
      </c>
      <c r="B384" s="187"/>
      <c r="C384" s="166" t="s">
        <v>305</v>
      </c>
      <c r="D384" s="119">
        <f>SUM(D385:D390)</f>
        <v>59570.7</v>
      </c>
      <c r="E384" s="119">
        <f>SUM(E385:E390)</f>
        <v>59570.7</v>
      </c>
      <c r="F384" s="120">
        <f>SUM(F385:F390)</f>
        <v>59570.7</v>
      </c>
      <c r="G384" s="189">
        <v>44562</v>
      </c>
      <c r="H384" s="189"/>
      <c r="I384" s="119">
        <f>SUM(I385:I390)</f>
        <v>59570.7</v>
      </c>
      <c r="J384" s="185" t="s">
        <v>281</v>
      </c>
      <c r="K384" s="8">
        <f>F384/D384</f>
        <v>1</v>
      </c>
      <c r="L384" s="9">
        <f>I384/D384</f>
        <v>1</v>
      </c>
      <c r="M384" s="48"/>
      <c r="N384" s="49">
        <f t="shared" si="139"/>
        <v>0</v>
      </c>
      <c r="O384" s="49">
        <f t="shared" si="140"/>
        <v>0</v>
      </c>
      <c r="Q384" s="41"/>
      <c r="R384" s="175"/>
      <c r="S384" s="41"/>
      <c r="T384" s="41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F384" s="41"/>
      <c r="AG384" s="41"/>
      <c r="AH384" s="41"/>
      <c r="AI384" s="41"/>
      <c r="AJ384" s="41"/>
      <c r="AK384" s="41"/>
      <c r="AL384" s="41"/>
      <c r="AM384" s="41"/>
      <c r="AN384" s="41"/>
      <c r="AO384" s="41"/>
      <c r="AP384" s="41"/>
      <c r="AQ384" s="41"/>
      <c r="AR384" s="41"/>
      <c r="AS384" s="41"/>
      <c r="AT384" s="41"/>
      <c r="AU384" s="41"/>
      <c r="AV384" s="41"/>
      <c r="AW384" s="41"/>
      <c r="AX384" s="41"/>
      <c r="AY384" s="41"/>
      <c r="AZ384" s="41"/>
      <c r="BA384" s="41"/>
      <c r="BB384" s="41"/>
      <c r="BC384" s="41"/>
      <c r="BD384" s="41"/>
      <c r="BE384" s="41"/>
      <c r="BF384" s="41"/>
      <c r="BG384" s="41"/>
      <c r="BH384" s="41"/>
      <c r="BI384" s="41"/>
      <c r="BJ384" s="41"/>
      <c r="BK384" s="41"/>
      <c r="BL384" s="41"/>
      <c r="BM384" s="41"/>
      <c r="BN384" s="41"/>
      <c r="BO384" s="41"/>
      <c r="BP384" s="41"/>
      <c r="BQ384" s="41"/>
      <c r="BR384" s="41"/>
      <c r="BS384" s="41"/>
      <c r="BT384" s="41"/>
      <c r="BU384" s="41"/>
      <c r="BV384" s="41"/>
      <c r="BW384" s="41"/>
      <c r="BX384" s="41"/>
      <c r="BY384" s="41"/>
      <c r="BZ384" s="41"/>
      <c r="CA384" s="41"/>
      <c r="CB384" s="41"/>
      <c r="CC384" s="41"/>
      <c r="CD384" s="41"/>
      <c r="CE384" s="41"/>
      <c r="CF384" s="41"/>
      <c r="CG384" s="41"/>
      <c r="CH384" s="41"/>
      <c r="CI384" s="41"/>
      <c r="CJ384" s="41"/>
      <c r="CK384" s="41"/>
      <c r="CL384" s="41"/>
      <c r="CM384" s="41"/>
      <c r="CN384" s="41"/>
      <c r="CO384" s="41"/>
      <c r="CP384" s="41"/>
      <c r="CQ384" s="41"/>
      <c r="CR384" s="41"/>
      <c r="CS384" s="41"/>
      <c r="CT384" s="41"/>
      <c r="CU384" s="41"/>
      <c r="CV384" s="41"/>
      <c r="CW384" s="41"/>
      <c r="CX384" s="41"/>
      <c r="CY384" s="41"/>
    </row>
    <row r="385" spans="1:103" s="40" customFormat="1" x14ac:dyDescent="0.25">
      <c r="A385" s="187" t="s">
        <v>13</v>
      </c>
      <c r="B385" s="187"/>
      <c r="C385" s="166"/>
      <c r="D385" s="119"/>
      <c r="E385" s="119"/>
      <c r="F385" s="119"/>
      <c r="G385" s="189"/>
      <c r="H385" s="189"/>
      <c r="I385" s="119"/>
      <c r="J385" s="185"/>
      <c r="K385" s="8" t="e">
        <f t="shared" ref="K385:K390" si="146">F385/D385</f>
        <v>#DIV/0!</v>
      </c>
      <c r="L385" s="9" t="e">
        <f t="shared" ref="L385:L390" si="147">I385/D385</f>
        <v>#DIV/0!</v>
      </c>
      <c r="M385" s="48"/>
      <c r="N385" s="49">
        <f t="shared" si="139"/>
        <v>0</v>
      </c>
      <c r="O385" s="49">
        <f t="shared" si="140"/>
        <v>0</v>
      </c>
      <c r="Q385" s="41"/>
      <c r="R385" s="175"/>
      <c r="S385" s="41"/>
      <c r="T385" s="41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F385" s="41"/>
      <c r="AG385" s="41"/>
      <c r="AH385" s="41"/>
      <c r="AI385" s="41"/>
      <c r="AJ385" s="41"/>
      <c r="AK385" s="41"/>
      <c r="AL385" s="41"/>
      <c r="AM385" s="41"/>
      <c r="AN385" s="41"/>
      <c r="AO385" s="41"/>
      <c r="AP385" s="41"/>
      <c r="AQ385" s="41"/>
      <c r="AR385" s="41"/>
      <c r="AS385" s="41"/>
      <c r="AT385" s="41"/>
      <c r="AU385" s="41"/>
      <c r="AV385" s="41"/>
      <c r="AW385" s="41"/>
      <c r="AX385" s="41"/>
      <c r="AY385" s="41"/>
      <c r="AZ385" s="41"/>
      <c r="BA385" s="41"/>
      <c r="BB385" s="41"/>
      <c r="BC385" s="41"/>
      <c r="BD385" s="41"/>
      <c r="BE385" s="41"/>
      <c r="BF385" s="41"/>
      <c r="BG385" s="41"/>
      <c r="BH385" s="41"/>
      <c r="BI385" s="41"/>
      <c r="BJ385" s="41"/>
      <c r="BK385" s="41"/>
      <c r="BL385" s="41"/>
      <c r="BM385" s="41"/>
      <c r="BN385" s="41"/>
      <c r="BO385" s="41"/>
      <c r="BP385" s="41"/>
      <c r="BQ385" s="41"/>
      <c r="BR385" s="41"/>
      <c r="BS385" s="41"/>
      <c r="BT385" s="41"/>
      <c r="BU385" s="41"/>
      <c r="BV385" s="41"/>
      <c r="BW385" s="41"/>
      <c r="BX385" s="41"/>
      <c r="BY385" s="41"/>
      <c r="BZ385" s="41"/>
      <c r="CA385" s="41"/>
      <c r="CB385" s="41"/>
      <c r="CC385" s="41"/>
      <c r="CD385" s="41"/>
      <c r="CE385" s="41"/>
      <c r="CF385" s="41"/>
      <c r="CG385" s="41"/>
      <c r="CH385" s="41"/>
      <c r="CI385" s="41"/>
      <c r="CJ385" s="41"/>
      <c r="CK385" s="41"/>
      <c r="CL385" s="41"/>
      <c r="CM385" s="41"/>
      <c r="CN385" s="41"/>
      <c r="CO385" s="41"/>
      <c r="CP385" s="41"/>
      <c r="CQ385" s="41"/>
      <c r="CR385" s="41"/>
      <c r="CS385" s="41"/>
      <c r="CT385" s="41"/>
      <c r="CU385" s="41"/>
      <c r="CV385" s="41"/>
      <c r="CW385" s="41"/>
      <c r="CX385" s="41"/>
      <c r="CY385" s="41"/>
    </row>
    <row r="386" spans="1:103" s="40" customFormat="1" x14ac:dyDescent="0.25">
      <c r="A386" s="187" t="s">
        <v>14</v>
      </c>
      <c r="B386" s="187"/>
      <c r="C386" s="166" t="s">
        <v>305</v>
      </c>
      <c r="D386" s="119">
        <f>59421.6+149.1</f>
        <v>59570.7</v>
      </c>
      <c r="E386" s="119">
        <f t="shared" ref="E386:F386" si="148">59421.6+149.1</f>
        <v>59570.7</v>
      </c>
      <c r="F386" s="119">
        <f t="shared" si="148"/>
        <v>59570.7</v>
      </c>
      <c r="G386" s="189"/>
      <c r="H386" s="189"/>
      <c r="I386" s="119">
        <f>27162+32259.6+149.1</f>
        <v>59570.7</v>
      </c>
      <c r="J386" s="185"/>
      <c r="K386" s="8">
        <f t="shared" si="146"/>
        <v>1</v>
      </c>
      <c r="L386" s="9">
        <f t="shared" si="147"/>
        <v>1</v>
      </c>
      <c r="M386" s="48"/>
      <c r="N386" s="49">
        <f t="shared" si="139"/>
        <v>0</v>
      </c>
      <c r="O386" s="49">
        <f t="shared" si="140"/>
        <v>0</v>
      </c>
      <c r="Q386" s="41"/>
      <c r="R386" s="175"/>
      <c r="S386" s="41"/>
      <c r="T386" s="41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F386" s="41"/>
      <c r="AG386" s="41"/>
      <c r="AH386" s="41"/>
      <c r="AI386" s="41"/>
      <c r="AJ386" s="41"/>
      <c r="AK386" s="41"/>
      <c r="AL386" s="41"/>
      <c r="AM386" s="41"/>
      <c r="AN386" s="41"/>
      <c r="AO386" s="41"/>
      <c r="AP386" s="41"/>
      <c r="AQ386" s="41"/>
      <c r="AR386" s="41"/>
      <c r="AS386" s="41"/>
      <c r="AT386" s="41"/>
      <c r="AU386" s="41"/>
      <c r="AV386" s="41"/>
      <c r="AW386" s="41"/>
      <c r="AX386" s="41"/>
      <c r="AY386" s="41"/>
      <c r="AZ386" s="41"/>
      <c r="BA386" s="41"/>
      <c r="BB386" s="41"/>
      <c r="BC386" s="41"/>
      <c r="BD386" s="41"/>
      <c r="BE386" s="41"/>
      <c r="BF386" s="41"/>
      <c r="BG386" s="41"/>
      <c r="BH386" s="41"/>
      <c r="BI386" s="41"/>
      <c r="BJ386" s="41"/>
      <c r="BK386" s="41"/>
      <c r="BL386" s="41"/>
      <c r="BM386" s="41"/>
      <c r="BN386" s="41"/>
      <c r="BO386" s="41"/>
      <c r="BP386" s="41"/>
      <c r="BQ386" s="41"/>
      <c r="BR386" s="41"/>
      <c r="BS386" s="41"/>
      <c r="BT386" s="41"/>
      <c r="BU386" s="41"/>
      <c r="BV386" s="41"/>
      <c r="BW386" s="41"/>
      <c r="BX386" s="41"/>
      <c r="BY386" s="41"/>
      <c r="BZ386" s="41"/>
      <c r="CA386" s="41"/>
      <c r="CB386" s="41"/>
      <c r="CC386" s="41"/>
      <c r="CD386" s="41"/>
      <c r="CE386" s="41"/>
      <c r="CF386" s="41"/>
      <c r="CG386" s="41"/>
      <c r="CH386" s="41"/>
      <c r="CI386" s="41"/>
      <c r="CJ386" s="41"/>
      <c r="CK386" s="41"/>
      <c r="CL386" s="41"/>
      <c r="CM386" s="41"/>
      <c r="CN386" s="41"/>
      <c r="CO386" s="41"/>
      <c r="CP386" s="41"/>
      <c r="CQ386" s="41"/>
      <c r="CR386" s="41"/>
      <c r="CS386" s="41"/>
      <c r="CT386" s="41"/>
      <c r="CU386" s="41"/>
      <c r="CV386" s="41"/>
      <c r="CW386" s="41"/>
      <c r="CX386" s="41"/>
      <c r="CY386" s="41"/>
    </row>
    <row r="387" spans="1:103" s="40" customFormat="1" x14ac:dyDescent="0.25">
      <c r="A387" s="187" t="s">
        <v>15</v>
      </c>
      <c r="B387" s="187"/>
      <c r="C387" s="166"/>
      <c r="D387" s="119"/>
      <c r="E387" s="119"/>
      <c r="F387" s="119"/>
      <c r="G387" s="189"/>
      <c r="H387" s="189"/>
      <c r="I387" s="119"/>
      <c r="J387" s="185"/>
      <c r="K387" s="8" t="e">
        <f t="shared" si="146"/>
        <v>#DIV/0!</v>
      </c>
      <c r="L387" s="9" t="e">
        <f t="shared" si="147"/>
        <v>#DIV/0!</v>
      </c>
      <c r="M387" s="48"/>
      <c r="N387" s="49">
        <f t="shared" si="139"/>
        <v>0</v>
      </c>
      <c r="O387" s="49">
        <f t="shared" si="140"/>
        <v>0</v>
      </c>
      <c r="Q387" s="41"/>
      <c r="R387" s="175"/>
      <c r="S387" s="41"/>
      <c r="T387" s="41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F387" s="41"/>
      <c r="AG387" s="41"/>
      <c r="AH387" s="41"/>
      <c r="AI387" s="41"/>
      <c r="AJ387" s="41"/>
      <c r="AK387" s="41"/>
      <c r="AL387" s="41"/>
      <c r="AM387" s="41"/>
      <c r="AN387" s="41"/>
      <c r="AO387" s="41"/>
      <c r="AP387" s="41"/>
      <c r="AQ387" s="41"/>
      <c r="AR387" s="41"/>
      <c r="AS387" s="41"/>
      <c r="AT387" s="41"/>
      <c r="AU387" s="41"/>
      <c r="AV387" s="41"/>
      <c r="AW387" s="41"/>
      <c r="AX387" s="41"/>
      <c r="AY387" s="41"/>
      <c r="AZ387" s="41"/>
      <c r="BA387" s="41"/>
      <c r="BB387" s="41"/>
      <c r="BC387" s="41"/>
      <c r="BD387" s="41"/>
      <c r="BE387" s="41"/>
      <c r="BF387" s="41"/>
      <c r="BG387" s="41"/>
      <c r="BH387" s="41"/>
      <c r="BI387" s="41"/>
      <c r="BJ387" s="41"/>
      <c r="BK387" s="41"/>
      <c r="BL387" s="41"/>
      <c r="BM387" s="41"/>
      <c r="BN387" s="41"/>
      <c r="BO387" s="41"/>
      <c r="BP387" s="41"/>
      <c r="BQ387" s="41"/>
      <c r="BR387" s="41"/>
      <c r="BS387" s="41"/>
      <c r="BT387" s="41"/>
      <c r="BU387" s="41"/>
      <c r="BV387" s="41"/>
      <c r="BW387" s="41"/>
      <c r="BX387" s="41"/>
      <c r="BY387" s="41"/>
      <c r="BZ387" s="41"/>
      <c r="CA387" s="41"/>
      <c r="CB387" s="41"/>
      <c r="CC387" s="41"/>
      <c r="CD387" s="41"/>
      <c r="CE387" s="41"/>
      <c r="CF387" s="41"/>
      <c r="CG387" s="41"/>
      <c r="CH387" s="41"/>
      <c r="CI387" s="41"/>
      <c r="CJ387" s="41"/>
      <c r="CK387" s="41"/>
      <c r="CL387" s="41"/>
      <c r="CM387" s="41"/>
      <c r="CN387" s="41"/>
      <c r="CO387" s="41"/>
      <c r="CP387" s="41"/>
      <c r="CQ387" s="41"/>
      <c r="CR387" s="41"/>
      <c r="CS387" s="41"/>
      <c r="CT387" s="41"/>
      <c r="CU387" s="41"/>
      <c r="CV387" s="41"/>
      <c r="CW387" s="41"/>
      <c r="CX387" s="41"/>
      <c r="CY387" s="41"/>
    </row>
    <row r="388" spans="1:103" s="40" customFormat="1" x14ac:dyDescent="0.25">
      <c r="A388" s="187" t="s">
        <v>16</v>
      </c>
      <c r="B388" s="187"/>
      <c r="C388" s="166"/>
      <c r="D388" s="119"/>
      <c r="E388" s="119"/>
      <c r="F388" s="119"/>
      <c r="G388" s="189"/>
      <c r="H388" s="189"/>
      <c r="I388" s="119"/>
      <c r="J388" s="185"/>
      <c r="K388" s="8" t="e">
        <f t="shared" si="146"/>
        <v>#DIV/0!</v>
      </c>
      <c r="L388" s="9" t="e">
        <f t="shared" si="147"/>
        <v>#DIV/0!</v>
      </c>
      <c r="M388" s="48"/>
      <c r="N388" s="49">
        <f t="shared" si="139"/>
        <v>0</v>
      </c>
      <c r="O388" s="49">
        <f t="shared" si="140"/>
        <v>0</v>
      </c>
      <c r="Q388" s="41"/>
      <c r="R388" s="175"/>
      <c r="S388" s="41"/>
      <c r="T388" s="41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F388" s="41"/>
      <c r="AG388" s="41"/>
      <c r="AH388" s="41"/>
      <c r="AI388" s="41"/>
      <c r="AJ388" s="41"/>
      <c r="AK388" s="41"/>
      <c r="AL388" s="41"/>
      <c r="AM388" s="41"/>
      <c r="AN388" s="41"/>
      <c r="AO388" s="41"/>
      <c r="AP388" s="41"/>
      <c r="AQ388" s="41"/>
      <c r="AR388" s="41"/>
      <c r="AS388" s="41"/>
      <c r="AT388" s="41"/>
      <c r="AU388" s="41"/>
      <c r="AV388" s="41"/>
      <c r="AW388" s="41"/>
      <c r="AX388" s="41"/>
      <c r="AY388" s="41"/>
      <c r="AZ388" s="41"/>
      <c r="BA388" s="41"/>
      <c r="BB388" s="41"/>
      <c r="BC388" s="41"/>
      <c r="BD388" s="41"/>
      <c r="BE388" s="41"/>
      <c r="BF388" s="41"/>
      <c r="BG388" s="41"/>
      <c r="BH388" s="41"/>
      <c r="BI388" s="41"/>
      <c r="BJ388" s="41"/>
      <c r="BK388" s="41"/>
      <c r="BL388" s="41"/>
      <c r="BM388" s="41"/>
      <c r="BN388" s="41"/>
      <c r="BO388" s="41"/>
      <c r="BP388" s="41"/>
      <c r="BQ388" s="41"/>
      <c r="BR388" s="41"/>
      <c r="BS388" s="41"/>
      <c r="BT388" s="41"/>
      <c r="BU388" s="41"/>
      <c r="BV388" s="41"/>
      <c r="BW388" s="41"/>
      <c r="BX388" s="41"/>
      <c r="BY388" s="41"/>
      <c r="BZ388" s="41"/>
      <c r="CA388" s="41"/>
      <c r="CB388" s="41"/>
      <c r="CC388" s="41"/>
      <c r="CD388" s="41"/>
      <c r="CE388" s="41"/>
      <c r="CF388" s="41"/>
      <c r="CG388" s="41"/>
      <c r="CH388" s="41"/>
      <c r="CI388" s="41"/>
      <c r="CJ388" s="41"/>
      <c r="CK388" s="41"/>
      <c r="CL388" s="41"/>
      <c r="CM388" s="41"/>
      <c r="CN388" s="41"/>
      <c r="CO388" s="41"/>
      <c r="CP388" s="41"/>
      <c r="CQ388" s="41"/>
      <c r="CR388" s="41"/>
      <c r="CS388" s="41"/>
      <c r="CT388" s="41"/>
      <c r="CU388" s="41"/>
      <c r="CV388" s="41"/>
      <c r="CW388" s="41"/>
      <c r="CX388" s="41"/>
      <c r="CY388" s="41"/>
    </row>
    <row r="389" spans="1:103" s="40" customFormat="1" x14ac:dyDescent="0.25">
      <c r="A389" s="187" t="s">
        <v>17</v>
      </c>
      <c r="B389" s="187"/>
      <c r="C389" s="166"/>
      <c r="D389" s="119"/>
      <c r="E389" s="119"/>
      <c r="F389" s="119"/>
      <c r="G389" s="189"/>
      <c r="H389" s="189"/>
      <c r="I389" s="119"/>
      <c r="J389" s="185"/>
      <c r="K389" s="8" t="e">
        <f t="shared" si="146"/>
        <v>#DIV/0!</v>
      </c>
      <c r="L389" s="9" t="e">
        <f t="shared" si="147"/>
        <v>#DIV/0!</v>
      </c>
      <c r="M389" s="48"/>
      <c r="N389" s="49">
        <f t="shared" si="139"/>
        <v>0</v>
      </c>
      <c r="O389" s="49">
        <f t="shared" si="140"/>
        <v>0</v>
      </c>
      <c r="Q389" s="41"/>
      <c r="R389" s="175"/>
      <c r="S389" s="41"/>
      <c r="T389" s="41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F389" s="41"/>
      <c r="AG389" s="41"/>
      <c r="AH389" s="41"/>
      <c r="AI389" s="41"/>
      <c r="AJ389" s="41"/>
      <c r="AK389" s="41"/>
      <c r="AL389" s="41"/>
      <c r="AM389" s="41"/>
      <c r="AN389" s="41"/>
      <c r="AO389" s="41"/>
      <c r="AP389" s="41"/>
      <c r="AQ389" s="41"/>
      <c r="AR389" s="41"/>
      <c r="AS389" s="41"/>
      <c r="AT389" s="41"/>
      <c r="AU389" s="41"/>
      <c r="AV389" s="41"/>
      <c r="AW389" s="41"/>
      <c r="AX389" s="41"/>
      <c r="AY389" s="41"/>
      <c r="AZ389" s="41"/>
      <c r="BA389" s="41"/>
      <c r="BB389" s="41"/>
      <c r="BC389" s="41"/>
      <c r="BD389" s="41"/>
      <c r="BE389" s="41"/>
      <c r="BF389" s="41"/>
      <c r="BG389" s="41"/>
      <c r="BH389" s="41"/>
      <c r="BI389" s="41"/>
      <c r="BJ389" s="41"/>
      <c r="BK389" s="41"/>
      <c r="BL389" s="41"/>
      <c r="BM389" s="41"/>
      <c r="BN389" s="41"/>
      <c r="BO389" s="41"/>
      <c r="BP389" s="41"/>
      <c r="BQ389" s="41"/>
      <c r="BR389" s="41"/>
      <c r="BS389" s="41"/>
      <c r="BT389" s="41"/>
      <c r="BU389" s="41"/>
      <c r="BV389" s="41"/>
      <c r="BW389" s="41"/>
      <c r="BX389" s="41"/>
      <c r="BY389" s="41"/>
      <c r="BZ389" s="41"/>
      <c r="CA389" s="41"/>
      <c r="CB389" s="41"/>
      <c r="CC389" s="41"/>
      <c r="CD389" s="41"/>
      <c r="CE389" s="41"/>
      <c r="CF389" s="41"/>
      <c r="CG389" s="41"/>
      <c r="CH389" s="41"/>
      <c r="CI389" s="41"/>
      <c r="CJ389" s="41"/>
      <c r="CK389" s="41"/>
      <c r="CL389" s="41"/>
      <c r="CM389" s="41"/>
      <c r="CN389" s="41"/>
      <c r="CO389" s="41"/>
      <c r="CP389" s="41"/>
      <c r="CQ389" s="41"/>
      <c r="CR389" s="41"/>
      <c r="CS389" s="41"/>
      <c r="CT389" s="41"/>
      <c r="CU389" s="41"/>
      <c r="CV389" s="41"/>
      <c r="CW389" s="41"/>
      <c r="CX389" s="41"/>
      <c r="CY389" s="41"/>
    </row>
    <row r="390" spans="1:103" s="40" customFormat="1" x14ac:dyDescent="0.25">
      <c r="A390" s="187" t="s">
        <v>18</v>
      </c>
      <c r="B390" s="187"/>
      <c r="C390" s="166"/>
      <c r="D390" s="119"/>
      <c r="E390" s="119"/>
      <c r="F390" s="119"/>
      <c r="G390" s="189"/>
      <c r="H390" s="189"/>
      <c r="I390" s="119"/>
      <c r="J390" s="185"/>
      <c r="K390" s="8" t="e">
        <f t="shared" si="146"/>
        <v>#DIV/0!</v>
      </c>
      <c r="L390" s="9" t="e">
        <f t="shared" si="147"/>
        <v>#DIV/0!</v>
      </c>
      <c r="M390" s="48"/>
      <c r="N390" s="49">
        <f t="shared" si="139"/>
        <v>0</v>
      </c>
      <c r="O390" s="49">
        <f t="shared" si="140"/>
        <v>0</v>
      </c>
      <c r="Q390" s="41"/>
      <c r="R390" s="175"/>
      <c r="S390" s="41"/>
      <c r="T390" s="41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F390" s="41"/>
      <c r="AG390" s="41"/>
      <c r="AH390" s="41"/>
      <c r="AI390" s="41"/>
      <c r="AJ390" s="41"/>
      <c r="AK390" s="41"/>
      <c r="AL390" s="41"/>
      <c r="AM390" s="41"/>
      <c r="AN390" s="41"/>
      <c r="AO390" s="41"/>
      <c r="AP390" s="41"/>
      <c r="AQ390" s="41"/>
      <c r="AR390" s="41"/>
      <c r="AS390" s="41"/>
      <c r="AT390" s="41"/>
      <c r="AU390" s="41"/>
      <c r="AV390" s="41"/>
      <c r="AW390" s="41"/>
      <c r="AX390" s="41"/>
      <c r="AY390" s="41"/>
      <c r="AZ390" s="41"/>
      <c r="BA390" s="41"/>
      <c r="BB390" s="41"/>
      <c r="BC390" s="41"/>
      <c r="BD390" s="41"/>
      <c r="BE390" s="41"/>
      <c r="BF390" s="41"/>
      <c r="BG390" s="41"/>
      <c r="BH390" s="41"/>
      <c r="BI390" s="41"/>
      <c r="BJ390" s="41"/>
      <c r="BK390" s="41"/>
      <c r="BL390" s="41"/>
      <c r="BM390" s="41"/>
      <c r="BN390" s="41"/>
      <c r="BO390" s="41"/>
      <c r="BP390" s="41"/>
      <c r="BQ390" s="41"/>
      <c r="BR390" s="41"/>
      <c r="BS390" s="41"/>
      <c r="BT390" s="41"/>
      <c r="BU390" s="41"/>
      <c r="BV390" s="41"/>
      <c r="BW390" s="41"/>
      <c r="BX390" s="41"/>
      <c r="BY390" s="41"/>
      <c r="BZ390" s="41"/>
      <c r="CA390" s="41"/>
      <c r="CB390" s="41"/>
      <c r="CC390" s="41"/>
      <c r="CD390" s="41"/>
      <c r="CE390" s="41"/>
      <c r="CF390" s="41"/>
      <c r="CG390" s="41"/>
      <c r="CH390" s="41"/>
      <c r="CI390" s="41"/>
      <c r="CJ390" s="41"/>
      <c r="CK390" s="41"/>
      <c r="CL390" s="41"/>
      <c r="CM390" s="41"/>
      <c r="CN390" s="41"/>
      <c r="CO390" s="41"/>
      <c r="CP390" s="41"/>
      <c r="CQ390" s="41"/>
      <c r="CR390" s="41"/>
      <c r="CS390" s="41"/>
      <c r="CT390" s="41"/>
      <c r="CU390" s="41"/>
      <c r="CV390" s="41"/>
      <c r="CW390" s="41"/>
      <c r="CX390" s="41"/>
      <c r="CY390" s="41"/>
    </row>
    <row r="391" spans="1:103" s="40" customFormat="1" ht="36" x14ac:dyDescent="0.2">
      <c r="A391" s="118" t="s">
        <v>339</v>
      </c>
      <c r="B391" s="191" t="s">
        <v>100</v>
      </c>
      <c r="C391" s="191"/>
      <c r="D391" s="191"/>
      <c r="E391" s="191"/>
      <c r="F391" s="191"/>
      <c r="G391" s="191"/>
      <c r="H391" s="191"/>
      <c r="I391" s="191"/>
      <c r="J391" s="191"/>
      <c r="K391" s="26"/>
      <c r="L391" s="27"/>
      <c r="M391" s="39"/>
      <c r="N391" s="49">
        <f t="shared" si="139"/>
        <v>0</v>
      </c>
      <c r="O391" s="49">
        <f t="shared" si="140"/>
        <v>0</v>
      </c>
      <c r="Q391" s="41"/>
      <c r="R391" s="175"/>
      <c r="S391" s="41"/>
      <c r="T391" s="41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F391" s="41"/>
      <c r="AG391" s="41"/>
      <c r="AH391" s="41"/>
      <c r="AI391" s="41"/>
      <c r="AJ391" s="41"/>
      <c r="AK391" s="41"/>
      <c r="AL391" s="41"/>
      <c r="AM391" s="41"/>
      <c r="AN391" s="41"/>
      <c r="AO391" s="41"/>
      <c r="AP391" s="41"/>
      <c r="AQ391" s="41"/>
      <c r="AR391" s="41"/>
      <c r="AS391" s="41"/>
      <c r="AT391" s="41"/>
      <c r="AU391" s="41"/>
      <c r="AV391" s="41"/>
      <c r="AW391" s="41"/>
      <c r="AX391" s="41"/>
      <c r="AY391" s="41"/>
      <c r="AZ391" s="41"/>
      <c r="BA391" s="41"/>
      <c r="BB391" s="41"/>
      <c r="BC391" s="41"/>
      <c r="BD391" s="41"/>
      <c r="BE391" s="41"/>
      <c r="BF391" s="41"/>
      <c r="BG391" s="41"/>
      <c r="BH391" s="41"/>
      <c r="BI391" s="41"/>
      <c r="BJ391" s="41"/>
      <c r="BK391" s="41"/>
      <c r="BL391" s="41"/>
      <c r="BM391" s="41"/>
      <c r="BN391" s="41"/>
      <c r="BO391" s="41"/>
      <c r="BP391" s="41"/>
      <c r="BQ391" s="41"/>
      <c r="BR391" s="41"/>
      <c r="BS391" s="41"/>
      <c r="BT391" s="41"/>
      <c r="BU391" s="41"/>
      <c r="BV391" s="41"/>
      <c r="BW391" s="41"/>
      <c r="BX391" s="41"/>
      <c r="BY391" s="41"/>
      <c r="BZ391" s="41"/>
      <c r="CA391" s="41"/>
      <c r="CB391" s="41"/>
      <c r="CC391" s="41"/>
      <c r="CD391" s="41"/>
      <c r="CE391" s="41"/>
      <c r="CF391" s="41"/>
      <c r="CG391" s="41"/>
      <c r="CH391" s="41"/>
      <c r="CI391" s="41"/>
      <c r="CJ391" s="41"/>
      <c r="CK391" s="41"/>
      <c r="CL391" s="41"/>
      <c r="CM391" s="41"/>
      <c r="CN391" s="41"/>
      <c r="CO391" s="41"/>
      <c r="CP391" s="41"/>
      <c r="CQ391" s="41"/>
      <c r="CR391" s="41"/>
      <c r="CS391" s="41"/>
      <c r="CT391" s="41"/>
      <c r="CU391" s="41"/>
      <c r="CV391" s="41"/>
      <c r="CW391" s="41"/>
      <c r="CX391" s="41"/>
      <c r="CY391" s="41"/>
    </row>
    <row r="392" spans="1:103" s="40" customFormat="1" x14ac:dyDescent="0.25">
      <c r="A392" s="187" t="s">
        <v>12</v>
      </c>
      <c r="B392" s="187"/>
      <c r="C392" s="166" t="s">
        <v>305</v>
      </c>
      <c r="D392" s="119">
        <f>SUM(D393:D398)</f>
        <v>26838</v>
      </c>
      <c r="E392" s="119">
        <f>SUM(E393:E398)</f>
        <v>26838</v>
      </c>
      <c r="F392" s="120">
        <f>SUM(F393:F398)</f>
        <v>26838</v>
      </c>
      <c r="G392" s="189">
        <v>44562</v>
      </c>
      <c r="H392" s="189"/>
      <c r="I392" s="119">
        <f>SUM(I393:I398)</f>
        <v>26838</v>
      </c>
      <c r="J392" s="185" t="s">
        <v>261</v>
      </c>
      <c r="K392" s="8">
        <f>F392/D392</f>
        <v>1</v>
      </c>
      <c r="L392" s="9">
        <f>I392/D392</f>
        <v>1</v>
      </c>
      <c r="M392" s="48"/>
      <c r="N392" s="49">
        <f t="shared" si="139"/>
        <v>0</v>
      </c>
      <c r="O392" s="49">
        <f t="shared" si="140"/>
        <v>0</v>
      </c>
      <c r="Q392" s="41"/>
      <c r="R392" s="175"/>
      <c r="S392" s="41"/>
      <c r="T392" s="41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F392" s="41"/>
      <c r="AG392" s="41"/>
      <c r="AH392" s="41"/>
      <c r="AI392" s="41"/>
      <c r="AJ392" s="41"/>
      <c r="AK392" s="41"/>
      <c r="AL392" s="41"/>
      <c r="AM392" s="41"/>
      <c r="AN392" s="41"/>
      <c r="AO392" s="41"/>
      <c r="AP392" s="41"/>
      <c r="AQ392" s="41"/>
      <c r="AR392" s="41"/>
      <c r="AS392" s="41"/>
      <c r="AT392" s="41"/>
      <c r="AU392" s="41"/>
      <c r="AV392" s="41"/>
      <c r="AW392" s="41"/>
      <c r="AX392" s="41"/>
      <c r="AY392" s="41"/>
      <c r="AZ392" s="41"/>
      <c r="BA392" s="41"/>
      <c r="BB392" s="41"/>
      <c r="BC392" s="41"/>
      <c r="BD392" s="41"/>
      <c r="BE392" s="41"/>
      <c r="BF392" s="41"/>
      <c r="BG392" s="41"/>
      <c r="BH392" s="41"/>
      <c r="BI392" s="41"/>
      <c r="BJ392" s="41"/>
      <c r="BK392" s="41"/>
      <c r="BL392" s="41"/>
      <c r="BM392" s="41"/>
      <c r="BN392" s="41"/>
      <c r="BO392" s="41"/>
      <c r="BP392" s="41"/>
      <c r="BQ392" s="41"/>
      <c r="BR392" s="41"/>
      <c r="BS392" s="41"/>
      <c r="BT392" s="41"/>
      <c r="BU392" s="41"/>
      <c r="BV392" s="41"/>
      <c r="BW392" s="41"/>
      <c r="BX392" s="41"/>
      <c r="BY392" s="41"/>
      <c r="BZ392" s="41"/>
      <c r="CA392" s="41"/>
      <c r="CB392" s="41"/>
      <c r="CC392" s="41"/>
      <c r="CD392" s="41"/>
      <c r="CE392" s="41"/>
      <c r="CF392" s="41"/>
      <c r="CG392" s="41"/>
      <c r="CH392" s="41"/>
      <c r="CI392" s="41"/>
      <c r="CJ392" s="41"/>
      <c r="CK392" s="41"/>
      <c r="CL392" s="41"/>
      <c r="CM392" s="41"/>
      <c r="CN392" s="41"/>
      <c r="CO392" s="41"/>
      <c r="CP392" s="41"/>
      <c r="CQ392" s="41"/>
      <c r="CR392" s="41"/>
      <c r="CS392" s="41"/>
      <c r="CT392" s="41"/>
      <c r="CU392" s="41"/>
      <c r="CV392" s="41"/>
      <c r="CW392" s="41"/>
      <c r="CX392" s="41"/>
      <c r="CY392" s="41"/>
    </row>
    <row r="393" spans="1:103" s="40" customFormat="1" x14ac:dyDescent="0.25">
      <c r="A393" s="187" t="s">
        <v>13</v>
      </c>
      <c r="B393" s="187"/>
      <c r="C393" s="166"/>
      <c r="D393" s="119"/>
      <c r="E393" s="119"/>
      <c r="F393" s="119"/>
      <c r="G393" s="189"/>
      <c r="H393" s="189"/>
      <c r="I393" s="119"/>
      <c r="J393" s="185"/>
      <c r="K393" s="8" t="e">
        <f t="shared" ref="K393:K398" si="149">F393/D393</f>
        <v>#DIV/0!</v>
      </c>
      <c r="L393" s="9" t="e">
        <f t="shared" ref="L393:L398" si="150">I393/D393</f>
        <v>#DIV/0!</v>
      </c>
      <c r="M393" s="48"/>
      <c r="N393" s="49">
        <f t="shared" si="139"/>
        <v>0</v>
      </c>
      <c r="O393" s="49">
        <f t="shared" si="140"/>
        <v>0</v>
      </c>
      <c r="Q393" s="41"/>
      <c r="R393" s="175"/>
      <c r="S393" s="41"/>
      <c r="T393" s="41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F393" s="41"/>
      <c r="AG393" s="41"/>
      <c r="AH393" s="41"/>
      <c r="AI393" s="41"/>
      <c r="AJ393" s="41"/>
      <c r="AK393" s="41"/>
      <c r="AL393" s="41"/>
      <c r="AM393" s="41"/>
      <c r="AN393" s="41"/>
      <c r="AO393" s="41"/>
      <c r="AP393" s="41"/>
      <c r="AQ393" s="41"/>
      <c r="AR393" s="41"/>
      <c r="AS393" s="41"/>
      <c r="AT393" s="41"/>
      <c r="AU393" s="41"/>
      <c r="AV393" s="41"/>
      <c r="AW393" s="41"/>
      <c r="AX393" s="41"/>
      <c r="AY393" s="41"/>
      <c r="AZ393" s="41"/>
      <c r="BA393" s="41"/>
      <c r="BB393" s="41"/>
      <c r="BC393" s="41"/>
      <c r="BD393" s="41"/>
      <c r="BE393" s="41"/>
      <c r="BF393" s="41"/>
      <c r="BG393" s="41"/>
      <c r="BH393" s="41"/>
      <c r="BI393" s="41"/>
      <c r="BJ393" s="41"/>
      <c r="BK393" s="41"/>
      <c r="BL393" s="41"/>
      <c r="BM393" s="41"/>
      <c r="BN393" s="41"/>
      <c r="BO393" s="41"/>
      <c r="BP393" s="41"/>
      <c r="BQ393" s="41"/>
      <c r="BR393" s="41"/>
      <c r="BS393" s="41"/>
      <c r="BT393" s="41"/>
      <c r="BU393" s="41"/>
      <c r="BV393" s="41"/>
      <c r="BW393" s="41"/>
      <c r="BX393" s="41"/>
      <c r="BY393" s="41"/>
      <c r="BZ393" s="41"/>
      <c r="CA393" s="41"/>
      <c r="CB393" s="41"/>
      <c r="CC393" s="41"/>
      <c r="CD393" s="41"/>
      <c r="CE393" s="41"/>
      <c r="CF393" s="41"/>
      <c r="CG393" s="41"/>
      <c r="CH393" s="41"/>
      <c r="CI393" s="41"/>
      <c r="CJ393" s="41"/>
      <c r="CK393" s="41"/>
      <c r="CL393" s="41"/>
      <c r="CM393" s="41"/>
      <c r="CN393" s="41"/>
      <c r="CO393" s="41"/>
      <c r="CP393" s="41"/>
      <c r="CQ393" s="41"/>
      <c r="CR393" s="41"/>
      <c r="CS393" s="41"/>
      <c r="CT393" s="41"/>
      <c r="CU393" s="41"/>
      <c r="CV393" s="41"/>
      <c r="CW393" s="41"/>
      <c r="CX393" s="41"/>
      <c r="CY393" s="41"/>
    </row>
    <row r="394" spans="1:103" s="40" customFormat="1" x14ac:dyDescent="0.25">
      <c r="A394" s="187" t="s">
        <v>14</v>
      </c>
      <c r="B394" s="187"/>
      <c r="C394" s="166" t="s">
        <v>305</v>
      </c>
      <c r="D394" s="119">
        <f>24850+1988</f>
        <v>26838</v>
      </c>
      <c r="E394" s="119">
        <f t="shared" ref="E394:F394" si="151">24850+1988</f>
        <v>26838</v>
      </c>
      <c r="F394" s="119">
        <f t="shared" si="151"/>
        <v>26838</v>
      </c>
      <c r="G394" s="189"/>
      <c r="H394" s="189"/>
      <c r="I394" s="119">
        <v>26838</v>
      </c>
      <c r="J394" s="185"/>
      <c r="K394" s="8">
        <f t="shared" si="149"/>
        <v>1</v>
      </c>
      <c r="L394" s="9">
        <f t="shared" si="150"/>
        <v>1</v>
      </c>
      <c r="M394" s="48"/>
      <c r="N394" s="49">
        <f t="shared" si="139"/>
        <v>0</v>
      </c>
      <c r="O394" s="49">
        <f t="shared" si="140"/>
        <v>0</v>
      </c>
      <c r="Q394" s="41"/>
      <c r="R394" s="175"/>
      <c r="S394" s="41"/>
      <c r="T394" s="41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F394" s="41"/>
      <c r="AG394" s="41"/>
      <c r="AH394" s="41"/>
      <c r="AI394" s="41"/>
      <c r="AJ394" s="41"/>
      <c r="AK394" s="41"/>
      <c r="AL394" s="41"/>
      <c r="AM394" s="41"/>
      <c r="AN394" s="41"/>
      <c r="AO394" s="41"/>
      <c r="AP394" s="41"/>
      <c r="AQ394" s="41"/>
      <c r="AR394" s="41"/>
      <c r="AS394" s="41"/>
      <c r="AT394" s="41"/>
      <c r="AU394" s="41"/>
      <c r="AV394" s="41"/>
      <c r="AW394" s="41"/>
      <c r="AX394" s="41"/>
      <c r="AY394" s="41"/>
      <c r="AZ394" s="41"/>
      <c r="BA394" s="41"/>
      <c r="BB394" s="41"/>
      <c r="BC394" s="41"/>
      <c r="BD394" s="41"/>
      <c r="BE394" s="41"/>
      <c r="BF394" s="41"/>
      <c r="BG394" s="41"/>
      <c r="BH394" s="41"/>
      <c r="BI394" s="41"/>
      <c r="BJ394" s="41"/>
      <c r="BK394" s="41"/>
      <c r="BL394" s="41"/>
      <c r="BM394" s="41"/>
      <c r="BN394" s="41"/>
      <c r="BO394" s="41"/>
      <c r="BP394" s="41"/>
      <c r="BQ394" s="41"/>
      <c r="BR394" s="41"/>
      <c r="BS394" s="41"/>
      <c r="BT394" s="41"/>
      <c r="BU394" s="41"/>
      <c r="BV394" s="41"/>
      <c r="BW394" s="41"/>
      <c r="BX394" s="41"/>
      <c r="BY394" s="41"/>
      <c r="BZ394" s="41"/>
      <c r="CA394" s="41"/>
      <c r="CB394" s="41"/>
      <c r="CC394" s="41"/>
      <c r="CD394" s="41"/>
      <c r="CE394" s="41"/>
      <c r="CF394" s="41"/>
      <c r="CG394" s="41"/>
      <c r="CH394" s="41"/>
      <c r="CI394" s="41"/>
      <c r="CJ394" s="41"/>
      <c r="CK394" s="41"/>
      <c r="CL394" s="41"/>
      <c r="CM394" s="41"/>
      <c r="CN394" s="41"/>
      <c r="CO394" s="41"/>
      <c r="CP394" s="41"/>
      <c r="CQ394" s="41"/>
      <c r="CR394" s="41"/>
      <c r="CS394" s="41"/>
      <c r="CT394" s="41"/>
      <c r="CU394" s="41"/>
      <c r="CV394" s="41"/>
      <c r="CW394" s="41"/>
      <c r="CX394" s="41"/>
      <c r="CY394" s="41"/>
    </row>
    <row r="395" spans="1:103" s="40" customFormat="1" x14ac:dyDescent="0.25">
      <c r="A395" s="187" t="s">
        <v>15</v>
      </c>
      <c r="B395" s="187"/>
      <c r="C395" s="166"/>
      <c r="D395" s="119"/>
      <c r="E395" s="119"/>
      <c r="F395" s="119"/>
      <c r="G395" s="189"/>
      <c r="H395" s="189"/>
      <c r="I395" s="119"/>
      <c r="J395" s="185"/>
      <c r="K395" s="8" t="e">
        <f t="shared" si="149"/>
        <v>#DIV/0!</v>
      </c>
      <c r="L395" s="9" t="e">
        <f t="shared" si="150"/>
        <v>#DIV/0!</v>
      </c>
      <c r="M395" s="48"/>
      <c r="N395" s="49">
        <f t="shared" si="139"/>
        <v>0</v>
      </c>
      <c r="O395" s="49">
        <f t="shared" si="140"/>
        <v>0</v>
      </c>
      <c r="Q395" s="41"/>
      <c r="R395" s="175"/>
      <c r="S395" s="41"/>
      <c r="T395" s="41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F395" s="41"/>
      <c r="AG395" s="41"/>
      <c r="AH395" s="41"/>
      <c r="AI395" s="41"/>
      <c r="AJ395" s="41"/>
      <c r="AK395" s="41"/>
      <c r="AL395" s="41"/>
      <c r="AM395" s="41"/>
      <c r="AN395" s="41"/>
      <c r="AO395" s="41"/>
      <c r="AP395" s="41"/>
      <c r="AQ395" s="41"/>
      <c r="AR395" s="41"/>
      <c r="AS395" s="41"/>
      <c r="AT395" s="41"/>
      <c r="AU395" s="41"/>
      <c r="AV395" s="41"/>
      <c r="AW395" s="41"/>
      <c r="AX395" s="41"/>
      <c r="AY395" s="41"/>
      <c r="AZ395" s="41"/>
      <c r="BA395" s="41"/>
      <c r="BB395" s="41"/>
      <c r="BC395" s="41"/>
      <c r="BD395" s="41"/>
      <c r="BE395" s="41"/>
      <c r="BF395" s="41"/>
      <c r="BG395" s="41"/>
      <c r="BH395" s="41"/>
      <c r="BI395" s="41"/>
      <c r="BJ395" s="41"/>
      <c r="BK395" s="41"/>
      <c r="BL395" s="41"/>
      <c r="BM395" s="41"/>
      <c r="BN395" s="41"/>
      <c r="BO395" s="41"/>
      <c r="BP395" s="41"/>
      <c r="BQ395" s="41"/>
      <c r="BR395" s="41"/>
      <c r="BS395" s="41"/>
      <c r="BT395" s="41"/>
      <c r="BU395" s="41"/>
      <c r="BV395" s="41"/>
      <c r="BW395" s="41"/>
      <c r="BX395" s="41"/>
      <c r="BY395" s="41"/>
      <c r="BZ395" s="41"/>
      <c r="CA395" s="41"/>
      <c r="CB395" s="41"/>
      <c r="CC395" s="41"/>
      <c r="CD395" s="41"/>
      <c r="CE395" s="41"/>
      <c r="CF395" s="41"/>
      <c r="CG395" s="41"/>
      <c r="CH395" s="41"/>
      <c r="CI395" s="41"/>
      <c r="CJ395" s="41"/>
      <c r="CK395" s="41"/>
      <c r="CL395" s="41"/>
      <c r="CM395" s="41"/>
      <c r="CN395" s="41"/>
      <c r="CO395" s="41"/>
      <c r="CP395" s="41"/>
      <c r="CQ395" s="41"/>
      <c r="CR395" s="41"/>
      <c r="CS395" s="41"/>
      <c r="CT395" s="41"/>
      <c r="CU395" s="41"/>
      <c r="CV395" s="41"/>
      <c r="CW395" s="41"/>
      <c r="CX395" s="41"/>
      <c r="CY395" s="41"/>
    </row>
    <row r="396" spans="1:103" s="40" customFormat="1" x14ac:dyDescent="0.25">
      <c r="A396" s="187" t="s">
        <v>16</v>
      </c>
      <c r="B396" s="187"/>
      <c r="C396" s="166"/>
      <c r="D396" s="119"/>
      <c r="E396" s="119"/>
      <c r="F396" s="119"/>
      <c r="G396" s="189"/>
      <c r="H396" s="189"/>
      <c r="I396" s="119"/>
      <c r="J396" s="185"/>
      <c r="K396" s="8" t="e">
        <f t="shared" si="149"/>
        <v>#DIV/0!</v>
      </c>
      <c r="L396" s="9" t="e">
        <f t="shared" si="150"/>
        <v>#DIV/0!</v>
      </c>
      <c r="M396" s="48"/>
      <c r="N396" s="49">
        <f t="shared" si="139"/>
        <v>0</v>
      </c>
      <c r="O396" s="49">
        <f t="shared" si="140"/>
        <v>0</v>
      </c>
      <c r="Q396" s="41"/>
      <c r="R396" s="175"/>
      <c r="S396" s="41"/>
      <c r="T396" s="41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F396" s="41"/>
      <c r="AG396" s="41"/>
      <c r="AH396" s="41"/>
      <c r="AI396" s="41"/>
      <c r="AJ396" s="41"/>
      <c r="AK396" s="41"/>
      <c r="AL396" s="41"/>
      <c r="AM396" s="41"/>
      <c r="AN396" s="41"/>
      <c r="AO396" s="41"/>
      <c r="AP396" s="41"/>
      <c r="AQ396" s="41"/>
      <c r="AR396" s="41"/>
      <c r="AS396" s="41"/>
      <c r="AT396" s="41"/>
      <c r="AU396" s="41"/>
      <c r="AV396" s="41"/>
      <c r="AW396" s="41"/>
      <c r="AX396" s="41"/>
      <c r="AY396" s="41"/>
      <c r="AZ396" s="41"/>
      <c r="BA396" s="41"/>
      <c r="BB396" s="41"/>
      <c r="BC396" s="41"/>
      <c r="BD396" s="41"/>
      <c r="BE396" s="41"/>
      <c r="BF396" s="41"/>
      <c r="BG396" s="41"/>
      <c r="BH396" s="41"/>
      <c r="BI396" s="41"/>
      <c r="BJ396" s="41"/>
      <c r="BK396" s="41"/>
      <c r="BL396" s="41"/>
      <c r="BM396" s="41"/>
      <c r="BN396" s="41"/>
      <c r="BO396" s="41"/>
      <c r="BP396" s="41"/>
      <c r="BQ396" s="41"/>
      <c r="BR396" s="41"/>
      <c r="BS396" s="41"/>
      <c r="BT396" s="41"/>
      <c r="BU396" s="41"/>
      <c r="BV396" s="41"/>
      <c r="BW396" s="41"/>
      <c r="BX396" s="41"/>
      <c r="BY396" s="41"/>
      <c r="BZ396" s="41"/>
      <c r="CA396" s="41"/>
      <c r="CB396" s="41"/>
      <c r="CC396" s="41"/>
      <c r="CD396" s="41"/>
      <c r="CE396" s="41"/>
      <c r="CF396" s="41"/>
      <c r="CG396" s="41"/>
      <c r="CH396" s="41"/>
      <c r="CI396" s="41"/>
      <c r="CJ396" s="41"/>
      <c r="CK396" s="41"/>
      <c r="CL396" s="41"/>
      <c r="CM396" s="41"/>
      <c r="CN396" s="41"/>
      <c r="CO396" s="41"/>
      <c r="CP396" s="41"/>
      <c r="CQ396" s="41"/>
      <c r="CR396" s="41"/>
      <c r="CS396" s="41"/>
      <c r="CT396" s="41"/>
      <c r="CU396" s="41"/>
      <c r="CV396" s="41"/>
      <c r="CW396" s="41"/>
      <c r="CX396" s="41"/>
      <c r="CY396" s="41"/>
    </row>
    <row r="397" spans="1:103" s="40" customFormat="1" x14ac:dyDescent="0.25">
      <c r="A397" s="187" t="s">
        <v>17</v>
      </c>
      <c r="B397" s="187"/>
      <c r="C397" s="166"/>
      <c r="D397" s="119"/>
      <c r="E397" s="119"/>
      <c r="F397" s="119"/>
      <c r="G397" s="189"/>
      <c r="H397" s="189"/>
      <c r="I397" s="119"/>
      <c r="J397" s="185"/>
      <c r="K397" s="8" t="e">
        <f t="shared" si="149"/>
        <v>#DIV/0!</v>
      </c>
      <c r="L397" s="9" t="e">
        <f t="shared" si="150"/>
        <v>#DIV/0!</v>
      </c>
      <c r="M397" s="48"/>
      <c r="N397" s="49">
        <f t="shared" si="139"/>
        <v>0</v>
      </c>
      <c r="O397" s="49">
        <f t="shared" si="140"/>
        <v>0</v>
      </c>
      <c r="Q397" s="41"/>
      <c r="R397" s="175"/>
      <c r="S397" s="41"/>
      <c r="T397" s="41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F397" s="41"/>
      <c r="AG397" s="41"/>
      <c r="AH397" s="41"/>
      <c r="AI397" s="41"/>
      <c r="AJ397" s="41"/>
      <c r="AK397" s="41"/>
      <c r="AL397" s="41"/>
      <c r="AM397" s="41"/>
      <c r="AN397" s="41"/>
      <c r="AO397" s="41"/>
      <c r="AP397" s="41"/>
      <c r="AQ397" s="41"/>
      <c r="AR397" s="41"/>
      <c r="AS397" s="41"/>
      <c r="AT397" s="41"/>
      <c r="AU397" s="41"/>
      <c r="AV397" s="41"/>
      <c r="AW397" s="41"/>
      <c r="AX397" s="41"/>
      <c r="AY397" s="41"/>
      <c r="AZ397" s="41"/>
      <c r="BA397" s="41"/>
      <c r="BB397" s="41"/>
      <c r="BC397" s="41"/>
      <c r="BD397" s="41"/>
      <c r="BE397" s="41"/>
      <c r="BF397" s="41"/>
      <c r="BG397" s="41"/>
      <c r="BH397" s="41"/>
      <c r="BI397" s="41"/>
      <c r="BJ397" s="41"/>
      <c r="BK397" s="41"/>
      <c r="BL397" s="41"/>
      <c r="BM397" s="41"/>
      <c r="BN397" s="41"/>
      <c r="BO397" s="41"/>
      <c r="BP397" s="41"/>
      <c r="BQ397" s="41"/>
      <c r="BR397" s="41"/>
      <c r="BS397" s="41"/>
      <c r="BT397" s="41"/>
      <c r="BU397" s="41"/>
      <c r="BV397" s="41"/>
      <c r="BW397" s="41"/>
      <c r="BX397" s="41"/>
      <c r="BY397" s="41"/>
      <c r="BZ397" s="41"/>
      <c r="CA397" s="41"/>
      <c r="CB397" s="41"/>
      <c r="CC397" s="41"/>
      <c r="CD397" s="41"/>
      <c r="CE397" s="41"/>
      <c r="CF397" s="41"/>
      <c r="CG397" s="41"/>
      <c r="CH397" s="41"/>
      <c r="CI397" s="41"/>
      <c r="CJ397" s="41"/>
      <c r="CK397" s="41"/>
      <c r="CL397" s="41"/>
      <c r="CM397" s="41"/>
      <c r="CN397" s="41"/>
      <c r="CO397" s="41"/>
      <c r="CP397" s="41"/>
      <c r="CQ397" s="41"/>
      <c r="CR397" s="41"/>
      <c r="CS397" s="41"/>
      <c r="CT397" s="41"/>
      <c r="CU397" s="41"/>
      <c r="CV397" s="41"/>
      <c r="CW397" s="41"/>
      <c r="CX397" s="41"/>
      <c r="CY397" s="41"/>
    </row>
    <row r="398" spans="1:103" s="40" customFormat="1" x14ac:dyDescent="0.25">
      <c r="A398" s="187" t="s">
        <v>18</v>
      </c>
      <c r="B398" s="187"/>
      <c r="C398" s="166"/>
      <c r="D398" s="119"/>
      <c r="E398" s="119"/>
      <c r="F398" s="119"/>
      <c r="G398" s="189"/>
      <c r="H398" s="189"/>
      <c r="I398" s="119"/>
      <c r="J398" s="185"/>
      <c r="K398" s="8" t="e">
        <f t="shared" si="149"/>
        <v>#DIV/0!</v>
      </c>
      <c r="L398" s="9" t="e">
        <f t="shared" si="150"/>
        <v>#DIV/0!</v>
      </c>
      <c r="M398" s="48"/>
      <c r="N398" s="49">
        <f t="shared" si="139"/>
        <v>0</v>
      </c>
      <c r="O398" s="49">
        <f t="shared" si="140"/>
        <v>0</v>
      </c>
      <c r="Q398" s="41"/>
      <c r="R398" s="175"/>
      <c r="S398" s="41"/>
      <c r="T398" s="41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F398" s="41"/>
      <c r="AG398" s="41"/>
      <c r="AH398" s="41"/>
      <c r="AI398" s="41"/>
      <c r="AJ398" s="41"/>
      <c r="AK398" s="41"/>
      <c r="AL398" s="41"/>
      <c r="AM398" s="41"/>
      <c r="AN398" s="41"/>
      <c r="AO398" s="41"/>
      <c r="AP398" s="41"/>
      <c r="AQ398" s="41"/>
      <c r="AR398" s="41"/>
      <c r="AS398" s="41"/>
      <c r="AT398" s="41"/>
      <c r="AU398" s="41"/>
      <c r="AV398" s="41"/>
      <c r="AW398" s="41"/>
      <c r="AX398" s="41"/>
      <c r="AY398" s="41"/>
      <c r="AZ398" s="41"/>
      <c r="BA398" s="41"/>
      <c r="BB398" s="41"/>
      <c r="BC398" s="41"/>
      <c r="BD398" s="41"/>
      <c r="BE398" s="41"/>
      <c r="BF398" s="41"/>
      <c r="BG398" s="41"/>
      <c r="BH398" s="41"/>
      <c r="BI398" s="41"/>
      <c r="BJ398" s="41"/>
      <c r="BK398" s="41"/>
      <c r="BL398" s="41"/>
      <c r="BM398" s="41"/>
      <c r="BN398" s="41"/>
      <c r="BO398" s="41"/>
      <c r="BP398" s="41"/>
      <c r="BQ398" s="41"/>
      <c r="BR398" s="41"/>
      <c r="BS398" s="41"/>
      <c r="BT398" s="41"/>
      <c r="BU398" s="41"/>
      <c r="BV398" s="41"/>
      <c r="BW398" s="41"/>
      <c r="BX398" s="41"/>
      <c r="BY398" s="41"/>
      <c r="BZ398" s="41"/>
      <c r="CA398" s="41"/>
      <c r="CB398" s="41"/>
      <c r="CC398" s="41"/>
      <c r="CD398" s="41"/>
      <c r="CE398" s="41"/>
      <c r="CF398" s="41"/>
      <c r="CG398" s="41"/>
      <c r="CH398" s="41"/>
      <c r="CI398" s="41"/>
      <c r="CJ398" s="41"/>
      <c r="CK398" s="41"/>
      <c r="CL398" s="41"/>
      <c r="CM398" s="41"/>
      <c r="CN398" s="41"/>
      <c r="CO398" s="41"/>
      <c r="CP398" s="41"/>
      <c r="CQ398" s="41"/>
      <c r="CR398" s="41"/>
      <c r="CS398" s="41"/>
      <c r="CT398" s="41"/>
      <c r="CU398" s="41"/>
      <c r="CV398" s="41"/>
      <c r="CW398" s="41"/>
      <c r="CX398" s="41"/>
      <c r="CY398" s="41"/>
    </row>
    <row r="399" spans="1:103" s="40" customFormat="1" ht="36" x14ac:dyDescent="0.2">
      <c r="A399" s="118" t="s">
        <v>340</v>
      </c>
      <c r="B399" s="191" t="s">
        <v>101</v>
      </c>
      <c r="C399" s="191"/>
      <c r="D399" s="191"/>
      <c r="E399" s="191"/>
      <c r="F399" s="191"/>
      <c r="G399" s="191"/>
      <c r="H399" s="191"/>
      <c r="I399" s="191"/>
      <c r="J399" s="191"/>
      <c r="K399" s="26"/>
      <c r="L399" s="27"/>
      <c r="M399" s="39"/>
      <c r="N399" s="49">
        <f t="shared" si="139"/>
        <v>0</v>
      </c>
      <c r="O399" s="49">
        <f t="shared" si="140"/>
        <v>0</v>
      </c>
      <c r="Q399" s="41"/>
      <c r="R399" s="175"/>
      <c r="S399" s="41"/>
      <c r="T399" s="41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F399" s="41"/>
      <c r="AG399" s="41"/>
      <c r="AH399" s="41"/>
      <c r="AI399" s="41"/>
      <c r="AJ399" s="41"/>
      <c r="AK399" s="41"/>
      <c r="AL399" s="41"/>
      <c r="AM399" s="41"/>
      <c r="AN399" s="41"/>
      <c r="AO399" s="41"/>
      <c r="AP399" s="41"/>
      <c r="AQ399" s="41"/>
      <c r="AR399" s="41"/>
      <c r="AS399" s="41"/>
      <c r="AT399" s="41"/>
      <c r="AU399" s="41"/>
      <c r="AV399" s="41"/>
      <c r="AW399" s="41"/>
      <c r="AX399" s="41"/>
      <c r="AY399" s="41"/>
      <c r="AZ399" s="41"/>
      <c r="BA399" s="41"/>
      <c r="BB399" s="41"/>
      <c r="BC399" s="41"/>
      <c r="BD399" s="41"/>
      <c r="BE399" s="41"/>
      <c r="BF399" s="41"/>
      <c r="BG399" s="41"/>
      <c r="BH399" s="41"/>
      <c r="BI399" s="41"/>
      <c r="BJ399" s="41"/>
      <c r="BK399" s="41"/>
      <c r="BL399" s="41"/>
      <c r="BM399" s="41"/>
      <c r="BN399" s="41"/>
      <c r="BO399" s="41"/>
      <c r="BP399" s="41"/>
      <c r="BQ399" s="41"/>
      <c r="BR399" s="41"/>
      <c r="BS399" s="41"/>
      <c r="BT399" s="41"/>
      <c r="BU399" s="41"/>
      <c r="BV399" s="41"/>
      <c r="BW399" s="41"/>
      <c r="BX399" s="41"/>
      <c r="BY399" s="41"/>
      <c r="BZ399" s="41"/>
      <c r="CA399" s="41"/>
      <c r="CB399" s="41"/>
      <c r="CC399" s="41"/>
      <c r="CD399" s="41"/>
      <c r="CE399" s="41"/>
      <c r="CF399" s="41"/>
      <c r="CG399" s="41"/>
      <c r="CH399" s="41"/>
      <c r="CI399" s="41"/>
      <c r="CJ399" s="41"/>
      <c r="CK399" s="41"/>
      <c r="CL399" s="41"/>
      <c r="CM399" s="41"/>
      <c r="CN399" s="41"/>
      <c r="CO399" s="41"/>
      <c r="CP399" s="41"/>
      <c r="CQ399" s="41"/>
      <c r="CR399" s="41"/>
      <c r="CS399" s="41"/>
      <c r="CT399" s="41"/>
      <c r="CU399" s="41"/>
      <c r="CV399" s="41"/>
      <c r="CW399" s="41"/>
      <c r="CX399" s="41"/>
      <c r="CY399" s="41"/>
    </row>
    <row r="400" spans="1:103" s="40" customFormat="1" x14ac:dyDescent="0.25">
      <c r="A400" s="187" t="s">
        <v>12</v>
      </c>
      <c r="B400" s="187"/>
      <c r="C400" s="166" t="s">
        <v>305</v>
      </c>
      <c r="D400" s="119">
        <f>SUM(D401:D406)</f>
        <v>4279.5319999999992</v>
      </c>
      <c r="E400" s="119">
        <f t="shared" ref="E400:F400" si="152">SUM(E401:E406)</f>
        <v>4279.5319999999992</v>
      </c>
      <c r="F400" s="119">
        <f t="shared" si="152"/>
        <v>4279.5319999999992</v>
      </c>
      <c r="G400" s="189">
        <v>44562</v>
      </c>
      <c r="H400" s="189"/>
      <c r="I400" s="119">
        <f>SUM(I401:I406)</f>
        <v>4279.5320000000002</v>
      </c>
      <c r="J400" s="185" t="s">
        <v>298</v>
      </c>
      <c r="K400" s="8">
        <f>F400/D400</f>
        <v>1</v>
      </c>
      <c r="L400" s="9">
        <f>I400/D400</f>
        <v>1.0000000000000002</v>
      </c>
      <c r="M400" s="48"/>
      <c r="N400" s="49">
        <f t="shared" si="139"/>
        <v>0</v>
      </c>
      <c r="O400" s="49">
        <f t="shared" si="140"/>
        <v>0</v>
      </c>
      <c r="Q400" s="41"/>
      <c r="R400" s="175"/>
      <c r="S400" s="41"/>
      <c r="T400" s="41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F400" s="41"/>
      <c r="AG400" s="41"/>
      <c r="AH400" s="41"/>
      <c r="AI400" s="41"/>
      <c r="AJ400" s="41"/>
      <c r="AK400" s="41"/>
      <c r="AL400" s="41"/>
      <c r="AM400" s="41"/>
      <c r="AN400" s="41"/>
      <c r="AO400" s="41"/>
      <c r="AP400" s="41"/>
      <c r="AQ400" s="41"/>
      <c r="AR400" s="41"/>
      <c r="AS400" s="41"/>
      <c r="AT400" s="41"/>
      <c r="AU400" s="41"/>
      <c r="AV400" s="41"/>
      <c r="AW400" s="41"/>
      <c r="AX400" s="41"/>
      <c r="AY400" s="41"/>
      <c r="AZ400" s="41"/>
      <c r="BA400" s="41"/>
      <c r="BB400" s="41"/>
      <c r="BC400" s="41"/>
      <c r="BD400" s="41"/>
      <c r="BE400" s="41"/>
      <c r="BF400" s="41"/>
      <c r="BG400" s="41"/>
      <c r="BH400" s="41"/>
      <c r="BI400" s="41"/>
      <c r="BJ400" s="41"/>
      <c r="BK400" s="41"/>
      <c r="BL400" s="41"/>
      <c r="BM400" s="41"/>
      <c r="BN400" s="41"/>
      <c r="BO400" s="41"/>
      <c r="BP400" s="41"/>
      <c r="BQ400" s="41"/>
      <c r="BR400" s="41"/>
      <c r="BS400" s="41"/>
      <c r="BT400" s="41"/>
      <c r="BU400" s="41"/>
      <c r="BV400" s="41"/>
      <c r="BW400" s="41"/>
      <c r="BX400" s="41"/>
      <c r="BY400" s="41"/>
      <c r="BZ400" s="41"/>
      <c r="CA400" s="41"/>
      <c r="CB400" s="41"/>
      <c r="CC400" s="41"/>
      <c r="CD400" s="41"/>
      <c r="CE400" s="41"/>
      <c r="CF400" s="41"/>
      <c r="CG400" s="41"/>
      <c r="CH400" s="41"/>
      <c r="CI400" s="41"/>
      <c r="CJ400" s="41"/>
      <c r="CK400" s="41"/>
      <c r="CL400" s="41"/>
      <c r="CM400" s="41"/>
      <c r="CN400" s="41"/>
      <c r="CO400" s="41"/>
      <c r="CP400" s="41"/>
      <c r="CQ400" s="41"/>
      <c r="CR400" s="41"/>
      <c r="CS400" s="41"/>
      <c r="CT400" s="41"/>
      <c r="CU400" s="41"/>
      <c r="CV400" s="41"/>
      <c r="CW400" s="41"/>
      <c r="CX400" s="41"/>
      <c r="CY400" s="41"/>
    </row>
    <row r="401" spans="1:103" s="40" customFormat="1" x14ac:dyDescent="0.25">
      <c r="A401" s="187" t="s">
        <v>13</v>
      </c>
      <c r="B401" s="187"/>
      <c r="C401" s="166"/>
      <c r="D401" s="119"/>
      <c r="E401" s="119"/>
      <c r="F401" s="119"/>
      <c r="G401" s="189"/>
      <c r="H401" s="189"/>
      <c r="I401" s="119"/>
      <c r="J401" s="185"/>
      <c r="K401" s="8" t="e">
        <f t="shared" ref="K401:K406" si="153">F401/D401</f>
        <v>#DIV/0!</v>
      </c>
      <c r="L401" s="9" t="e">
        <f t="shared" ref="L401:L406" si="154">I401/D401</f>
        <v>#DIV/0!</v>
      </c>
      <c r="M401" s="48"/>
      <c r="N401" s="49">
        <f t="shared" si="139"/>
        <v>0</v>
      </c>
      <c r="O401" s="49">
        <f t="shared" si="140"/>
        <v>0</v>
      </c>
      <c r="Q401" s="41"/>
      <c r="R401" s="175"/>
      <c r="S401" s="41"/>
      <c r="T401" s="41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F401" s="41"/>
      <c r="AG401" s="41"/>
      <c r="AH401" s="41"/>
      <c r="AI401" s="41"/>
      <c r="AJ401" s="41"/>
      <c r="AK401" s="41"/>
      <c r="AL401" s="41"/>
      <c r="AM401" s="41"/>
      <c r="AN401" s="41"/>
      <c r="AO401" s="41"/>
      <c r="AP401" s="41"/>
      <c r="AQ401" s="41"/>
      <c r="AR401" s="41"/>
      <c r="AS401" s="41"/>
      <c r="AT401" s="41"/>
      <c r="AU401" s="41"/>
      <c r="AV401" s="41"/>
      <c r="AW401" s="41"/>
      <c r="AX401" s="41"/>
      <c r="AY401" s="41"/>
      <c r="AZ401" s="41"/>
      <c r="BA401" s="41"/>
      <c r="BB401" s="41"/>
      <c r="BC401" s="41"/>
      <c r="BD401" s="41"/>
      <c r="BE401" s="41"/>
      <c r="BF401" s="41"/>
      <c r="BG401" s="41"/>
      <c r="BH401" s="41"/>
      <c r="BI401" s="41"/>
      <c r="BJ401" s="41"/>
      <c r="BK401" s="41"/>
      <c r="BL401" s="41"/>
      <c r="BM401" s="41"/>
      <c r="BN401" s="41"/>
      <c r="BO401" s="41"/>
      <c r="BP401" s="41"/>
      <c r="BQ401" s="41"/>
      <c r="BR401" s="41"/>
      <c r="BS401" s="41"/>
      <c r="BT401" s="41"/>
      <c r="BU401" s="41"/>
      <c r="BV401" s="41"/>
      <c r="BW401" s="41"/>
      <c r="BX401" s="41"/>
      <c r="BY401" s="41"/>
      <c r="BZ401" s="41"/>
      <c r="CA401" s="41"/>
      <c r="CB401" s="41"/>
      <c r="CC401" s="41"/>
      <c r="CD401" s="41"/>
      <c r="CE401" s="41"/>
      <c r="CF401" s="41"/>
      <c r="CG401" s="41"/>
      <c r="CH401" s="41"/>
      <c r="CI401" s="41"/>
      <c r="CJ401" s="41"/>
      <c r="CK401" s="41"/>
      <c r="CL401" s="41"/>
      <c r="CM401" s="41"/>
      <c r="CN401" s="41"/>
      <c r="CO401" s="41"/>
      <c r="CP401" s="41"/>
      <c r="CQ401" s="41"/>
      <c r="CR401" s="41"/>
      <c r="CS401" s="41"/>
      <c r="CT401" s="41"/>
      <c r="CU401" s="41"/>
      <c r="CV401" s="41"/>
      <c r="CW401" s="41"/>
      <c r="CX401" s="41"/>
      <c r="CY401" s="41"/>
    </row>
    <row r="402" spans="1:103" s="40" customFormat="1" x14ac:dyDescent="0.25">
      <c r="A402" s="187" t="s">
        <v>14</v>
      </c>
      <c r="B402" s="187"/>
      <c r="C402" s="166" t="s">
        <v>305</v>
      </c>
      <c r="D402" s="119">
        <f>51.205+51.205+51.205+1797.367+51.205+51.205+51.205+51.205+2123.73</f>
        <v>4279.5319999999992</v>
      </c>
      <c r="E402" s="119">
        <f>51.205+51.205+51.205+1797.367+51.205+51.205+51.205+51.205+2123.73</f>
        <v>4279.5319999999992</v>
      </c>
      <c r="F402" s="119">
        <f>51.205+51.205+51.205+1797.367+51.205+51.205+51.205+51.205+2123.73</f>
        <v>4279.5319999999992</v>
      </c>
      <c r="G402" s="189"/>
      <c r="H402" s="189"/>
      <c r="I402" s="119">
        <f>2155.802+2123.73</f>
        <v>4279.5320000000002</v>
      </c>
      <c r="J402" s="185"/>
      <c r="K402" s="8">
        <f t="shared" si="153"/>
        <v>1</v>
      </c>
      <c r="L402" s="9">
        <f t="shared" si="154"/>
        <v>1.0000000000000002</v>
      </c>
      <c r="M402" s="48"/>
      <c r="N402" s="49">
        <f t="shared" si="139"/>
        <v>0</v>
      </c>
      <c r="O402" s="49">
        <f t="shared" si="140"/>
        <v>0</v>
      </c>
      <c r="Q402" s="41"/>
      <c r="R402" s="175"/>
      <c r="S402" s="41"/>
      <c r="T402" s="41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F402" s="41"/>
      <c r="AG402" s="41"/>
      <c r="AH402" s="41"/>
      <c r="AI402" s="41"/>
      <c r="AJ402" s="41"/>
      <c r="AK402" s="41"/>
      <c r="AL402" s="41"/>
      <c r="AM402" s="41"/>
      <c r="AN402" s="41"/>
      <c r="AO402" s="41"/>
      <c r="AP402" s="41"/>
      <c r="AQ402" s="41"/>
      <c r="AR402" s="41"/>
      <c r="AS402" s="41"/>
      <c r="AT402" s="41"/>
      <c r="AU402" s="41"/>
      <c r="AV402" s="41"/>
      <c r="AW402" s="41"/>
      <c r="AX402" s="41"/>
      <c r="AY402" s="41"/>
      <c r="AZ402" s="41"/>
      <c r="BA402" s="41"/>
      <c r="BB402" s="41"/>
      <c r="BC402" s="41"/>
      <c r="BD402" s="41"/>
      <c r="BE402" s="41"/>
      <c r="BF402" s="41"/>
      <c r="BG402" s="41"/>
      <c r="BH402" s="41"/>
      <c r="BI402" s="41"/>
      <c r="BJ402" s="41"/>
      <c r="BK402" s="41"/>
      <c r="BL402" s="41"/>
      <c r="BM402" s="41"/>
      <c r="BN402" s="41"/>
      <c r="BO402" s="41"/>
      <c r="BP402" s="41"/>
      <c r="BQ402" s="41"/>
      <c r="BR402" s="41"/>
      <c r="BS402" s="41"/>
      <c r="BT402" s="41"/>
      <c r="BU402" s="41"/>
      <c r="BV402" s="41"/>
      <c r="BW402" s="41"/>
      <c r="BX402" s="41"/>
      <c r="BY402" s="41"/>
      <c r="BZ402" s="41"/>
      <c r="CA402" s="41"/>
      <c r="CB402" s="41"/>
      <c r="CC402" s="41"/>
      <c r="CD402" s="41"/>
      <c r="CE402" s="41"/>
      <c r="CF402" s="41"/>
      <c r="CG402" s="41"/>
      <c r="CH402" s="41"/>
      <c r="CI402" s="41"/>
      <c r="CJ402" s="41"/>
      <c r="CK402" s="41"/>
      <c r="CL402" s="41"/>
      <c r="CM402" s="41"/>
      <c r="CN402" s="41"/>
      <c r="CO402" s="41"/>
      <c r="CP402" s="41"/>
      <c r="CQ402" s="41"/>
      <c r="CR402" s="41"/>
      <c r="CS402" s="41"/>
      <c r="CT402" s="41"/>
      <c r="CU402" s="41"/>
      <c r="CV402" s="41"/>
      <c r="CW402" s="41"/>
      <c r="CX402" s="41"/>
      <c r="CY402" s="41"/>
    </row>
    <row r="403" spans="1:103" s="40" customFormat="1" x14ac:dyDescent="0.25">
      <c r="A403" s="187" t="s">
        <v>15</v>
      </c>
      <c r="B403" s="187"/>
      <c r="C403" s="166"/>
      <c r="D403" s="119"/>
      <c r="E403" s="119"/>
      <c r="F403" s="119"/>
      <c r="G403" s="189"/>
      <c r="H403" s="189"/>
      <c r="I403" s="119"/>
      <c r="J403" s="185"/>
      <c r="K403" s="8" t="e">
        <f t="shared" si="153"/>
        <v>#DIV/0!</v>
      </c>
      <c r="L403" s="9" t="e">
        <f t="shared" si="154"/>
        <v>#DIV/0!</v>
      </c>
      <c r="M403" s="48"/>
      <c r="N403" s="49">
        <f t="shared" si="139"/>
        <v>0</v>
      </c>
      <c r="O403" s="49">
        <f t="shared" si="140"/>
        <v>0</v>
      </c>
      <c r="Q403" s="41"/>
      <c r="R403" s="175"/>
      <c r="S403" s="41"/>
      <c r="T403" s="41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F403" s="41"/>
      <c r="AG403" s="41"/>
      <c r="AH403" s="41"/>
      <c r="AI403" s="41"/>
      <c r="AJ403" s="41"/>
      <c r="AK403" s="41"/>
      <c r="AL403" s="41"/>
      <c r="AM403" s="41"/>
      <c r="AN403" s="41"/>
      <c r="AO403" s="41"/>
      <c r="AP403" s="41"/>
      <c r="AQ403" s="41"/>
      <c r="AR403" s="41"/>
      <c r="AS403" s="41"/>
      <c r="AT403" s="41"/>
      <c r="AU403" s="41"/>
      <c r="AV403" s="41"/>
      <c r="AW403" s="41"/>
      <c r="AX403" s="41"/>
      <c r="AY403" s="41"/>
      <c r="AZ403" s="41"/>
      <c r="BA403" s="41"/>
      <c r="BB403" s="41"/>
      <c r="BC403" s="41"/>
      <c r="BD403" s="41"/>
      <c r="BE403" s="41"/>
      <c r="BF403" s="41"/>
      <c r="BG403" s="41"/>
      <c r="BH403" s="41"/>
      <c r="BI403" s="41"/>
      <c r="BJ403" s="41"/>
      <c r="BK403" s="41"/>
      <c r="BL403" s="41"/>
      <c r="BM403" s="41"/>
      <c r="BN403" s="41"/>
      <c r="BO403" s="41"/>
      <c r="BP403" s="41"/>
      <c r="BQ403" s="41"/>
      <c r="BR403" s="41"/>
      <c r="BS403" s="41"/>
      <c r="BT403" s="41"/>
      <c r="BU403" s="41"/>
      <c r="BV403" s="41"/>
      <c r="BW403" s="41"/>
      <c r="BX403" s="41"/>
      <c r="BY403" s="41"/>
      <c r="BZ403" s="41"/>
      <c r="CA403" s="41"/>
      <c r="CB403" s="41"/>
      <c r="CC403" s="41"/>
      <c r="CD403" s="41"/>
      <c r="CE403" s="41"/>
      <c r="CF403" s="41"/>
      <c r="CG403" s="41"/>
      <c r="CH403" s="41"/>
      <c r="CI403" s="41"/>
      <c r="CJ403" s="41"/>
      <c r="CK403" s="41"/>
      <c r="CL403" s="41"/>
      <c r="CM403" s="41"/>
      <c r="CN403" s="41"/>
      <c r="CO403" s="41"/>
      <c r="CP403" s="41"/>
      <c r="CQ403" s="41"/>
      <c r="CR403" s="41"/>
      <c r="CS403" s="41"/>
      <c r="CT403" s="41"/>
      <c r="CU403" s="41"/>
      <c r="CV403" s="41"/>
      <c r="CW403" s="41"/>
      <c r="CX403" s="41"/>
      <c r="CY403" s="41"/>
    </row>
    <row r="404" spans="1:103" s="40" customFormat="1" x14ac:dyDescent="0.25">
      <c r="A404" s="187" t="s">
        <v>16</v>
      </c>
      <c r="B404" s="187"/>
      <c r="C404" s="166"/>
      <c r="D404" s="119"/>
      <c r="E404" s="119"/>
      <c r="F404" s="119"/>
      <c r="G404" s="189"/>
      <c r="H404" s="189"/>
      <c r="I404" s="119"/>
      <c r="J404" s="185"/>
      <c r="K404" s="8" t="e">
        <f t="shared" si="153"/>
        <v>#DIV/0!</v>
      </c>
      <c r="L404" s="9" t="e">
        <f t="shared" si="154"/>
        <v>#DIV/0!</v>
      </c>
      <c r="M404" s="48"/>
      <c r="N404" s="49">
        <f t="shared" si="139"/>
        <v>0</v>
      </c>
      <c r="O404" s="49">
        <f t="shared" si="140"/>
        <v>0</v>
      </c>
      <c r="Q404" s="41"/>
      <c r="R404" s="175"/>
      <c r="S404" s="41"/>
      <c r="T404" s="41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F404" s="41"/>
      <c r="AG404" s="41"/>
      <c r="AH404" s="41"/>
      <c r="AI404" s="41"/>
      <c r="AJ404" s="41"/>
      <c r="AK404" s="41"/>
      <c r="AL404" s="41"/>
      <c r="AM404" s="41"/>
      <c r="AN404" s="41"/>
      <c r="AO404" s="41"/>
      <c r="AP404" s="41"/>
      <c r="AQ404" s="41"/>
      <c r="AR404" s="41"/>
      <c r="AS404" s="41"/>
      <c r="AT404" s="41"/>
      <c r="AU404" s="41"/>
      <c r="AV404" s="41"/>
      <c r="AW404" s="41"/>
      <c r="AX404" s="41"/>
      <c r="AY404" s="41"/>
      <c r="AZ404" s="41"/>
      <c r="BA404" s="41"/>
      <c r="BB404" s="41"/>
      <c r="BC404" s="41"/>
      <c r="BD404" s="41"/>
      <c r="BE404" s="41"/>
      <c r="BF404" s="41"/>
      <c r="BG404" s="41"/>
      <c r="BH404" s="41"/>
      <c r="BI404" s="41"/>
      <c r="BJ404" s="41"/>
      <c r="BK404" s="41"/>
      <c r="BL404" s="41"/>
      <c r="BM404" s="41"/>
      <c r="BN404" s="41"/>
      <c r="BO404" s="41"/>
      <c r="BP404" s="41"/>
      <c r="BQ404" s="41"/>
      <c r="BR404" s="41"/>
      <c r="BS404" s="41"/>
      <c r="BT404" s="41"/>
      <c r="BU404" s="41"/>
      <c r="BV404" s="41"/>
      <c r="BW404" s="41"/>
      <c r="BX404" s="41"/>
      <c r="BY404" s="41"/>
      <c r="BZ404" s="41"/>
      <c r="CA404" s="41"/>
      <c r="CB404" s="41"/>
      <c r="CC404" s="41"/>
      <c r="CD404" s="41"/>
      <c r="CE404" s="41"/>
      <c r="CF404" s="41"/>
      <c r="CG404" s="41"/>
      <c r="CH404" s="41"/>
      <c r="CI404" s="41"/>
      <c r="CJ404" s="41"/>
      <c r="CK404" s="41"/>
      <c r="CL404" s="41"/>
      <c r="CM404" s="41"/>
      <c r="CN404" s="41"/>
      <c r="CO404" s="41"/>
      <c r="CP404" s="41"/>
      <c r="CQ404" s="41"/>
      <c r="CR404" s="41"/>
      <c r="CS404" s="41"/>
      <c r="CT404" s="41"/>
      <c r="CU404" s="41"/>
      <c r="CV404" s="41"/>
      <c r="CW404" s="41"/>
      <c r="CX404" s="41"/>
      <c r="CY404" s="41"/>
    </row>
    <row r="405" spans="1:103" s="40" customFormat="1" x14ac:dyDescent="0.25">
      <c r="A405" s="187" t="s">
        <v>17</v>
      </c>
      <c r="B405" s="187"/>
      <c r="C405" s="166"/>
      <c r="D405" s="119"/>
      <c r="E405" s="119"/>
      <c r="F405" s="119"/>
      <c r="G405" s="189"/>
      <c r="H405" s="189"/>
      <c r="I405" s="119"/>
      <c r="J405" s="185"/>
      <c r="K405" s="8" t="e">
        <f t="shared" si="153"/>
        <v>#DIV/0!</v>
      </c>
      <c r="L405" s="9" t="e">
        <f t="shared" si="154"/>
        <v>#DIV/0!</v>
      </c>
      <c r="M405" s="48"/>
      <c r="N405" s="49">
        <f t="shared" si="139"/>
        <v>0</v>
      </c>
      <c r="O405" s="49">
        <f t="shared" si="140"/>
        <v>0</v>
      </c>
      <c r="Q405" s="41"/>
      <c r="R405" s="175"/>
      <c r="S405" s="41"/>
      <c r="T405" s="41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F405" s="41"/>
      <c r="AG405" s="41"/>
      <c r="AH405" s="41"/>
      <c r="AI405" s="41"/>
      <c r="AJ405" s="41"/>
      <c r="AK405" s="41"/>
      <c r="AL405" s="41"/>
      <c r="AM405" s="41"/>
      <c r="AN405" s="41"/>
      <c r="AO405" s="41"/>
      <c r="AP405" s="41"/>
      <c r="AQ405" s="41"/>
      <c r="AR405" s="41"/>
      <c r="AS405" s="41"/>
      <c r="AT405" s="41"/>
      <c r="AU405" s="41"/>
      <c r="AV405" s="41"/>
      <c r="AW405" s="41"/>
      <c r="AX405" s="41"/>
      <c r="AY405" s="41"/>
      <c r="AZ405" s="41"/>
      <c r="BA405" s="41"/>
      <c r="BB405" s="41"/>
      <c r="BC405" s="41"/>
      <c r="BD405" s="41"/>
      <c r="BE405" s="41"/>
      <c r="BF405" s="41"/>
      <c r="BG405" s="41"/>
      <c r="BH405" s="41"/>
      <c r="BI405" s="41"/>
      <c r="BJ405" s="41"/>
      <c r="BK405" s="41"/>
      <c r="BL405" s="41"/>
      <c r="BM405" s="41"/>
      <c r="BN405" s="41"/>
      <c r="BO405" s="41"/>
      <c r="BP405" s="41"/>
      <c r="BQ405" s="41"/>
      <c r="BR405" s="41"/>
      <c r="BS405" s="41"/>
      <c r="BT405" s="41"/>
      <c r="BU405" s="41"/>
      <c r="BV405" s="41"/>
      <c r="BW405" s="41"/>
      <c r="BX405" s="41"/>
      <c r="BY405" s="41"/>
      <c r="BZ405" s="41"/>
      <c r="CA405" s="41"/>
      <c r="CB405" s="41"/>
      <c r="CC405" s="41"/>
      <c r="CD405" s="41"/>
      <c r="CE405" s="41"/>
      <c r="CF405" s="41"/>
      <c r="CG405" s="41"/>
      <c r="CH405" s="41"/>
      <c r="CI405" s="41"/>
      <c r="CJ405" s="41"/>
      <c r="CK405" s="41"/>
      <c r="CL405" s="41"/>
      <c r="CM405" s="41"/>
      <c r="CN405" s="41"/>
      <c r="CO405" s="41"/>
      <c r="CP405" s="41"/>
      <c r="CQ405" s="41"/>
      <c r="CR405" s="41"/>
      <c r="CS405" s="41"/>
      <c r="CT405" s="41"/>
      <c r="CU405" s="41"/>
      <c r="CV405" s="41"/>
      <c r="CW405" s="41"/>
      <c r="CX405" s="41"/>
      <c r="CY405" s="41"/>
    </row>
    <row r="406" spans="1:103" s="40" customFormat="1" x14ac:dyDescent="0.25">
      <c r="A406" s="190" t="s">
        <v>18</v>
      </c>
      <c r="B406" s="190"/>
      <c r="C406" s="167"/>
      <c r="D406" s="124"/>
      <c r="E406" s="124"/>
      <c r="F406" s="124"/>
      <c r="G406" s="192"/>
      <c r="H406" s="192"/>
      <c r="I406" s="124"/>
      <c r="J406" s="185"/>
      <c r="K406" s="8" t="e">
        <f t="shared" si="153"/>
        <v>#DIV/0!</v>
      </c>
      <c r="L406" s="9" t="e">
        <f t="shared" si="154"/>
        <v>#DIV/0!</v>
      </c>
      <c r="M406" s="48"/>
      <c r="N406" s="49">
        <f t="shared" si="139"/>
        <v>0</v>
      </c>
      <c r="O406" s="49">
        <f t="shared" si="140"/>
        <v>0</v>
      </c>
      <c r="Q406" s="41"/>
      <c r="R406" s="175"/>
      <c r="S406" s="41"/>
      <c r="T406" s="41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F406" s="41"/>
      <c r="AG406" s="41"/>
      <c r="AH406" s="41"/>
      <c r="AI406" s="41"/>
      <c r="AJ406" s="41"/>
      <c r="AK406" s="41"/>
      <c r="AL406" s="41"/>
      <c r="AM406" s="41"/>
      <c r="AN406" s="41"/>
      <c r="AO406" s="41"/>
      <c r="AP406" s="41"/>
      <c r="AQ406" s="41"/>
      <c r="AR406" s="41"/>
      <c r="AS406" s="41"/>
      <c r="AT406" s="41"/>
      <c r="AU406" s="41"/>
      <c r="AV406" s="41"/>
      <c r="AW406" s="41"/>
      <c r="AX406" s="41"/>
      <c r="AY406" s="41"/>
      <c r="AZ406" s="41"/>
      <c r="BA406" s="41"/>
      <c r="BB406" s="41"/>
      <c r="BC406" s="41"/>
      <c r="BD406" s="41"/>
      <c r="BE406" s="41"/>
      <c r="BF406" s="41"/>
      <c r="BG406" s="41"/>
      <c r="BH406" s="41"/>
      <c r="BI406" s="41"/>
      <c r="BJ406" s="41"/>
      <c r="BK406" s="41"/>
      <c r="BL406" s="41"/>
      <c r="BM406" s="41"/>
      <c r="BN406" s="41"/>
      <c r="BO406" s="41"/>
      <c r="BP406" s="41"/>
      <c r="BQ406" s="41"/>
      <c r="BR406" s="41"/>
      <c r="BS406" s="41"/>
      <c r="BT406" s="41"/>
      <c r="BU406" s="41"/>
      <c r="BV406" s="41"/>
      <c r="BW406" s="41"/>
      <c r="BX406" s="41"/>
      <c r="BY406" s="41"/>
      <c r="BZ406" s="41"/>
      <c r="CA406" s="41"/>
      <c r="CB406" s="41"/>
      <c r="CC406" s="41"/>
      <c r="CD406" s="41"/>
      <c r="CE406" s="41"/>
      <c r="CF406" s="41"/>
      <c r="CG406" s="41"/>
      <c r="CH406" s="41"/>
      <c r="CI406" s="41"/>
      <c r="CJ406" s="41"/>
      <c r="CK406" s="41"/>
      <c r="CL406" s="41"/>
      <c r="CM406" s="41"/>
      <c r="CN406" s="41"/>
      <c r="CO406" s="41"/>
      <c r="CP406" s="41"/>
      <c r="CQ406" s="41"/>
      <c r="CR406" s="41"/>
      <c r="CS406" s="41"/>
      <c r="CT406" s="41"/>
      <c r="CU406" s="41"/>
      <c r="CV406" s="41"/>
      <c r="CW406" s="41"/>
      <c r="CX406" s="41"/>
      <c r="CY406" s="41"/>
    </row>
    <row r="407" spans="1:103" s="40" customFormat="1" ht="36" x14ac:dyDescent="0.2">
      <c r="A407" s="118" t="s">
        <v>341</v>
      </c>
      <c r="B407" s="191" t="s">
        <v>280</v>
      </c>
      <c r="C407" s="191"/>
      <c r="D407" s="191"/>
      <c r="E407" s="191"/>
      <c r="F407" s="191"/>
      <c r="G407" s="191"/>
      <c r="H407" s="191"/>
      <c r="I407" s="191"/>
      <c r="J407" s="191"/>
      <c r="K407" s="26"/>
      <c r="L407" s="27"/>
      <c r="M407" s="39"/>
      <c r="N407" s="49">
        <f t="shared" si="139"/>
        <v>0</v>
      </c>
      <c r="O407" s="49">
        <f t="shared" si="140"/>
        <v>0</v>
      </c>
      <c r="Q407" s="41"/>
      <c r="R407" s="175"/>
      <c r="S407" s="41"/>
      <c r="T407" s="41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F407" s="41"/>
      <c r="AG407" s="41"/>
      <c r="AH407" s="41"/>
      <c r="AI407" s="41"/>
      <c r="AJ407" s="41"/>
      <c r="AK407" s="41"/>
      <c r="AL407" s="41"/>
      <c r="AM407" s="41"/>
      <c r="AN407" s="41"/>
      <c r="AO407" s="41"/>
      <c r="AP407" s="41"/>
      <c r="AQ407" s="41"/>
      <c r="AR407" s="41"/>
      <c r="AS407" s="41"/>
      <c r="AT407" s="41"/>
      <c r="AU407" s="41"/>
      <c r="AV407" s="41"/>
      <c r="AW407" s="41"/>
      <c r="AX407" s="41"/>
      <c r="AY407" s="41"/>
      <c r="AZ407" s="41"/>
      <c r="BA407" s="41"/>
      <c r="BB407" s="41"/>
      <c r="BC407" s="41"/>
      <c r="BD407" s="41"/>
      <c r="BE407" s="41"/>
      <c r="BF407" s="41"/>
      <c r="BG407" s="41"/>
      <c r="BH407" s="41"/>
      <c r="BI407" s="41"/>
      <c r="BJ407" s="41"/>
      <c r="BK407" s="41"/>
      <c r="BL407" s="41"/>
      <c r="BM407" s="41"/>
      <c r="BN407" s="41"/>
      <c r="BO407" s="41"/>
      <c r="BP407" s="41"/>
      <c r="BQ407" s="41"/>
      <c r="BR407" s="41"/>
      <c r="BS407" s="41"/>
      <c r="BT407" s="41"/>
      <c r="BU407" s="41"/>
      <c r="BV407" s="41"/>
      <c r="BW407" s="41"/>
      <c r="BX407" s="41"/>
      <c r="BY407" s="41"/>
      <c r="BZ407" s="41"/>
      <c r="CA407" s="41"/>
      <c r="CB407" s="41"/>
      <c r="CC407" s="41"/>
      <c r="CD407" s="41"/>
      <c r="CE407" s="41"/>
      <c r="CF407" s="41"/>
      <c r="CG407" s="41"/>
      <c r="CH407" s="41"/>
      <c r="CI407" s="41"/>
      <c r="CJ407" s="41"/>
      <c r="CK407" s="41"/>
      <c r="CL407" s="41"/>
      <c r="CM407" s="41"/>
      <c r="CN407" s="41"/>
      <c r="CO407" s="41"/>
      <c r="CP407" s="41"/>
      <c r="CQ407" s="41"/>
      <c r="CR407" s="41"/>
      <c r="CS407" s="41"/>
      <c r="CT407" s="41"/>
      <c r="CU407" s="41"/>
      <c r="CV407" s="41"/>
      <c r="CW407" s="41"/>
      <c r="CX407" s="41"/>
      <c r="CY407" s="41"/>
    </row>
    <row r="408" spans="1:103" s="11" customFormat="1" x14ac:dyDescent="0.25">
      <c r="A408" s="187" t="s">
        <v>12</v>
      </c>
      <c r="B408" s="187"/>
      <c r="C408" s="166" t="s">
        <v>306</v>
      </c>
      <c r="D408" s="119">
        <f>SUM(D409:D414)</f>
        <v>18430.484509999998</v>
      </c>
      <c r="E408" s="119">
        <f t="shared" ref="E408:F408" si="155">SUM(E409:E414)</f>
        <v>17992.492059999997</v>
      </c>
      <c r="F408" s="119">
        <f t="shared" si="155"/>
        <v>17992.492059999997</v>
      </c>
      <c r="G408" s="189">
        <v>44562</v>
      </c>
      <c r="H408" s="189"/>
      <c r="I408" s="119">
        <f>SUM(I409:I414)</f>
        <v>17992.492059999997</v>
      </c>
      <c r="J408" s="185" t="s">
        <v>256</v>
      </c>
      <c r="K408" s="8">
        <f>F408/D408</f>
        <v>0.9762354348437039</v>
      </c>
      <c r="L408" s="9">
        <f>I408/D408</f>
        <v>0.9762354348437039</v>
      </c>
      <c r="M408" s="31"/>
      <c r="N408" s="3">
        <f t="shared" si="139"/>
        <v>0</v>
      </c>
      <c r="O408" s="3">
        <f t="shared" si="140"/>
        <v>0</v>
      </c>
      <c r="Q408" s="2"/>
      <c r="R408" s="169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  <c r="CA408" s="2"/>
      <c r="CB408" s="2"/>
      <c r="CC408" s="2"/>
      <c r="CD408" s="2"/>
      <c r="CE408" s="2"/>
      <c r="CF408" s="2"/>
      <c r="CG408" s="2"/>
      <c r="CH408" s="2"/>
      <c r="CI408" s="2"/>
      <c r="CJ408" s="2"/>
      <c r="CK408" s="2"/>
      <c r="CL408" s="2"/>
      <c r="CM408" s="2"/>
      <c r="CN408" s="2"/>
      <c r="CO408" s="2"/>
      <c r="CP408" s="2"/>
      <c r="CQ408" s="2"/>
      <c r="CR408" s="2"/>
      <c r="CS408" s="2"/>
      <c r="CT408" s="2"/>
      <c r="CU408" s="2"/>
      <c r="CV408" s="2"/>
      <c r="CW408" s="2"/>
      <c r="CX408" s="2"/>
      <c r="CY408" s="2"/>
    </row>
    <row r="409" spans="1:103" s="11" customFormat="1" x14ac:dyDescent="0.25">
      <c r="A409" s="187" t="s">
        <v>13</v>
      </c>
      <c r="B409" s="187"/>
      <c r="C409" s="166"/>
      <c r="D409" s="119"/>
      <c r="E409" s="119"/>
      <c r="F409" s="119"/>
      <c r="G409" s="189"/>
      <c r="H409" s="189"/>
      <c r="I409" s="119"/>
      <c r="J409" s="185"/>
      <c r="K409" s="8" t="e">
        <f t="shared" ref="K409:K414" si="156">F409/D409</f>
        <v>#DIV/0!</v>
      </c>
      <c r="L409" s="9" t="e">
        <f t="shared" ref="L409:L414" si="157">I409/D409</f>
        <v>#DIV/0!</v>
      </c>
      <c r="M409" s="31"/>
      <c r="N409" s="3">
        <f t="shared" si="139"/>
        <v>0</v>
      </c>
      <c r="O409" s="3">
        <f t="shared" si="140"/>
        <v>0</v>
      </c>
      <c r="Q409" s="2"/>
      <c r="R409" s="169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  <c r="BZ409" s="2"/>
      <c r="CA409" s="2"/>
      <c r="CB409" s="2"/>
      <c r="CC409" s="2"/>
      <c r="CD409" s="2"/>
      <c r="CE409" s="2"/>
      <c r="CF409" s="2"/>
      <c r="CG409" s="2"/>
      <c r="CH409" s="2"/>
      <c r="CI409" s="2"/>
      <c r="CJ409" s="2"/>
      <c r="CK409" s="2"/>
      <c r="CL409" s="2"/>
      <c r="CM409" s="2"/>
      <c r="CN409" s="2"/>
      <c r="CO409" s="2"/>
      <c r="CP409" s="2"/>
      <c r="CQ409" s="2"/>
      <c r="CR409" s="2"/>
      <c r="CS409" s="2"/>
      <c r="CT409" s="2"/>
      <c r="CU409" s="2"/>
      <c r="CV409" s="2"/>
      <c r="CW409" s="2"/>
      <c r="CX409" s="2"/>
      <c r="CY409" s="2"/>
    </row>
    <row r="410" spans="1:103" s="11" customFormat="1" x14ac:dyDescent="0.25">
      <c r="A410" s="187" t="s">
        <v>14</v>
      </c>
      <c r="B410" s="187"/>
      <c r="C410" s="166" t="s">
        <v>306</v>
      </c>
      <c r="D410" s="119">
        <v>18430.484509999998</v>
      </c>
      <c r="E410" s="119">
        <f>2271+1917.355+13804.13706</f>
        <v>17992.492059999997</v>
      </c>
      <c r="F410" s="119">
        <f>2271+1917.355+13804.13706</f>
        <v>17992.492059999997</v>
      </c>
      <c r="G410" s="189"/>
      <c r="H410" s="189"/>
      <c r="I410" s="119">
        <f>2271+1917.355+13804.13706</f>
        <v>17992.492059999997</v>
      </c>
      <c r="J410" s="185"/>
      <c r="K410" s="8">
        <f t="shared" si="156"/>
        <v>0.9762354348437039</v>
      </c>
      <c r="L410" s="9">
        <f t="shared" si="157"/>
        <v>0.9762354348437039</v>
      </c>
      <c r="M410" s="31"/>
      <c r="N410" s="3">
        <f t="shared" si="139"/>
        <v>0</v>
      </c>
      <c r="O410" s="3">
        <f t="shared" si="140"/>
        <v>0</v>
      </c>
      <c r="Q410" s="2"/>
      <c r="R410" s="169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  <c r="BZ410" s="2"/>
      <c r="CA410" s="2"/>
      <c r="CB410" s="2"/>
      <c r="CC410" s="2"/>
      <c r="CD410" s="2"/>
      <c r="CE410" s="2"/>
      <c r="CF410" s="2"/>
      <c r="CG410" s="2"/>
      <c r="CH410" s="2"/>
      <c r="CI410" s="2"/>
      <c r="CJ410" s="2"/>
      <c r="CK410" s="2"/>
      <c r="CL410" s="2"/>
      <c r="CM410" s="2"/>
      <c r="CN410" s="2"/>
      <c r="CO410" s="2"/>
      <c r="CP410" s="2"/>
      <c r="CQ410" s="2"/>
      <c r="CR410" s="2"/>
      <c r="CS410" s="2"/>
      <c r="CT410" s="2"/>
      <c r="CU410" s="2"/>
      <c r="CV410" s="2"/>
      <c r="CW410" s="2"/>
      <c r="CX410" s="2"/>
      <c r="CY410" s="2"/>
    </row>
    <row r="411" spans="1:103" s="11" customFormat="1" x14ac:dyDescent="0.25">
      <c r="A411" s="187" t="s">
        <v>15</v>
      </c>
      <c r="B411" s="187"/>
      <c r="C411" s="166"/>
      <c r="D411" s="119"/>
      <c r="E411" s="119"/>
      <c r="F411" s="119"/>
      <c r="G411" s="189"/>
      <c r="H411" s="189"/>
      <c r="I411" s="119"/>
      <c r="J411" s="185"/>
      <c r="K411" s="8" t="e">
        <f t="shared" si="156"/>
        <v>#DIV/0!</v>
      </c>
      <c r="L411" s="9" t="e">
        <f t="shared" si="157"/>
        <v>#DIV/0!</v>
      </c>
      <c r="M411" s="31"/>
      <c r="N411" s="3">
        <f t="shared" si="139"/>
        <v>0</v>
      </c>
      <c r="O411" s="3">
        <f t="shared" si="140"/>
        <v>0</v>
      </c>
      <c r="Q411" s="2"/>
      <c r="R411" s="169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  <c r="CA411" s="2"/>
      <c r="CB411" s="2"/>
      <c r="CC411" s="2"/>
      <c r="CD411" s="2"/>
      <c r="CE411" s="2"/>
      <c r="CF411" s="2"/>
      <c r="CG411" s="2"/>
      <c r="CH411" s="2"/>
      <c r="CI411" s="2"/>
      <c r="CJ411" s="2"/>
      <c r="CK411" s="2"/>
      <c r="CL411" s="2"/>
      <c r="CM411" s="2"/>
      <c r="CN411" s="2"/>
      <c r="CO411" s="2"/>
      <c r="CP411" s="2"/>
      <c r="CQ411" s="2"/>
      <c r="CR411" s="2"/>
      <c r="CS411" s="2"/>
      <c r="CT411" s="2"/>
      <c r="CU411" s="2"/>
      <c r="CV411" s="2"/>
      <c r="CW411" s="2"/>
      <c r="CX411" s="2"/>
      <c r="CY411" s="2"/>
    </row>
    <row r="412" spans="1:103" s="11" customFormat="1" x14ac:dyDescent="0.25">
      <c r="A412" s="187" t="s">
        <v>16</v>
      </c>
      <c r="B412" s="187"/>
      <c r="C412" s="166"/>
      <c r="D412" s="119"/>
      <c r="E412" s="119"/>
      <c r="F412" s="119"/>
      <c r="G412" s="189"/>
      <c r="H412" s="189"/>
      <c r="I412" s="119"/>
      <c r="J412" s="185"/>
      <c r="K412" s="8" t="e">
        <f t="shared" si="156"/>
        <v>#DIV/0!</v>
      </c>
      <c r="L412" s="9" t="e">
        <f t="shared" si="157"/>
        <v>#DIV/0!</v>
      </c>
      <c r="M412" s="31"/>
      <c r="N412" s="3">
        <f t="shared" si="139"/>
        <v>0</v>
      </c>
      <c r="O412" s="3">
        <f t="shared" si="140"/>
        <v>0</v>
      </c>
      <c r="Q412" s="2"/>
      <c r="R412" s="169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  <c r="BY412" s="2"/>
      <c r="BZ412" s="2"/>
      <c r="CA412" s="2"/>
      <c r="CB412" s="2"/>
      <c r="CC412" s="2"/>
      <c r="CD412" s="2"/>
      <c r="CE412" s="2"/>
      <c r="CF412" s="2"/>
      <c r="CG412" s="2"/>
      <c r="CH412" s="2"/>
      <c r="CI412" s="2"/>
      <c r="CJ412" s="2"/>
      <c r="CK412" s="2"/>
      <c r="CL412" s="2"/>
      <c r="CM412" s="2"/>
      <c r="CN412" s="2"/>
      <c r="CO412" s="2"/>
      <c r="CP412" s="2"/>
      <c r="CQ412" s="2"/>
      <c r="CR412" s="2"/>
      <c r="CS412" s="2"/>
      <c r="CT412" s="2"/>
      <c r="CU412" s="2"/>
      <c r="CV412" s="2"/>
      <c r="CW412" s="2"/>
      <c r="CX412" s="2"/>
      <c r="CY412" s="2"/>
    </row>
    <row r="413" spans="1:103" s="11" customFormat="1" x14ac:dyDescent="0.25">
      <c r="A413" s="187" t="s">
        <v>17</v>
      </c>
      <c r="B413" s="187"/>
      <c r="C413" s="166"/>
      <c r="D413" s="119"/>
      <c r="E413" s="119"/>
      <c r="F413" s="119"/>
      <c r="G413" s="189"/>
      <c r="H413" s="189"/>
      <c r="I413" s="119"/>
      <c r="J413" s="185"/>
      <c r="K413" s="8" t="e">
        <f t="shared" si="156"/>
        <v>#DIV/0!</v>
      </c>
      <c r="L413" s="9" t="e">
        <f t="shared" si="157"/>
        <v>#DIV/0!</v>
      </c>
      <c r="M413" s="31"/>
      <c r="N413" s="3">
        <f t="shared" si="139"/>
        <v>0</v>
      </c>
      <c r="O413" s="3">
        <f t="shared" si="140"/>
        <v>0</v>
      </c>
      <c r="Q413" s="2"/>
      <c r="R413" s="169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  <c r="BY413" s="2"/>
      <c r="BZ413" s="2"/>
      <c r="CA413" s="2"/>
      <c r="CB413" s="2"/>
      <c r="CC413" s="2"/>
      <c r="CD413" s="2"/>
      <c r="CE413" s="2"/>
      <c r="CF413" s="2"/>
      <c r="CG413" s="2"/>
      <c r="CH413" s="2"/>
      <c r="CI413" s="2"/>
      <c r="CJ413" s="2"/>
      <c r="CK413" s="2"/>
      <c r="CL413" s="2"/>
      <c r="CM413" s="2"/>
      <c r="CN413" s="2"/>
      <c r="CO413" s="2"/>
      <c r="CP413" s="2"/>
      <c r="CQ413" s="2"/>
      <c r="CR413" s="2"/>
      <c r="CS413" s="2"/>
      <c r="CT413" s="2"/>
      <c r="CU413" s="2"/>
      <c r="CV413" s="2"/>
      <c r="CW413" s="2"/>
      <c r="CX413" s="2"/>
      <c r="CY413" s="2"/>
    </row>
    <row r="414" spans="1:103" s="11" customFormat="1" x14ac:dyDescent="0.25">
      <c r="A414" s="190" t="s">
        <v>18</v>
      </c>
      <c r="B414" s="190"/>
      <c r="C414" s="167"/>
      <c r="D414" s="124"/>
      <c r="E414" s="124"/>
      <c r="F414" s="124"/>
      <c r="G414" s="192"/>
      <c r="H414" s="192"/>
      <c r="I414" s="124"/>
      <c r="J414" s="186"/>
      <c r="K414" s="8" t="e">
        <f t="shared" si="156"/>
        <v>#DIV/0!</v>
      </c>
      <c r="L414" s="9" t="e">
        <f t="shared" si="157"/>
        <v>#DIV/0!</v>
      </c>
      <c r="M414" s="31"/>
      <c r="N414" s="3">
        <f t="shared" si="139"/>
        <v>0</v>
      </c>
      <c r="O414" s="3">
        <f t="shared" si="140"/>
        <v>0</v>
      </c>
      <c r="Q414" s="2"/>
      <c r="R414" s="169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  <c r="CA414" s="2"/>
      <c r="CB414" s="2"/>
      <c r="CC414" s="2"/>
      <c r="CD414" s="2"/>
      <c r="CE414" s="2"/>
      <c r="CF414" s="2"/>
      <c r="CG414" s="2"/>
      <c r="CH414" s="2"/>
      <c r="CI414" s="2"/>
      <c r="CJ414" s="2"/>
      <c r="CK414" s="2"/>
      <c r="CL414" s="2"/>
      <c r="CM414" s="2"/>
      <c r="CN414" s="2"/>
      <c r="CO414" s="2"/>
      <c r="CP414" s="2"/>
      <c r="CQ414" s="2"/>
      <c r="CR414" s="2"/>
      <c r="CS414" s="2"/>
      <c r="CT414" s="2"/>
      <c r="CU414" s="2"/>
      <c r="CV414" s="2"/>
      <c r="CW414" s="2"/>
      <c r="CX414" s="2"/>
      <c r="CY414" s="2"/>
    </row>
    <row r="415" spans="1:103" s="11" customFormat="1" ht="24" x14ac:dyDescent="0.2">
      <c r="A415" s="118" t="s">
        <v>102</v>
      </c>
      <c r="B415" s="191" t="s">
        <v>299</v>
      </c>
      <c r="C415" s="191"/>
      <c r="D415" s="191"/>
      <c r="E415" s="191"/>
      <c r="F415" s="191"/>
      <c r="G415" s="191"/>
      <c r="H415" s="191"/>
      <c r="I415" s="191"/>
      <c r="J415" s="191"/>
      <c r="K415" s="26"/>
      <c r="L415" s="27"/>
      <c r="M415" s="28"/>
      <c r="N415" s="3">
        <f t="shared" si="139"/>
        <v>0</v>
      </c>
      <c r="O415" s="3">
        <f t="shared" si="140"/>
        <v>0</v>
      </c>
      <c r="Q415" s="2"/>
      <c r="R415" s="169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  <c r="CA415" s="2"/>
      <c r="CB415" s="2"/>
      <c r="CC415" s="2"/>
      <c r="CD415" s="2"/>
      <c r="CE415" s="2"/>
      <c r="CF415" s="2"/>
      <c r="CG415" s="2"/>
      <c r="CH415" s="2"/>
      <c r="CI415" s="2"/>
      <c r="CJ415" s="2"/>
      <c r="CK415" s="2"/>
      <c r="CL415" s="2"/>
      <c r="CM415" s="2"/>
      <c r="CN415" s="2"/>
      <c r="CO415" s="2"/>
      <c r="CP415" s="2"/>
      <c r="CQ415" s="2"/>
      <c r="CR415" s="2"/>
      <c r="CS415" s="2"/>
      <c r="CT415" s="2"/>
      <c r="CU415" s="2"/>
      <c r="CV415" s="2"/>
      <c r="CW415" s="2"/>
      <c r="CX415" s="2"/>
      <c r="CY415" s="2"/>
    </row>
    <row r="416" spans="1:103" s="11" customFormat="1" x14ac:dyDescent="0.25">
      <c r="A416" s="187" t="s">
        <v>12</v>
      </c>
      <c r="B416" s="187"/>
      <c r="C416" s="166" t="s">
        <v>308</v>
      </c>
      <c r="D416" s="119">
        <f>SUM(D417:D422)</f>
        <v>9400</v>
      </c>
      <c r="E416" s="119">
        <f t="shared" ref="E416:F416" si="158">SUM(E417:E422)</f>
        <v>9395</v>
      </c>
      <c r="F416" s="119">
        <f t="shared" si="158"/>
        <v>9395</v>
      </c>
      <c r="G416" s="189">
        <v>44562</v>
      </c>
      <c r="H416" s="189"/>
      <c r="I416" s="119">
        <f>SUM(I417:I422)</f>
        <v>9400</v>
      </c>
      <c r="J416" s="185" t="s">
        <v>255</v>
      </c>
      <c r="K416" s="8">
        <f>F416/D416</f>
        <v>0.99946808510638296</v>
      </c>
      <c r="L416" s="9">
        <f>I416/D416</f>
        <v>1</v>
      </c>
      <c r="M416" s="31"/>
      <c r="N416" s="3">
        <f>I416-F416</f>
        <v>5</v>
      </c>
      <c r="O416" s="3">
        <f t="shared" si="140"/>
        <v>0</v>
      </c>
      <c r="Q416" s="2"/>
      <c r="R416" s="169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  <c r="CA416" s="2"/>
      <c r="CB416" s="2"/>
      <c r="CC416" s="2"/>
      <c r="CD416" s="2"/>
      <c r="CE416" s="2"/>
      <c r="CF416" s="2"/>
      <c r="CG416" s="2"/>
      <c r="CH416" s="2"/>
      <c r="CI416" s="2"/>
      <c r="CJ416" s="2"/>
      <c r="CK416" s="2"/>
      <c r="CL416" s="2"/>
      <c r="CM416" s="2"/>
      <c r="CN416" s="2"/>
      <c r="CO416" s="2"/>
      <c r="CP416" s="2"/>
      <c r="CQ416" s="2"/>
      <c r="CR416" s="2"/>
      <c r="CS416" s="2"/>
      <c r="CT416" s="2"/>
      <c r="CU416" s="2"/>
      <c r="CV416" s="2"/>
      <c r="CW416" s="2"/>
      <c r="CX416" s="2"/>
      <c r="CY416" s="2"/>
    </row>
    <row r="417" spans="1:103" s="11" customFormat="1" x14ac:dyDescent="0.25">
      <c r="A417" s="187" t="s">
        <v>13</v>
      </c>
      <c r="B417" s="187"/>
      <c r="C417" s="166"/>
      <c r="D417" s="119"/>
      <c r="E417" s="119"/>
      <c r="F417" s="119"/>
      <c r="G417" s="189"/>
      <c r="H417" s="189"/>
      <c r="I417" s="119"/>
      <c r="J417" s="185"/>
      <c r="K417" s="8" t="e">
        <f t="shared" ref="K417:K422" si="159">F417/D417</f>
        <v>#DIV/0!</v>
      </c>
      <c r="L417" s="9" t="e">
        <f t="shared" ref="L417:L422" si="160">I417/D417</f>
        <v>#DIV/0!</v>
      </c>
      <c r="M417" s="31"/>
      <c r="N417" s="3">
        <f t="shared" si="139"/>
        <v>0</v>
      </c>
      <c r="O417" s="3">
        <f t="shared" si="140"/>
        <v>0</v>
      </c>
      <c r="Q417" s="2"/>
      <c r="R417" s="169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  <c r="CA417" s="2"/>
      <c r="CB417" s="2"/>
      <c r="CC417" s="2"/>
      <c r="CD417" s="2"/>
      <c r="CE417" s="2"/>
      <c r="CF417" s="2"/>
      <c r="CG417" s="2"/>
      <c r="CH417" s="2"/>
      <c r="CI417" s="2"/>
      <c r="CJ417" s="2"/>
      <c r="CK417" s="2"/>
      <c r="CL417" s="2"/>
      <c r="CM417" s="2"/>
      <c r="CN417" s="2"/>
      <c r="CO417" s="2"/>
      <c r="CP417" s="2"/>
      <c r="CQ417" s="2"/>
      <c r="CR417" s="2"/>
      <c r="CS417" s="2"/>
      <c r="CT417" s="2"/>
      <c r="CU417" s="2"/>
      <c r="CV417" s="2"/>
      <c r="CW417" s="2"/>
      <c r="CX417" s="2"/>
      <c r="CY417" s="2"/>
    </row>
    <row r="418" spans="1:103" s="11" customFormat="1" x14ac:dyDescent="0.25">
      <c r="A418" s="187" t="s">
        <v>14</v>
      </c>
      <c r="B418" s="187"/>
      <c r="C418" s="166" t="s">
        <v>308</v>
      </c>
      <c r="D418" s="119">
        <v>9400</v>
      </c>
      <c r="E418" s="119">
        <f>3470+900+3530+1495</f>
        <v>9395</v>
      </c>
      <c r="F418" s="119">
        <f>3470+900+3530+1495</f>
        <v>9395</v>
      </c>
      <c r="G418" s="189"/>
      <c r="H418" s="189"/>
      <c r="I418" s="119">
        <v>9400</v>
      </c>
      <c r="J418" s="185"/>
      <c r="K418" s="8">
        <f t="shared" si="159"/>
        <v>0.99946808510638296</v>
      </c>
      <c r="L418" s="9">
        <f t="shared" si="160"/>
        <v>1</v>
      </c>
      <c r="M418" s="31"/>
      <c r="N418" s="3">
        <f t="shared" si="139"/>
        <v>5</v>
      </c>
      <c r="O418" s="3">
        <f t="shared" si="140"/>
        <v>0</v>
      </c>
      <c r="Q418" s="2"/>
      <c r="R418" s="169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  <c r="CA418" s="2"/>
      <c r="CB418" s="2"/>
      <c r="CC418" s="2"/>
      <c r="CD418" s="2"/>
      <c r="CE418" s="2"/>
      <c r="CF418" s="2"/>
      <c r="CG418" s="2"/>
      <c r="CH418" s="2"/>
      <c r="CI418" s="2"/>
      <c r="CJ418" s="2"/>
      <c r="CK418" s="2"/>
      <c r="CL418" s="2"/>
      <c r="CM418" s="2"/>
      <c r="CN418" s="2"/>
      <c r="CO418" s="2"/>
      <c r="CP418" s="2"/>
      <c r="CQ418" s="2"/>
      <c r="CR418" s="2"/>
      <c r="CS418" s="2"/>
      <c r="CT418" s="2"/>
      <c r="CU418" s="2"/>
      <c r="CV418" s="2"/>
      <c r="CW418" s="2"/>
      <c r="CX418" s="2"/>
      <c r="CY418" s="2"/>
    </row>
    <row r="419" spans="1:103" s="11" customFormat="1" x14ac:dyDescent="0.25">
      <c r="A419" s="187" t="s">
        <v>15</v>
      </c>
      <c r="B419" s="187"/>
      <c r="C419" s="166"/>
      <c r="D419" s="119"/>
      <c r="E419" s="119"/>
      <c r="F419" s="119"/>
      <c r="G419" s="189"/>
      <c r="H419" s="189"/>
      <c r="I419" s="119"/>
      <c r="J419" s="185"/>
      <c r="K419" s="8" t="e">
        <f t="shared" si="159"/>
        <v>#DIV/0!</v>
      </c>
      <c r="L419" s="9" t="e">
        <f t="shared" si="160"/>
        <v>#DIV/0!</v>
      </c>
      <c r="M419" s="31"/>
      <c r="N419" s="3">
        <f t="shared" si="139"/>
        <v>0</v>
      </c>
      <c r="O419" s="3">
        <f t="shared" si="140"/>
        <v>0</v>
      </c>
      <c r="Q419" s="2"/>
      <c r="R419" s="169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  <c r="CA419" s="2"/>
      <c r="CB419" s="2"/>
      <c r="CC419" s="2"/>
      <c r="CD419" s="2"/>
      <c r="CE419" s="2"/>
      <c r="CF419" s="2"/>
      <c r="CG419" s="2"/>
      <c r="CH419" s="2"/>
      <c r="CI419" s="2"/>
      <c r="CJ419" s="2"/>
      <c r="CK419" s="2"/>
      <c r="CL419" s="2"/>
      <c r="CM419" s="2"/>
      <c r="CN419" s="2"/>
      <c r="CO419" s="2"/>
      <c r="CP419" s="2"/>
      <c r="CQ419" s="2"/>
      <c r="CR419" s="2"/>
      <c r="CS419" s="2"/>
      <c r="CT419" s="2"/>
      <c r="CU419" s="2"/>
      <c r="CV419" s="2"/>
      <c r="CW419" s="2"/>
      <c r="CX419" s="2"/>
      <c r="CY419" s="2"/>
    </row>
    <row r="420" spans="1:103" s="11" customFormat="1" x14ac:dyDescent="0.25">
      <c r="A420" s="187" t="s">
        <v>16</v>
      </c>
      <c r="B420" s="187"/>
      <c r="C420" s="166"/>
      <c r="D420" s="119"/>
      <c r="E420" s="119"/>
      <c r="F420" s="119"/>
      <c r="G420" s="189"/>
      <c r="H420" s="189"/>
      <c r="I420" s="119"/>
      <c r="J420" s="185"/>
      <c r="K420" s="8" t="e">
        <f t="shared" si="159"/>
        <v>#DIV/0!</v>
      </c>
      <c r="L420" s="9" t="e">
        <f t="shared" si="160"/>
        <v>#DIV/0!</v>
      </c>
      <c r="M420" s="31"/>
      <c r="N420" s="3">
        <f t="shared" si="139"/>
        <v>0</v>
      </c>
      <c r="O420" s="3">
        <f t="shared" si="140"/>
        <v>0</v>
      </c>
      <c r="Q420" s="2"/>
      <c r="R420" s="169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  <c r="BZ420" s="2"/>
      <c r="CA420" s="2"/>
      <c r="CB420" s="2"/>
      <c r="CC420" s="2"/>
      <c r="CD420" s="2"/>
      <c r="CE420" s="2"/>
      <c r="CF420" s="2"/>
      <c r="CG420" s="2"/>
      <c r="CH420" s="2"/>
      <c r="CI420" s="2"/>
      <c r="CJ420" s="2"/>
      <c r="CK420" s="2"/>
      <c r="CL420" s="2"/>
      <c r="CM420" s="2"/>
      <c r="CN420" s="2"/>
      <c r="CO420" s="2"/>
      <c r="CP420" s="2"/>
      <c r="CQ420" s="2"/>
      <c r="CR420" s="2"/>
      <c r="CS420" s="2"/>
      <c r="CT420" s="2"/>
      <c r="CU420" s="2"/>
      <c r="CV420" s="2"/>
      <c r="CW420" s="2"/>
      <c r="CX420" s="2"/>
      <c r="CY420" s="2"/>
    </row>
    <row r="421" spans="1:103" s="11" customFormat="1" x14ac:dyDescent="0.25">
      <c r="A421" s="187" t="s">
        <v>17</v>
      </c>
      <c r="B421" s="187"/>
      <c r="C421" s="166"/>
      <c r="D421" s="119"/>
      <c r="E421" s="119"/>
      <c r="F421" s="119"/>
      <c r="G421" s="189"/>
      <c r="H421" s="189"/>
      <c r="I421" s="119"/>
      <c r="J421" s="185"/>
      <c r="K421" s="8" t="e">
        <f t="shared" si="159"/>
        <v>#DIV/0!</v>
      </c>
      <c r="L421" s="9" t="e">
        <f t="shared" si="160"/>
        <v>#DIV/0!</v>
      </c>
      <c r="M421" s="31"/>
      <c r="N421" s="3">
        <f t="shared" ref="N421:N492" si="161">I421-F421</f>
        <v>0</v>
      </c>
      <c r="O421" s="3">
        <f t="shared" ref="O421:O492" si="162">E421-F421</f>
        <v>0</v>
      </c>
      <c r="Q421" s="2"/>
      <c r="R421" s="169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  <c r="BZ421" s="2"/>
      <c r="CA421" s="2"/>
      <c r="CB421" s="2"/>
      <c r="CC421" s="2"/>
      <c r="CD421" s="2"/>
      <c r="CE421" s="2"/>
      <c r="CF421" s="2"/>
      <c r="CG421" s="2"/>
      <c r="CH421" s="2"/>
      <c r="CI421" s="2"/>
      <c r="CJ421" s="2"/>
      <c r="CK421" s="2"/>
      <c r="CL421" s="2"/>
      <c r="CM421" s="2"/>
      <c r="CN421" s="2"/>
      <c r="CO421" s="2"/>
      <c r="CP421" s="2"/>
      <c r="CQ421" s="2"/>
      <c r="CR421" s="2"/>
      <c r="CS421" s="2"/>
      <c r="CT421" s="2"/>
      <c r="CU421" s="2"/>
      <c r="CV421" s="2"/>
      <c r="CW421" s="2"/>
      <c r="CX421" s="2"/>
      <c r="CY421" s="2"/>
    </row>
    <row r="422" spans="1:103" s="11" customFormat="1" x14ac:dyDescent="0.25">
      <c r="A422" s="190" t="s">
        <v>18</v>
      </c>
      <c r="B422" s="190"/>
      <c r="C422" s="167"/>
      <c r="D422" s="124"/>
      <c r="E422" s="124"/>
      <c r="F422" s="124"/>
      <c r="G422" s="192"/>
      <c r="H422" s="192"/>
      <c r="I422" s="124"/>
      <c r="J422" s="186"/>
      <c r="K422" s="8" t="e">
        <f t="shared" si="159"/>
        <v>#DIV/0!</v>
      </c>
      <c r="L422" s="9" t="e">
        <f t="shared" si="160"/>
        <v>#DIV/0!</v>
      </c>
      <c r="M422" s="31"/>
      <c r="N422" s="3">
        <f t="shared" si="161"/>
        <v>0</v>
      </c>
      <c r="O422" s="3">
        <f t="shared" si="162"/>
        <v>0</v>
      </c>
      <c r="Q422" s="2"/>
      <c r="R422" s="169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  <c r="CA422" s="2"/>
      <c r="CB422" s="2"/>
      <c r="CC422" s="2"/>
      <c r="CD422" s="2"/>
      <c r="CE422" s="2"/>
      <c r="CF422" s="2"/>
      <c r="CG422" s="2"/>
      <c r="CH422" s="2"/>
      <c r="CI422" s="2"/>
      <c r="CJ422" s="2"/>
      <c r="CK422" s="2"/>
      <c r="CL422" s="2"/>
      <c r="CM422" s="2"/>
      <c r="CN422" s="2"/>
      <c r="CO422" s="2"/>
      <c r="CP422" s="2"/>
      <c r="CQ422" s="2"/>
      <c r="CR422" s="2"/>
      <c r="CS422" s="2"/>
      <c r="CT422" s="2"/>
      <c r="CU422" s="2"/>
      <c r="CV422" s="2"/>
      <c r="CW422" s="2"/>
      <c r="CX422" s="2"/>
      <c r="CY422" s="2"/>
    </row>
    <row r="423" spans="1:103" s="11" customFormat="1" ht="36" x14ac:dyDescent="0.2">
      <c r="A423" s="118" t="s">
        <v>342</v>
      </c>
      <c r="B423" s="191" t="s">
        <v>300</v>
      </c>
      <c r="C423" s="191"/>
      <c r="D423" s="191"/>
      <c r="E423" s="191"/>
      <c r="F423" s="191"/>
      <c r="G423" s="191"/>
      <c r="H423" s="191"/>
      <c r="I423" s="191"/>
      <c r="J423" s="191"/>
      <c r="K423" s="26"/>
      <c r="L423" s="27"/>
      <c r="M423" s="28"/>
      <c r="N423" s="3">
        <f t="shared" si="161"/>
        <v>0</v>
      </c>
      <c r="O423" s="3">
        <f t="shared" si="162"/>
        <v>0</v>
      </c>
      <c r="Q423" s="2"/>
      <c r="R423" s="169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  <c r="CA423" s="2"/>
      <c r="CB423" s="2"/>
      <c r="CC423" s="2"/>
      <c r="CD423" s="2"/>
      <c r="CE423" s="2"/>
      <c r="CF423" s="2"/>
      <c r="CG423" s="2"/>
      <c r="CH423" s="2"/>
      <c r="CI423" s="2"/>
      <c r="CJ423" s="2"/>
      <c r="CK423" s="2"/>
      <c r="CL423" s="2"/>
      <c r="CM423" s="2"/>
      <c r="CN423" s="2"/>
      <c r="CO423" s="2"/>
      <c r="CP423" s="2"/>
      <c r="CQ423" s="2"/>
      <c r="CR423" s="2"/>
      <c r="CS423" s="2"/>
      <c r="CT423" s="2"/>
      <c r="CU423" s="2"/>
      <c r="CV423" s="2"/>
      <c r="CW423" s="2"/>
      <c r="CX423" s="2"/>
      <c r="CY423" s="2"/>
    </row>
    <row r="424" spans="1:103" s="11" customFormat="1" x14ac:dyDescent="0.25">
      <c r="A424" s="187" t="s">
        <v>12</v>
      </c>
      <c r="B424" s="187"/>
      <c r="C424" s="166" t="s">
        <v>309</v>
      </c>
      <c r="D424" s="119">
        <f>SUM(D425:D430)</f>
        <v>4685.4910399999999</v>
      </c>
      <c r="E424" s="119">
        <f t="shared" ref="E424:F424" si="163">SUM(E425:E430)</f>
        <v>4685.4910399999999</v>
      </c>
      <c r="F424" s="119">
        <f t="shared" si="163"/>
        <v>4685.4910399999999</v>
      </c>
      <c r="G424" s="189">
        <v>44562</v>
      </c>
      <c r="H424" s="189"/>
      <c r="I424" s="119">
        <f>SUM(I425:I430)</f>
        <v>4685.4910399999999</v>
      </c>
      <c r="J424" s="185" t="s">
        <v>301</v>
      </c>
      <c r="K424" s="8">
        <f>F424/D424</f>
        <v>1</v>
      </c>
      <c r="L424" s="9">
        <f>I424/D424</f>
        <v>1</v>
      </c>
      <c r="M424" s="31"/>
      <c r="N424" s="3">
        <f t="shared" si="161"/>
        <v>0</v>
      </c>
      <c r="O424" s="3">
        <f t="shared" si="162"/>
        <v>0</v>
      </c>
      <c r="Q424" s="2"/>
      <c r="R424" s="169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  <c r="CA424" s="2"/>
      <c r="CB424" s="2"/>
      <c r="CC424" s="2"/>
      <c r="CD424" s="2"/>
      <c r="CE424" s="2"/>
      <c r="CF424" s="2"/>
      <c r="CG424" s="2"/>
      <c r="CH424" s="2"/>
      <c r="CI424" s="2"/>
      <c r="CJ424" s="2"/>
      <c r="CK424" s="2"/>
      <c r="CL424" s="2"/>
      <c r="CM424" s="2"/>
      <c r="CN424" s="2"/>
      <c r="CO424" s="2"/>
      <c r="CP424" s="2"/>
      <c r="CQ424" s="2"/>
      <c r="CR424" s="2"/>
      <c r="CS424" s="2"/>
      <c r="CT424" s="2"/>
      <c r="CU424" s="2"/>
      <c r="CV424" s="2"/>
      <c r="CW424" s="2"/>
      <c r="CX424" s="2"/>
      <c r="CY424" s="2"/>
    </row>
    <row r="425" spans="1:103" s="11" customFormat="1" x14ac:dyDescent="0.25">
      <c r="A425" s="187" t="s">
        <v>13</v>
      </c>
      <c r="B425" s="187"/>
      <c r="C425" s="166"/>
      <c r="D425" s="119"/>
      <c r="E425" s="119"/>
      <c r="F425" s="119"/>
      <c r="G425" s="189"/>
      <c r="H425" s="189"/>
      <c r="I425" s="119"/>
      <c r="J425" s="185"/>
      <c r="K425" s="8" t="e">
        <f t="shared" ref="K425:K430" si="164">F425/D425</f>
        <v>#DIV/0!</v>
      </c>
      <c r="L425" s="9" t="e">
        <f t="shared" ref="L425:L430" si="165">I425/D425</f>
        <v>#DIV/0!</v>
      </c>
      <c r="M425" s="31"/>
      <c r="N425" s="3">
        <f t="shared" si="161"/>
        <v>0</v>
      </c>
      <c r="O425" s="3">
        <f t="shared" si="162"/>
        <v>0</v>
      </c>
      <c r="Q425" s="2"/>
      <c r="R425" s="169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  <c r="CA425" s="2"/>
      <c r="CB425" s="2"/>
      <c r="CC425" s="2"/>
      <c r="CD425" s="2"/>
      <c r="CE425" s="2"/>
      <c r="CF425" s="2"/>
      <c r="CG425" s="2"/>
      <c r="CH425" s="2"/>
      <c r="CI425" s="2"/>
      <c r="CJ425" s="2"/>
      <c r="CK425" s="2"/>
      <c r="CL425" s="2"/>
      <c r="CM425" s="2"/>
      <c r="CN425" s="2"/>
      <c r="CO425" s="2"/>
      <c r="CP425" s="2"/>
      <c r="CQ425" s="2"/>
      <c r="CR425" s="2"/>
      <c r="CS425" s="2"/>
      <c r="CT425" s="2"/>
      <c r="CU425" s="2"/>
      <c r="CV425" s="2"/>
      <c r="CW425" s="2"/>
      <c r="CX425" s="2"/>
      <c r="CY425" s="2"/>
    </row>
    <row r="426" spans="1:103" s="11" customFormat="1" x14ac:dyDescent="0.25">
      <c r="A426" s="187" t="s">
        <v>14</v>
      </c>
      <c r="B426" s="187"/>
      <c r="C426" s="166" t="s">
        <v>309</v>
      </c>
      <c r="D426" s="119">
        <f>10178.73049-5493.23945</f>
        <v>4685.4910399999999</v>
      </c>
      <c r="E426" s="119">
        <f t="shared" ref="E426:F426" si="166">10178.73049-5493.23945</f>
        <v>4685.4910399999999</v>
      </c>
      <c r="F426" s="119">
        <f t="shared" si="166"/>
        <v>4685.4910399999999</v>
      </c>
      <c r="G426" s="189"/>
      <c r="H426" s="189"/>
      <c r="I426" s="119">
        <f t="shared" ref="I426" si="167">10178.73049-5493.23945</f>
        <v>4685.4910399999999</v>
      </c>
      <c r="J426" s="185"/>
      <c r="K426" s="8">
        <f t="shared" si="164"/>
        <v>1</v>
      </c>
      <c r="L426" s="9">
        <f t="shared" si="165"/>
        <v>1</v>
      </c>
      <c r="M426" s="31"/>
      <c r="N426" s="3">
        <f t="shared" si="161"/>
        <v>0</v>
      </c>
      <c r="O426" s="3">
        <f t="shared" si="162"/>
        <v>0</v>
      </c>
      <c r="Q426" s="2"/>
      <c r="R426" s="169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  <c r="BZ426" s="2"/>
      <c r="CA426" s="2"/>
      <c r="CB426" s="2"/>
      <c r="CC426" s="2"/>
      <c r="CD426" s="2"/>
      <c r="CE426" s="2"/>
      <c r="CF426" s="2"/>
      <c r="CG426" s="2"/>
      <c r="CH426" s="2"/>
      <c r="CI426" s="2"/>
      <c r="CJ426" s="2"/>
      <c r="CK426" s="2"/>
      <c r="CL426" s="2"/>
      <c r="CM426" s="2"/>
      <c r="CN426" s="2"/>
      <c r="CO426" s="2"/>
      <c r="CP426" s="2"/>
      <c r="CQ426" s="2"/>
      <c r="CR426" s="2"/>
      <c r="CS426" s="2"/>
      <c r="CT426" s="2"/>
      <c r="CU426" s="2"/>
      <c r="CV426" s="2"/>
      <c r="CW426" s="2"/>
      <c r="CX426" s="2"/>
      <c r="CY426" s="2"/>
    </row>
    <row r="427" spans="1:103" s="11" customFormat="1" x14ac:dyDescent="0.25">
      <c r="A427" s="187" t="s">
        <v>15</v>
      </c>
      <c r="B427" s="187"/>
      <c r="C427" s="166"/>
      <c r="D427" s="119"/>
      <c r="E427" s="119"/>
      <c r="F427" s="119"/>
      <c r="G427" s="189"/>
      <c r="H427" s="189"/>
      <c r="I427" s="119"/>
      <c r="J427" s="185"/>
      <c r="K427" s="8" t="e">
        <f t="shared" si="164"/>
        <v>#DIV/0!</v>
      </c>
      <c r="L427" s="9" t="e">
        <f t="shared" si="165"/>
        <v>#DIV/0!</v>
      </c>
      <c r="M427" s="31"/>
      <c r="N427" s="3">
        <f t="shared" si="161"/>
        <v>0</v>
      </c>
      <c r="O427" s="3">
        <f t="shared" si="162"/>
        <v>0</v>
      </c>
      <c r="Q427" s="2"/>
      <c r="R427" s="169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  <c r="CA427" s="2"/>
      <c r="CB427" s="2"/>
      <c r="CC427" s="2"/>
      <c r="CD427" s="2"/>
      <c r="CE427" s="2"/>
      <c r="CF427" s="2"/>
      <c r="CG427" s="2"/>
      <c r="CH427" s="2"/>
      <c r="CI427" s="2"/>
      <c r="CJ427" s="2"/>
      <c r="CK427" s="2"/>
      <c r="CL427" s="2"/>
      <c r="CM427" s="2"/>
      <c r="CN427" s="2"/>
      <c r="CO427" s="2"/>
      <c r="CP427" s="2"/>
      <c r="CQ427" s="2"/>
      <c r="CR427" s="2"/>
      <c r="CS427" s="2"/>
      <c r="CT427" s="2"/>
      <c r="CU427" s="2"/>
      <c r="CV427" s="2"/>
      <c r="CW427" s="2"/>
      <c r="CX427" s="2"/>
      <c r="CY427" s="2"/>
    </row>
    <row r="428" spans="1:103" s="11" customFormat="1" x14ac:dyDescent="0.25">
      <c r="A428" s="187" t="s">
        <v>16</v>
      </c>
      <c r="B428" s="187"/>
      <c r="C428" s="166"/>
      <c r="D428" s="119"/>
      <c r="E428" s="119"/>
      <c r="F428" s="119"/>
      <c r="G428" s="189"/>
      <c r="H428" s="189"/>
      <c r="I428" s="119"/>
      <c r="J428" s="185"/>
      <c r="K428" s="8" t="e">
        <f t="shared" si="164"/>
        <v>#DIV/0!</v>
      </c>
      <c r="L428" s="9" t="e">
        <f t="shared" si="165"/>
        <v>#DIV/0!</v>
      </c>
      <c r="M428" s="31"/>
      <c r="N428" s="3">
        <f t="shared" si="161"/>
        <v>0</v>
      </c>
      <c r="O428" s="3">
        <f t="shared" si="162"/>
        <v>0</v>
      </c>
      <c r="Q428" s="2"/>
      <c r="R428" s="169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  <c r="BZ428" s="2"/>
      <c r="CA428" s="2"/>
      <c r="CB428" s="2"/>
      <c r="CC428" s="2"/>
      <c r="CD428" s="2"/>
      <c r="CE428" s="2"/>
      <c r="CF428" s="2"/>
      <c r="CG428" s="2"/>
      <c r="CH428" s="2"/>
      <c r="CI428" s="2"/>
      <c r="CJ428" s="2"/>
      <c r="CK428" s="2"/>
      <c r="CL428" s="2"/>
      <c r="CM428" s="2"/>
      <c r="CN428" s="2"/>
      <c r="CO428" s="2"/>
      <c r="CP428" s="2"/>
      <c r="CQ428" s="2"/>
      <c r="CR428" s="2"/>
      <c r="CS428" s="2"/>
      <c r="CT428" s="2"/>
      <c r="CU428" s="2"/>
      <c r="CV428" s="2"/>
      <c r="CW428" s="2"/>
      <c r="CX428" s="2"/>
      <c r="CY428" s="2"/>
    </row>
    <row r="429" spans="1:103" s="11" customFormat="1" x14ac:dyDescent="0.25">
      <c r="A429" s="187" t="s">
        <v>17</v>
      </c>
      <c r="B429" s="187"/>
      <c r="C429" s="166"/>
      <c r="D429" s="119"/>
      <c r="E429" s="119"/>
      <c r="F429" s="119"/>
      <c r="G429" s="189"/>
      <c r="H429" s="189"/>
      <c r="I429" s="119"/>
      <c r="J429" s="185"/>
      <c r="K429" s="8" t="e">
        <f t="shared" si="164"/>
        <v>#DIV/0!</v>
      </c>
      <c r="L429" s="9" t="e">
        <f t="shared" si="165"/>
        <v>#DIV/0!</v>
      </c>
      <c r="M429" s="31"/>
      <c r="N429" s="3">
        <f t="shared" ref="N429:N430" si="168">I429-F429</f>
        <v>0</v>
      </c>
      <c r="O429" s="3">
        <f t="shared" ref="O429:O430" si="169">E429-F429</f>
        <v>0</v>
      </c>
      <c r="Q429" s="2"/>
      <c r="R429" s="169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  <c r="BZ429" s="2"/>
      <c r="CA429" s="2"/>
      <c r="CB429" s="2"/>
      <c r="CC429" s="2"/>
      <c r="CD429" s="2"/>
      <c r="CE429" s="2"/>
      <c r="CF429" s="2"/>
      <c r="CG429" s="2"/>
      <c r="CH429" s="2"/>
      <c r="CI429" s="2"/>
      <c r="CJ429" s="2"/>
      <c r="CK429" s="2"/>
      <c r="CL429" s="2"/>
      <c r="CM429" s="2"/>
      <c r="CN429" s="2"/>
      <c r="CO429" s="2"/>
      <c r="CP429" s="2"/>
      <c r="CQ429" s="2"/>
      <c r="CR429" s="2"/>
      <c r="CS429" s="2"/>
      <c r="CT429" s="2"/>
      <c r="CU429" s="2"/>
      <c r="CV429" s="2"/>
      <c r="CW429" s="2"/>
      <c r="CX429" s="2"/>
      <c r="CY429" s="2"/>
    </row>
    <row r="430" spans="1:103" s="11" customFormat="1" x14ac:dyDescent="0.25">
      <c r="A430" s="190" t="s">
        <v>18</v>
      </c>
      <c r="B430" s="190"/>
      <c r="C430" s="167"/>
      <c r="D430" s="124"/>
      <c r="E430" s="124"/>
      <c r="F430" s="124"/>
      <c r="G430" s="192"/>
      <c r="H430" s="192"/>
      <c r="I430" s="124"/>
      <c r="J430" s="186"/>
      <c r="K430" s="8" t="e">
        <f t="shared" si="164"/>
        <v>#DIV/0!</v>
      </c>
      <c r="L430" s="9" t="e">
        <f t="shared" si="165"/>
        <v>#DIV/0!</v>
      </c>
      <c r="M430" s="31"/>
      <c r="N430" s="3">
        <f t="shared" si="168"/>
        <v>0</v>
      </c>
      <c r="O430" s="3">
        <f t="shared" si="169"/>
        <v>0</v>
      </c>
      <c r="Q430" s="2"/>
      <c r="R430" s="169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  <c r="BZ430" s="2"/>
      <c r="CA430" s="2"/>
      <c r="CB430" s="2"/>
      <c r="CC430" s="2"/>
      <c r="CD430" s="2"/>
      <c r="CE430" s="2"/>
      <c r="CF430" s="2"/>
      <c r="CG430" s="2"/>
      <c r="CH430" s="2"/>
      <c r="CI430" s="2"/>
      <c r="CJ430" s="2"/>
      <c r="CK430" s="2"/>
      <c r="CL430" s="2"/>
      <c r="CM430" s="2"/>
      <c r="CN430" s="2"/>
      <c r="CO430" s="2"/>
      <c r="CP430" s="2"/>
      <c r="CQ430" s="2"/>
      <c r="CR430" s="2"/>
      <c r="CS430" s="2"/>
      <c r="CT430" s="2"/>
      <c r="CU430" s="2"/>
      <c r="CV430" s="2"/>
      <c r="CW430" s="2"/>
      <c r="CX430" s="2"/>
      <c r="CY430" s="2"/>
    </row>
    <row r="431" spans="1:103" s="29" customFormat="1" ht="24" x14ac:dyDescent="0.2">
      <c r="A431" s="133" t="s">
        <v>104</v>
      </c>
      <c r="B431" s="191" t="s">
        <v>105</v>
      </c>
      <c r="C431" s="191"/>
      <c r="D431" s="191"/>
      <c r="E431" s="191"/>
      <c r="F431" s="191"/>
      <c r="G431" s="191"/>
      <c r="H431" s="191"/>
      <c r="I431" s="191"/>
      <c r="J431" s="191"/>
      <c r="K431" s="26"/>
      <c r="L431" s="27"/>
      <c r="M431" s="28"/>
      <c r="N431" s="3">
        <f t="shared" si="161"/>
        <v>0</v>
      </c>
      <c r="O431" s="3">
        <f t="shared" si="162"/>
        <v>0</v>
      </c>
      <c r="Q431" s="30"/>
      <c r="R431" s="174"/>
      <c r="S431" s="30"/>
      <c r="T431" s="30"/>
      <c r="U431" s="30"/>
      <c r="V431" s="30"/>
      <c r="W431" s="30"/>
      <c r="X431" s="30"/>
      <c r="Y431" s="30"/>
      <c r="Z431" s="30"/>
      <c r="AA431" s="30"/>
      <c r="AB431" s="30"/>
      <c r="AC431" s="30"/>
      <c r="AD431" s="30"/>
      <c r="AE431" s="30"/>
      <c r="AF431" s="30"/>
      <c r="AG431" s="30"/>
      <c r="AH431" s="30"/>
      <c r="AI431" s="30"/>
      <c r="AJ431" s="30"/>
      <c r="AK431" s="30"/>
      <c r="AL431" s="30"/>
      <c r="AM431" s="30"/>
      <c r="AN431" s="30"/>
      <c r="AO431" s="30"/>
      <c r="AP431" s="30"/>
      <c r="AQ431" s="30"/>
      <c r="AR431" s="30"/>
      <c r="AS431" s="30"/>
      <c r="AT431" s="30"/>
      <c r="AU431" s="30"/>
      <c r="AV431" s="30"/>
      <c r="AW431" s="30"/>
      <c r="AX431" s="30"/>
      <c r="AY431" s="30"/>
      <c r="AZ431" s="30"/>
      <c r="BA431" s="30"/>
      <c r="BB431" s="30"/>
      <c r="BC431" s="30"/>
      <c r="BD431" s="30"/>
      <c r="BE431" s="30"/>
      <c r="BF431" s="30"/>
      <c r="BG431" s="30"/>
      <c r="BH431" s="30"/>
      <c r="BI431" s="30"/>
      <c r="BJ431" s="30"/>
      <c r="BK431" s="30"/>
      <c r="BL431" s="30"/>
      <c r="BM431" s="30"/>
      <c r="BN431" s="30"/>
      <c r="BO431" s="30"/>
      <c r="BP431" s="30"/>
      <c r="BQ431" s="30"/>
      <c r="BR431" s="30"/>
      <c r="BS431" s="30"/>
      <c r="BT431" s="30"/>
      <c r="BU431" s="30"/>
      <c r="BV431" s="30"/>
      <c r="BW431" s="30"/>
      <c r="BX431" s="30"/>
      <c r="BY431" s="30"/>
      <c r="BZ431" s="30"/>
      <c r="CA431" s="30"/>
      <c r="CB431" s="30"/>
      <c r="CC431" s="30"/>
      <c r="CD431" s="30"/>
      <c r="CE431" s="30"/>
      <c r="CF431" s="30"/>
      <c r="CG431" s="30"/>
      <c r="CH431" s="30"/>
      <c r="CI431" s="30"/>
      <c r="CJ431" s="30"/>
      <c r="CK431" s="30"/>
      <c r="CL431" s="30"/>
      <c r="CM431" s="30"/>
      <c r="CN431" s="30"/>
      <c r="CO431" s="30"/>
      <c r="CP431" s="30"/>
      <c r="CQ431" s="30"/>
      <c r="CR431" s="30"/>
      <c r="CS431" s="30"/>
      <c r="CT431" s="30"/>
      <c r="CU431" s="30"/>
      <c r="CV431" s="30"/>
      <c r="CW431" s="30"/>
      <c r="CX431" s="30"/>
      <c r="CY431" s="30"/>
    </row>
    <row r="432" spans="1:103" s="11" customFormat="1" x14ac:dyDescent="0.25">
      <c r="A432" s="187" t="s">
        <v>12</v>
      </c>
      <c r="B432" s="187"/>
      <c r="C432" s="145"/>
      <c r="D432" s="119">
        <f>SUM(D440,D448,D456)</f>
        <v>0</v>
      </c>
      <c r="E432" s="119">
        <f t="shared" ref="E432:F432" si="170">SUM(E440,E448,E456)</f>
        <v>0</v>
      </c>
      <c r="F432" s="119">
        <f t="shared" si="170"/>
        <v>0</v>
      </c>
      <c r="G432" s="189">
        <v>44562</v>
      </c>
      <c r="H432" s="189"/>
      <c r="I432" s="119">
        <f>SUM(I440,I448,I456)</f>
        <v>0</v>
      </c>
      <c r="J432" s="185" t="s">
        <v>106</v>
      </c>
      <c r="K432" s="8" t="e">
        <f>F432/D432</f>
        <v>#DIV/0!</v>
      </c>
      <c r="L432" s="9" t="e">
        <f>I432/D432</f>
        <v>#DIV/0!</v>
      </c>
      <c r="M432" s="31"/>
      <c r="N432" s="3">
        <f t="shared" si="161"/>
        <v>0</v>
      </c>
      <c r="O432" s="3">
        <f t="shared" si="162"/>
        <v>0</v>
      </c>
      <c r="Q432" s="2"/>
      <c r="R432" s="169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  <c r="BZ432" s="2"/>
      <c r="CA432" s="2"/>
      <c r="CB432" s="2"/>
      <c r="CC432" s="2"/>
      <c r="CD432" s="2"/>
      <c r="CE432" s="2"/>
      <c r="CF432" s="2"/>
      <c r="CG432" s="2"/>
      <c r="CH432" s="2"/>
      <c r="CI432" s="2"/>
      <c r="CJ432" s="2"/>
      <c r="CK432" s="2"/>
      <c r="CL432" s="2"/>
      <c r="CM432" s="2"/>
      <c r="CN432" s="2"/>
      <c r="CO432" s="2"/>
      <c r="CP432" s="2"/>
      <c r="CQ432" s="2"/>
      <c r="CR432" s="2"/>
      <c r="CS432" s="2"/>
      <c r="CT432" s="2"/>
      <c r="CU432" s="2"/>
      <c r="CV432" s="2"/>
      <c r="CW432" s="2"/>
      <c r="CX432" s="2"/>
      <c r="CY432" s="2"/>
    </row>
    <row r="433" spans="1:103" s="11" customFormat="1" x14ac:dyDescent="0.25">
      <c r="A433" s="187" t="s">
        <v>13</v>
      </c>
      <c r="B433" s="187"/>
      <c r="C433" s="145"/>
      <c r="D433" s="119">
        <f t="shared" ref="D433:F438" si="171">SUM(D441,D449,D457)</f>
        <v>0</v>
      </c>
      <c r="E433" s="119">
        <f t="shared" si="171"/>
        <v>0</v>
      </c>
      <c r="F433" s="119">
        <f t="shared" si="171"/>
        <v>0</v>
      </c>
      <c r="G433" s="189"/>
      <c r="H433" s="189"/>
      <c r="I433" s="119">
        <f t="shared" ref="I433:I438" si="172">SUM(I441,I449,I457)</f>
        <v>0</v>
      </c>
      <c r="J433" s="185"/>
      <c r="K433" s="8" t="e">
        <f t="shared" ref="K433:K438" si="173">F433/D433</f>
        <v>#DIV/0!</v>
      </c>
      <c r="L433" s="9" t="e">
        <f t="shared" ref="L433:L438" si="174">I433/D433</f>
        <v>#DIV/0!</v>
      </c>
      <c r="M433" s="31"/>
      <c r="N433" s="3">
        <f t="shared" si="161"/>
        <v>0</v>
      </c>
      <c r="O433" s="3">
        <f t="shared" si="162"/>
        <v>0</v>
      </c>
      <c r="Q433" s="2"/>
      <c r="R433" s="169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  <c r="CA433" s="2"/>
      <c r="CB433" s="2"/>
      <c r="CC433" s="2"/>
      <c r="CD433" s="2"/>
      <c r="CE433" s="2"/>
      <c r="CF433" s="2"/>
      <c r="CG433" s="2"/>
      <c r="CH433" s="2"/>
      <c r="CI433" s="2"/>
      <c r="CJ433" s="2"/>
      <c r="CK433" s="2"/>
      <c r="CL433" s="2"/>
      <c r="CM433" s="2"/>
      <c r="CN433" s="2"/>
      <c r="CO433" s="2"/>
      <c r="CP433" s="2"/>
      <c r="CQ433" s="2"/>
      <c r="CR433" s="2"/>
      <c r="CS433" s="2"/>
      <c r="CT433" s="2"/>
      <c r="CU433" s="2"/>
      <c r="CV433" s="2"/>
      <c r="CW433" s="2"/>
      <c r="CX433" s="2"/>
      <c r="CY433" s="2"/>
    </row>
    <row r="434" spans="1:103" s="11" customFormat="1" x14ac:dyDescent="0.25">
      <c r="A434" s="187" t="s">
        <v>14</v>
      </c>
      <c r="B434" s="187"/>
      <c r="C434" s="145"/>
      <c r="D434" s="119">
        <f t="shared" si="171"/>
        <v>0</v>
      </c>
      <c r="E434" s="119">
        <f t="shared" si="171"/>
        <v>0</v>
      </c>
      <c r="F434" s="119">
        <f t="shared" si="171"/>
        <v>0</v>
      </c>
      <c r="G434" s="189"/>
      <c r="H434" s="189"/>
      <c r="I434" s="119">
        <f t="shared" si="172"/>
        <v>0</v>
      </c>
      <c r="J434" s="185"/>
      <c r="K434" s="8" t="e">
        <f t="shared" si="173"/>
        <v>#DIV/0!</v>
      </c>
      <c r="L434" s="9" t="e">
        <f t="shared" si="174"/>
        <v>#DIV/0!</v>
      </c>
      <c r="M434" s="31"/>
      <c r="N434" s="3">
        <f t="shared" si="161"/>
        <v>0</v>
      </c>
      <c r="O434" s="3">
        <f t="shared" si="162"/>
        <v>0</v>
      </c>
      <c r="Q434" s="2"/>
      <c r="R434" s="169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  <c r="BZ434" s="2"/>
      <c r="CA434" s="2"/>
      <c r="CB434" s="2"/>
      <c r="CC434" s="2"/>
      <c r="CD434" s="2"/>
      <c r="CE434" s="2"/>
      <c r="CF434" s="2"/>
      <c r="CG434" s="2"/>
      <c r="CH434" s="2"/>
      <c r="CI434" s="2"/>
      <c r="CJ434" s="2"/>
      <c r="CK434" s="2"/>
      <c r="CL434" s="2"/>
      <c r="CM434" s="2"/>
      <c r="CN434" s="2"/>
      <c r="CO434" s="2"/>
      <c r="CP434" s="2"/>
      <c r="CQ434" s="2"/>
      <c r="CR434" s="2"/>
      <c r="CS434" s="2"/>
      <c r="CT434" s="2"/>
      <c r="CU434" s="2"/>
      <c r="CV434" s="2"/>
      <c r="CW434" s="2"/>
      <c r="CX434" s="2"/>
      <c r="CY434" s="2"/>
    </row>
    <row r="435" spans="1:103" s="11" customFormat="1" x14ac:dyDescent="0.25">
      <c r="A435" s="187" t="s">
        <v>15</v>
      </c>
      <c r="B435" s="187"/>
      <c r="C435" s="145"/>
      <c r="D435" s="119">
        <f t="shared" si="171"/>
        <v>0</v>
      </c>
      <c r="E435" s="119">
        <f t="shared" si="171"/>
        <v>0</v>
      </c>
      <c r="F435" s="119">
        <f t="shared" si="171"/>
        <v>0</v>
      </c>
      <c r="G435" s="189"/>
      <c r="H435" s="189"/>
      <c r="I435" s="119">
        <f t="shared" si="172"/>
        <v>0</v>
      </c>
      <c r="J435" s="185"/>
      <c r="K435" s="8" t="e">
        <f t="shared" si="173"/>
        <v>#DIV/0!</v>
      </c>
      <c r="L435" s="9" t="e">
        <f t="shared" si="174"/>
        <v>#DIV/0!</v>
      </c>
      <c r="M435" s="31"/>
      <c r="N435" s="3">
        <f t="shared" si="161"/>
        <v>0</v>
      </c>
      <c r="O435" s="3">
        <f t="shared" si="162"/>
        <v>0</v>
      </c>
      <c r="Q435" s="2"/>
      <c r="R435" s="169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  <c r="BZ435" s="2"/>
      <c r="CA435" s="2"/>
      <c r="CB435" s="2"/>
      <c r="CC435" s="2"/>
      <c r="CD435" s="2"/>
      <c r="CE435" s="2"/>
      <c r="CF435" s="2"/>
      <c r="CG435" s="2"/>
      <c r="CH435" s="2"/>
      <c r="CI435" s="2"/>
      <c r="CJ435" s="2"/>
      <c r="CK435" s="2"/>
      <c r="CL435" s="2"/>
      <c r="CM435" s="2"/>
      <c r="CN435" s="2"/>
      <c r="CO435" s="2"/>
      <c r="CP435" s="2"/>
      <c r="CQ435" s="2"/>
      <c r="CR435" s="2"/>
      <c r="CS435" s="2"/>
      <c r="CT435" s="2"/>
      <c r="CU435" s="2"/>
      <c r="CV435" s="2"/>
      <c r="CW435" s="2"/>
      <c r="CX435" s="2"/>
      <c r="CY435" s="2"/>
    </row>
    <row r="436" spans="1:103" s="11" customFormat="1" x14ac:dyDescent="0.25">
      <c r="A436" s="187" t="s">
        <v>16</v>
      </c>
      <c r="B436" s="187"/>
      <c r="C436" s="145"/>
      <c r="D436" s="119">
        <f t="shared" si="171"/>
        <v>0</v>
      </c>
      <c r="E436" s="119">
        <f t="shared" si="171"/>
        <v>0</v>
      </c>
      <c r="F436" s="119">
        <f t="shared" si="171"/>
        <v>0</v>
      </c>
      <c r="G436" s="189"/>
      <c r="H436" s="189"/>
      <c r="I436" s="119">
        <f t="shared" si="172"/>
        <v>0</v>
      </c>
      <c r="J436" s="185"/>
      <c r="K436" s="8" t="e">
        <f t="shared" si="173"/>
        <v>#DIV/0!</v>
      </c>
      <c r="L436" s="9" t="e">
        <f t="shared" si="174"/>
        <v>#DIV/0!</v>
      </c>
      <c r="M436" s="31"/>
      <c r="N436" s="3">
        <f t="shared" si="161"/>
        <v>0</v>
      </c>
      <c r="O436" s="3">
        <f t="shared" si="162"/>
        <v>0</v>
      </c>
      <c r="Q436" s="2"/>
      <c r="R436" s="169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  <c r="BZ436" s="2"/>
      <c r="CA436" s="2"/>
      <c r="CB436" s="2"/>
      <c r="CC436" s="2"/>
      <c r="CD436" s="2"/>
      <c r="CE436" s="2"/>
      <c r="CF436" s="2"/>
      <c r="CG436" s="2"/>
      <c r="CH436" s="2"/>
      <c r="CI436" s="2"/>
      <c r="CJ436" s="2"/>
      <c r="CK436" s="2"/>
      <c r="CL436" s="2"/>
      <c r="CM436" s="2"/>
      <c r="CN436" s="2"/>
      <c r="CO436" s="2"/>
      <c r="CP436" s="2"/>
      <c r="CQ436" s="2"/>
      <c r="CR436" s="2"/>
      <c r="CS436" s="2"/>
      <c r="CT436" s="2"/>
      <c r="CU436" s="2"/>
      <c r="CV436" s="2"/>
      <c r="CW436" s="2"/>
      <c r="CX436" s="2"/>
      <c r="CY436" s="2"/>
    </row>
    <row r="437" spans="1:103" s="11" customFormat="1" x14ac:dyDescent="0.25">
      <c r="A437" s="187" t="s">
        <v>17</v>
      </c>
      <c r="B437" s="187"/>
      <c r="C437" s="145"/>
      <c r="D437" s="119">
        <f t="shared" si="171"/>
        <v>0</v>
      </c>
      <c r="E437" s="119">
        <f t="shared" si="171"/>
        <v>0</v>
      </c>
      <c r="F437" s="119">
        <f t="shared" si="171"/>
        <v>0</v>
      </c>
      <c r="G437" s="189"/>
      <c r="H437" s="189"/>
      <c r="I437" s="119">
        <f t="shared" si="172"/>
        <v>0</v>
      </c>
      <c r="J437" s="185"/>
      <c r="K437" s="8" t="e">
        <f t="shared" si="173"/>
        <v>#DIV/0!</v>
      </c>
      <c r="L437" s="9" t="e">
        <f t="shared" si="174"/>
        <v>#DIV/0!</v>
      </c>
      <c r="M437" s="31"/>
      <c r="N437" s="3">
        <f t="shared" si="161"/>
        <v>0</v>
      </c>
      <c r="O437" s="3">
        <f t="shared" si="162"/>
        <v>0</v>
      </c>
      <c r="Q437" s="2"/>
      <c r="R437" s="169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  <c r="CA437" s="2"/>
      <c r="CB437" s="2"/>
      <c r="CC437" s="2"/>
      <c r="CD437" s="2"/>
      <c r="CE437" s="2"/>
      <c r="CF437" s="2"/>
      <c r="CG437" s="2"/>
      <c r="CH437" s="2"/>
      <c r="CI437" s="2"/>
      <c r="CJ437" s="2"/>
      <c r="CK437" s="2"/>
      <c r="CL437" s="2"/>
      <c r="CM437" s="2"/>
      <c r="CN437" s="2"/>
      <c r="CO437" s="2"/>
      <c r="CP437" s="2"/>
      <c r="CQ437" s="2"/>
      <c r="CR437" s="2"/>
      <c r="CS437" s="2"/>
      <c r="CT437" s="2"/>
      <c r="CU437" s="2"/>
      <c r="CV437" s="2"/>
      <c r="CW437" s="2"/>
      <c r="CX437" s="2"/>
      <c r="CY437" s="2"/>
    </row>
    <row r="438" spans="1:103" s="11" customFormat="1" x14ac:dyDescent="0.25">
      <c r="A438" s="190" t="s">
        <v>18</v>
      </c>
      <c r="B438" s="190"/>
      <c r="C438" s="146"/>
      <c r="D438" s="124">
        <f t="shared" si="171"/>
        <v>0</v>
      </c>
      <c r="E438" s="124">
        <f t="shared" si="171"/>
        <v>0</v>
      </c>
      <c r="F438" s="124">
        <f t="shared" si="171"/>
        <v>0</v>
      </c>
      <c r="G438" s="192"/>
      <c r="H438" s="192"/>
      <c r="I438" s="124">
        <f t="shared" si="172"/>
        <v>0</v>
      </c>
      <c r="J438" s="186"/>
      <c r="K438" s="8" t="e">
        <f t="shared" si="173"/>
        <v>#DIV/0!</v>
      </c>
      <c r="L438" s="9" t="e">
        <f t="shared" si="174"/>
        <v>#DIV/0!</v>
      </c>
      <c r="M438" s="31"/>
      <c r="N438" s="3">
        <f t="shared" si="161"/>
        <v>0</v>
      </c>
      <c r="O438" s="3">
        <f t="shared" si="162"/>
        <v>0</v>
      </c>
      <c r="Q438" s="2"/>
      <c r="R438" s="169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  <c r="BZ438" s="2"/>
      <c r="CA438" s="2"/>
      <c r="CB438" s="2"/>
      <c r="CC438" s="2"/>
      <c r="CD438" s="2"/>
      <c r="CE438" s="2"/>
      <c r="CF438" s="2"/>
      <c r="CG438" s="2"/>
      <c r="CH438" s="2"/>
      <c r="CI438" s="2"/>
      <c r="CJ438" s="2"/>
      <c r="CK438" s="2"/>
      <c r="CL438" s="2"/>
      <c r="CM438" s="2"/>
      <c r="CN438" s="2"/>
      <c r="CO438" s="2"/>
      <c r="CP438" s="2"/>
      <c r="CQ438" s="2"/>
      <c r="CR438" s="2"/>
      <c r="CS438" s="2"/>
      <c r="CT438" s="2"/>
      <c r="CU438" s="2"/>
      <c r="CV438" s="2"/>
      <c r="CW438" s="2"/>
      <c r="CX438" s="2"/>
      <c r="CY438" s="2"/>
    </row>
    <row r="439" spans="1:103" s="29" customFormat="1" ht="24" x14ac:dyDescent="0.2">
      <c r="A439" s="133" t="s">
        <v>107</v>
      </c>
      <c r="B439" s="191" t="s">
        <v>108</v>
      </c>
      <c r="C439" s="191"/>
      <c r="D439" s="191"/>
      <c r="E439" s="191"/>
      <c r="F439" s="191"/>
      <c r="G439" s="191"/>
      <c r="H439" s="191"/>
      <c r="I439" s="191"/>
      <c r="J439" s="191"/>
      <c r="K439" s="26"/>
      <c r="L439" s="27"/>
      <c r="M439" s="28"/>
      <c r="N439" s="3">
        <f t="shared" si="161"/>
        <v>0</v>
      </c>
      <c r="O439" s="3">
        <f t="shared" si="162"/>
        <v>0</v>
      </c>
      <c r="Q439" s="30"/>
      <c r="R439" s="174"/>
      <c r="S439" s="30"/>
      <c r="T439" s="30"/>
      <c r="U439" s="30"/>
      <c r="V439" s="30"/>
      <c r="W439" s="30"/>
      <c r="X439" s="30"/>
      <c r="Y439" s="30"/>
      <c r="Z439" s="30"/>
      <c r="AA439" s="30"/>
      <c r="AB439" s="30"/>
      <c r="AC439" s="30"/>
      <c r="AD439" s="30"/>
      <c r="AE439" s="30"/>
      <c r="AF439" s="30"/>
      <c r="AG439" s="30"/>
      <c r="AH439" s="30"/>
      <c r="AI439" s="30"/>
      <c r="AJ439" s="30"/>
      <c r="AK439" s="30"/>
      <c r="AL439" s="30"/>
      <c r="AM439" s="30"/>
      <c r="AN439" s="30"/>
      <c r="AO439" s="30"/>
      <c r="AP439" s="30"/>
      <c r="AQ439" s="30"/>
      <c r="AR439" s="30"/>
      <c r="AS439" s="30"/>
      <c r="AT439" s="30"/>
      <c r="AU439" s="30"/>
      <c r="AV439" s="30"/>
      <c r="AW439" s="30"/>
      <c r="AX439" s="30"/>
      <c r="AY439" s="30"/>
      <c r="AZ439" s="30"/>
      <c r="BA439" s="30"/>
      <c r="BB439" s="30"/>
      <c r="BC439" s="30"/>
      <c r="BD439" s="30"/>
      <c r="BE439" s="30"/>
      <c r="BF439" s="30"/>
      <c r="BG439" s="30"/>
      <c r="BH439" s="30"/>
      <c r="BI439" s="30"/>
      <c r="BJ439" s="30"/>
      <c r="BK439" s="30"/>
      <c r="BL439" s="30"/>
      <c r="BM439" s="30"/>
      <c r="BN439" s="30"/>
      <c r="BO439" s="30"/>
      <c r="BP439" s="30"/>
      <c r="BQ439" s="30"/>
      <c r="BR439" s="30"/>
      <c r="BS439" s="30"/>
      <c r="BT439" s="30"/>
      <c r="BU439" s="30"/>
      <c r="BV439" s="30"/>
      <c r="BW439" s="30"/>
      <c r="BX439" s="30"/>
      <c r="BY439" s="30"/>
      <c r="BZ439" s="30"/>
      <c r="CA439" s="30"/>
      <c r="CB439" s="30"/>
      <c r="CC439" s="30"/>
      <c r="CD439" s="30"/>
      <c r="CE439" s="30"/>
      <c r="CF439" s="30"/>
      <c r="CG439" s="30"/>
      <c r="CH439" s="30"/>
      <c r="CI439" s="30"/>
      <c r="CJ439" s="30"/>
      <c r="CK439" s="30"/>
      <c r="CL439" s="30"/>
      <c r="CM439" s="30"/>
      <c r="CN439" s="30"/>
      <c r="CO439" s="30"/>
      <c r="CP439" s="30"/>
      <c r="CQ439" s="30"/>
      <c r="CR439" s="30"/>
      <c r="CS439" s="30"/>
      <c r="CT439" s="30"/>
      <c r="CU439" s="30"/>
      <c r="CV439" s="30"/>
      <c r="CW439" s="30"/>
      <c r="CX439" s="30"/>
      <c r="CY439" s="30"/>
    </row>
    <row r="440" spans="1:103" s="11" customFormat="1" x14ac:dyDescent="0.25">
      <c r="A440" s="187" t="s">
        <v>12</v>
      </c>
      <c r="B440" s="187"/>
      <c r="C440" s="145"/>
      <c r="D440" s="119">
        <f>SUM(D441:D446)</f>
        <v>0</v>
      </c>
      <c r="E440" s="119">
        <f>SUM(E441:E446)</f>
        <v>0</v>
      </c>
      <c r="F440" s="120">
        <f>SUM(F441:F446)</f>
        <v>0</v>
      </c>
      <c r="G440" s="189">
        <v>44562</v>
      </c>
      <c r="H440" s="189"/>
      <c r="I440" s="119">
        <f>SUM(I441:I446)</f>
        <v>0</v>
      </c>
      <c r="J440" s="185" t="s">
        <v>106</v>
      </c>
      <c r="K440" s="8" t="e">
        <f>F440/D440</f>
        <v>#DIV/0!</v>
      </c>
      <c r="L440" s="9" t="e">
        <f>I440/D440</f>
        <v>#DIV/0!</v>
      </c>
      <c r="M440" s="31"/>
      <c r="N440" s="3">
        <f t="shared" si="161"/>
        <v>0</v>
      </c>
      <c r="O440" s="3">
        <f t="shared" si="162"/>
        <v>0</v>
      </c>
      <c r="Q440" s="2"/>
      <c r="R440" s="169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  <c r="CA440" s="2"/>
      <c r="CB440" s="2"/>
      <c r="CC440" s="2"/>
      <c r="CD440" s="2"/>
      <c r="CE440" s="2"/>
      <c r="CF440" s="2"/>
      <c r="CG440" s="2"/>
      <c r="CH440" s="2"/>
      <c r="CI440" s="2"/>
      <c r="CJ440" s="2"/>
      <c r="CK440" s="2"/>
      <c r="CL440" s="2"/>
      <c r="CM440" s="2"/>
      <c r="CN440" s="2"/>
      <c r="CO440" s="2"/>
      <c r="CP440" s="2"/>
      <c r="CQ440" s="2"/>
      <c r="CR440" s="2"/>
      <c r="CS440" s="2"/>
      <c r="CT440" s="2"/>
      <c r="CU440" s="2"/>
      <c r="CV440" s="2"/>
      <c r="CW440" s="2"/>
      <c r="CX440" s="2"/>
      <c r="CY440" s="2"/>
    </row>
    <row r="441" spans="1:103" s="11" customFormat="1" x14ac:dyDescent="0.25">
      <c r="A441" s="187" t="s">
        <v>13</v>
      </c>
      <c r="B441" s="187"/>
      <c r="C441" s="145"/>
      <c r="D441" s="119"/>
      <c r="E441" s="119"/>
      <c r="F441" s="119"/>
      <c r="G441" s="189"/>
      <c r="H441" s="189"/>
      <c r="I441" s="119"/>
      <c r="J441" s="185"/>
      <c r="K441" s="8" t="e">
        <f t="shared" ref="K441:K446" si="175">F441/D441</f>
        <v>#DIV/0!</v>
      </c>
      <c r="L441" s="9" t="e">
        <f t="shared" ref="L441:L446" si="176">I441/D441</f>
        <v>#DIV/0!</v>
      </c>
      <c r="M441" s="31"/>
      <c r="N441" s="3">
        <f t="shared" si="161"/>
        <v>0</v>
      </c>
      <c r="O441" s="3">
        <f t="shared" si="162"/>
        <v>0</v>
      </c>
      <c r="Q441" s="2"/>
      <c r="R441" s="169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  <c r="CA441" s="2"/>
      <c r="CB441" s="2"/>
      <c r="CC441" s="2"/>
      <c r="CD441" s="2"/>
      <c r="CE441" s="2"/>
      <c r="CF441" s="2"/>
      <c r="CG441" s="2"/>
      <c r="CH441" s="2"/>
      <c r="CI441" s="2"/>
      <c r="CJ441" s="2"/>
      <c r="CK441" s="2"/>
      <c r="CL441" s="2"/>
      <c r="CM441" s="2"/>
      <c r="CN441" s="2"/>
      <c r="CO441" s="2"/>
      <c r="CP441" s="2"/>
      <c r="CQ441" s="2"/>
      <c r="CR441" s="2"/>
      <c r="CS441" s="2"/>
      <c r="CT441" s="2"/>
      <c r="CU441" s="2"/>
      <c r="CV441" s="2"/>
      <c r="CW441" s="2"/>
      <c r="CX441" s="2"/>
      <c r="CY441" s="2"/>
    </row>
    <row r="442" spans="1:103" s="11" customFormat="1" x14ac:dyDescent="0.25">
      <c r="A442" s="187" t="s">
        <v>14</v>
      </c>
      <c r="B442" s="187"/>
      <c r="C442" s="145"/>
      <c r="D442" s="119"/>
      <c r="E442" s="119"/>
      <c r="F442" s="119"/>
      <c r="G442" s="189"/>
      <c r="H442" s="189"/>
      <c r="I442" s="119"/>
      <c r="J442" s="185"/>
      <c r="K442" s="8" t="e">
        <f t="shared" si="175"/>
        <v>#DIV/0!</v>
      </c>
      <c r="L442" s="9" t="e">
        <f t="shared" si="176"/>
        <v>#DIV/0!</v>
      </c>
      <c r="M442" s="31"/>
      <c r="N442" s="3">
        <f t="shared" si="161"/>
        <v>0</v>
      </c>
      <c r="O442" s="3">
        <f t="shared" si="162"/>
        <v>0</v>
      </c>
      <c r="Q442" s="2"/>
      <c r="R442" s="169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  <c r="BZ442" s="2"/>
      <c r="CA442" s="2"/>
      <c r="CB442" s="2"/>
      <c r="CC442" s="2"/>
      <c r="CD442" s="2"/>
      <c r="CE442" s="2"/>
      <c r="CF442" s="2"/>
      <c r="CG442" s="2"/>
      <c r="CH442" s="2"/>
      <c r="CI442" s="2"/>
      <c r="CJ442" s="2"/>
      <c r="CK442" s="2"/>
      <c r="CL442" s="2"/>
      <c r="CM442" s="2"/>
      <c r="CN442" s="2"/>
      <c r="CO442" s="2"/>
      <c r="CP442" s="2"/>
      <c r="CQ442" s="2"/>
      <c r="CR442" s="2"/>
      <c r="CS442" s="2"/>
      <c r="CT442" s="2"/>
      <c r="CU442" s="2"/>
      <c r="CV442" s="2"/>
      <c r="CW442" s="2"/>
      <c r="CX442" s="2"/>
      <c r="CY442" s="2"/>
    </row>
    <row r="443" spans="1:103" s="11" customFormat="1" x14ac:dyDescent="0.25">
      <c r="A443" s="187" t="s">
        <v>15</v>
      </c>
      <c r="B443" s="187"/>
      <c r="C443" s="145"/>
      <c r="D443" s="119"/>
      <c r="E443" s="119"/>
      <c r="F443" s="119"/>
      <c r="G443" s="189"/>
      <c r="H443" s="189"/>
      <c r="I443" s="119"/>
      <c r="J443" s="185"/>
      <c r="K443" s="8" t="e">
        <f t="shared" si="175"/>
        <v>#DIV/0!</v>
      </c>
      <c r="L443" s="9" t="e">
        <f t="shared" si="176"/>
        <v>#DIV/0!</v>
      </c>
      <c r="M443" s="31"/>
      <c r="N443" s="3">
        <f t="shared" si="161"/>
        <v>0</v>
      </c>
      <c r="O443" s="3">
        <f t="shared" si="162"/>
        <v>0</v>
      </c>
      <c r="Q443" s="2"/>
      <c r="R443" s="169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  <c r="CA443" s="2"/>
      <c r="CB443" s="2"/>
      <c r="CC443" s="2"/>
      <c r="CD443" s="2"/>
      <c r="CE443" s="2"/>
      <c r="CF443" s="2"/>
      <c r="CG443" s="2"/>
      <c r="CH443" s="2"/>
      <c r="CI443" s="2"/>
      <c r="CJ443" s="2"/>
      <c r="CK443" s="2"/>
      <c r="CL443" s="2"/>
      <c r="CM443" s="2"/>
      <c r="CN443" s="2"/>
      <c r="CO443" s="2"/>
      <c r="CP443" s="2"/>
      <c r="CQ443" s="2"/>
      <c r="CR443" s="2"/>
      <c r="CS443" s="2"/>
      <c r="CT443" s="2"/>
      <c r="CU443" s="2"/>
      <c r="CV443" s="2"/>
      <c r="CW443" s="2"/>
      <c r="CX443" s="2"/>
      <c r="CY443" s="2"/>
    </row>
    <row r="444" spans="1:103" s="11" customFormat="1" x14ac:dyDescent="0.25">
      <c r="A444" s="187" t="s">
        <v>16</v>
      </c>
      <c r="B444" s="187"/>
      <c r="C444" s="145"/>
      <c r="D444" s="119"/>
      <c r="E444" s="119"/>
      <c r="F444" s="119"/>
      <c r="G444" s="189"/>
      <c r="H444" s="189"/>
      <c r="I444" s="119"/>
      <c r="J444" s="185"/>
      <c r="K444" s="8" t="e">
        <f t="shared" si="175"/>
        <v>#DIV/0!</v>
      </c>
      <c r="L444" s="9" t="e">
        <f t="shared" si="176"/>
        <v>#DIV/0!</v>
      </c>
      <c r="M444" s="31"/>
      <c r="N444" s="3">
        <f t="shared" si="161"/>
        <v>0</v>
      </c>
      <c r="O444" s="3">
        <f t="shared" si="162"/>
        <v>0</v>
      </c>
      <c r="Q444" s="2"/>
      <c r="R444" s="169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  <c r="CA444" s="2"/>
      <c r="CB444" s="2"/>
      <c r="CC444" s="2"/>
      <c r="CD444" s="2"/>
      <c r="CE444" s="2"/>
      <c r="CF444" s="2"/>
      <c r="CG444" s="2"/>
      <c r="CH444" s="2"/>
      <c r="CI444" s="2"/>
      <c r="CJ444" s="2"/>
      <c r="CK444" s="2"/>
      <c r="CL444" s="2"/>
      <c r="CM444" s="2"/>
      <c r="CN444" s="2"/>
      <c r="CO444" s="2"/>
      <c r="CP444" s="2"/>
      <c r="CQ444" s="2"/>
      <c r="CR444" s="2"/>
      <c r="CS444" s="2"/>
      <c r="CT444" s="2"/>
      <c r="CU444" s="2"/>
      <c r="CV444" s="2"/>
      <c r="CW444" s="2"/>
      <c r="CX444" s="2"/>
      <c r="CY444" s="2"/>
    </row>
    <row r="445" spans="1:103" s="11" customFormat="1" x14ac:dyDescent="0.25">
      <c r="A445" s="187" t="s">
        <v>17</v>
      </c>
      <c r="B445" s="187"/>
      <c r="C445" s="145"/>
      <c r="D445" s="119"/>
      <c r="E445" s="119"/>
      <c r="F445" s="119"/>
      <c r="G445" s="189"/>
      <c r="H445" s="189"/>
      <c r="I445" s="119"/>
      <c r="J445" s="185"/>
      <c r="K445" s="8" t="e">
        <f t="shared" si="175"/>
        <v>#DIV/0!</v>
      </c>
      <c r="L445" s="9" t="e">
        <f t="shared" si="176"/>
        <v>#DIV/0!</v>
      </c>
      <c r="M445" s="31"/>
      <c r="N445" s="3">
        <f t="shared" si="161"/>
        <v>0</v>
      </c>
      <c r="O445" s="3">
        <f t="shared" si="162"/>
        <v>0</v>
      </c>
      <c r="Q445" s="2"/>
      <c r="R445" s="169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  <c r="BZ445" s="2"/>
      <c r="CA445" s="2"/>
      <c r="CB445" s="2"/>
      <c r="CC445" s="2"/>
      <c r="CD445" s="2"/>
      <c r="CE445" s="2"/>
      <c r="CF445" s="2"/>
      <c r="CG445" s="2"/>
      <c r="CH445" s="2"/>
      <c r="CI445" s="2"/>
      <c r="CJ445" s="2"/>
      <c r="CK445" s="2"/>
      <c r="CL445" s="2"/>
      <c r="CM445" s="2"/>
      <c r="CN445" s="2"/>
      <c r="CO445" s="2"/>
      <c r="CP445" s="2"/>
      <c r="CQ445" s="2"/>
      <c r="CR445" s="2"/>
      <c r="CS445" s="2"/>
      <c r="CT445" s="2"/>
      <c r="CU445" s="2"/>
      <c r="CV445" s="2"/>
      <c r="CW445" s="2"/>
      <c r="CX445" s="2"/>
      <c r="CY445" s="2"/>
    </row>
    <row r="446" spans="1:103" s="11" customFormat="1" x14ac:dyDescent="0.25">
      <c r="A446" s="190" t="s">
        <v>18</v>
      </c>
      <c r="B446" s="190"/>
      <c r="C446" s="146"/>
      <c r="D446" s="124"/>
      <c r="E446" s="124"/>
      <c r="F446" s="124"/>
      <c r="G446" s="192"/>
      <c r="H446" s="192"/>
      <c r="I446" s="124"/>
      <c r="J446" s="186"/>
      <c r="K446" s="8" t="e">
        <f t="shared" si="175"/>
        <v>#DIV/0!</v>
      </c>
      <c r="L446" s="9" t="e">
        <f t="shared" si="176"/>
        <v>#DIV/0!</v>
      </c>
      <c r="M446" s="31"/>
      <c r="N446" s="3">
        <f t="shared" si="161"/>
        <v>0</v>
      </c>
      <c r="O446" s="3">
        <f t="shared" si="162"/>
        <v>0</v>
      </c>
      <c r="Q446" s="2"/>
      <c r="R446" s="169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  <c r="BZ446" s="2"/>
      <c r="CA446" s="2"/>
      <c r="CB446" s="2"/>
      <c r="CC446" s="2"/>
      <c r="CD446" s="2"/>
      <c r="CE446" s="2"/>
      <c r="CF446" s="2"/>
      <c r="CG446" s="2"/>
      <c r="CH446" s="2"/>
      <c r="CI446" s="2"/>
      <c r="CJ446" s="2"/>
      <c r="CK446" s="2"/>
      <c r="CL446" s="2"/>
      <c r="CM446" s="2"/>
      <c r="CN446" s="2"/>
      <c r="CO446" s="2"/>
      <c r="CP446" s="2"/>
      <c r="CQ446" s="2"/>
      <c r="CR446" s="2"/>
      <c r="CS446" s="2"/>
      <c r="CT446" s="2"/>
      <c r="CU446" s="2"/>
      <c r="CV446" s="2"/>
      <c r="CW446" s="2"/>
      <c r="CX446" s="2"/>
      <c r="CY446" s="2"/>
    </row>
    <row r="447" spans="1:103" s="29" customFormat="1" ht="24" x14ac:dyDescent="0.2">
      <c r="A447" s="133" t="s">
        <v>109</v>
      </c>
      <c r="B447" s="191" t="s">
        <v>110</v>
      </c>
      <c r="C447" s="191"/>
      <c r="D447" s="191"/>
      <c r="E447" s="191"/>
      <c r="F447" s="191"/>
      <c r="G447" s="191"/>
      <c r="H447" s="191"/>
      <c r="I447" s="191"/>
      <c r="J447" s="191"/>
      <c r="K447" s="26"/>
      <c r="L447" s="27"/>
      <c r="M447" s="28"/>
      <c r="N447" s="3">
        <f t="shared" si="161"/>
        <v>0</v>
      </c>
      <c r="O447" s="3">
        <f t="shared" si="162"/>
        <v>0</v>
      </c>
      <c r="Q447" s="30"/>
      <c r="R447" s="174"/>
      <c r="S447" s="30"/>
      <c r="T447" s="30"/>
      <c r="U447" s="30"/>
      <c r="V447" s="30"/>
      <c r="W447" s="30"/>
      <c r="X447" s="30"/>
      <c r="Y447" s="30"/>
      <c r="Z447" s="30"/>
      <c r="AA447" s="30"/>
      <c r="AB447" s="30"/>
      <c r="AC447" s="30"/>
      <c r="AD447" s="30"/>
      <c r="AE447" s="30"/>
      <c r="AF447" s="30"/>
      <c r="AG447" s="30"/>
      <c r="AH447" s="30"/>
      <c r="AI447" s="30"/>
      <c r="AJ447" s="30"/>
      <c r="AK447" s="30"/>
      <c r="AL447" s="30"/>
      <c r="AM447" s="30"/>
      <c r="AN447" s="30"/>
      <c r="AO447" s="30"/>
      <c r="AP447" s="30"/>
      <c r="AQ447" s="30"/>
      <c r="AR447" s="30"/>
      <c r="AS447" s="30"/>
      <c r="AT447" s="30"/>
      <c r="AU447" s="30"/>
      <c r="AV447" s="30"/>
      <c r="AW447" s="30"/>
      <c r="AX447" s="30"/>
      <c r="AY447" s="30"/>
      <c r="AZ447" s="30"/>
      <c r="BA447" s="30"/>
      <c r="BB447" s="30"/>
      <c r="BC447" s="30"/>
      <c r="BD447" s="30"/>
      <c r="BE447" s="30"/>
      <c r="BF447" s="30"/>
      <c r="BG447" s="30"/>
      <c r="BH447" s="30"/>
      <c r="BI447" s="30"/>
      <c r="BJ447" s="30"/>
      <c r="BK447" s="30"/>
      <c r="BL447" s="30"/>
      <c r="BM447" s="30"/>
      <c r="BN447" s="30"/>
      <c r="BO447" s="30"/>
      <c r="BP447" s="30"/>
      <c r="BQ447" s="30"/>
      <c r="BR447" s="30"/>
      <c r="BS447" s="30"/>
      <c r="BT447" s="30"/>
      <c r="BU447" s="30"/>
      <c r="BV447" s="30"/>
      <c r="BW447" s="30"/>
      <c r="BX447" s="30"/>
      <c r="BY447" s="30"/>
      <c r="BZ447" s="30"/>
      <c r="CA447" s="30"/>
      <c r="CB447" s="30"/>
      <c r="CC447" s="30"/>
      <c r="CD447" s="30"/>
      <c r="CE447" s="30"/>
      <c r="CF447" s="30"/>
      <c r="CG447" s="30"/>
      <c r="CH447" s="30"/>
      <c r="CI447" s="30"/>
      <c r="CJ447" s="30"/>
      <c r="CK447" s="30"/>
      <c r="CL447" s="30"/>
      <c r="CM447" s="30"/>
      <c r="CN447" s="30"/>
      <c r="CO447" s="30"/>
      <c r="CP447" s="30"/>
      <c r="CQ447" s="30"/>
      <c r="CR447" s="30"/>
      <c r="CS447" s="30"/>
      <c r="CT447" s="30"/>
      <c r="CU447" s="30"/>
      <c r="CV447" s="30"/>
      <c r="CW447" s="30"/>
      <c r="CX447" s="30"/>
      <c r="CY447" s="30"/>
    </row>
    <row r="448" spans="1:103" s="11" customFormat="1" x14ac:dyDescent="0.25">
      <c r="A448" s="187" t="s">
        <v>12</v>
      </c>
      <c r="B448" s="187"/>
      <c r="C448" s="145"/>
      <c r="D448" s="119">
        <f>SUM(D449:D454)</f>
        <v>0</v>
      </c>
      <c r="E448" s="119">
        <f>SUM(E449:E454)</f>
        <v>0</v>
      </c>
      <c r="F448" s="120">
        <f>SUM(F449:F454)</f>
        <v>0</v>
      </c>
      <c r="G448" s="189">
        <v>44562</v>
      </c>
      <c r="H448" s="189"/>
      <c r="I448" s="119">
        <f>SUM(I449:I454)</f>
        <v>0</v>
      </c>
      <c r="J448" s="185" t="s">
        <v>106</v>
      </c>
      <c r="K448" s="8" t="e">
        <f>F448/D448</f>
        <v>#DIV/0!</v>
      </c>
      <c r="L448" s="9" t="e">
        <f>I448/D448</f>
        <v>#DIV/0!</v>
      </c>
      <c r="M448" s="31"/>
      <c r="N448" s="3">
        <f t="shared" si="161"/>
        <v>0</v>
      </c>
      <c r="O448" s="3">
        <f t="shared" si="162"/>
        <v>0</v>
      </c>
      <c r="Q448" s="2"/>
      <c r="R448" s="169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  <c r="BZ448" s="2"/>
      <c r="CA448" s="2"/>
      <c r="CB448" s="2"/>
      <c r="CC448" s="2"/>
      <c r="CD448" s="2"/>
      <c r="CE448" s="2"/>
      <c r="CF448" s="2"/>
      <c r="CG448" s="2"/>
      <c r="CH448" s="2"/>
      <c r="CI448" s="2"/>
      <c r="CJ448" s="2"/>
      <c r="CK448" s="2"/>
      <c r="CL448" s="2"/>
      <c r="CM448" s="2"/>
      <c r="CN448" s="2"/>
      <c r="CO448" s="2"/>
      <c r="CP448" s="2"/>
      <c r="CQ448" s="2"/>
      <c r="CR448" s="2"/>
      <c r="CS448" s="2"/>
      <c r="CT448" s="2"/>
      <c r="CU448" s="2"/>
      <c r="CV448" s="2"/>
      <c r="CW448" s="2"/>
      <c r="CX448" s="2"/>
      <c r="CY448" s="2"/>
    </row>
    <row r="449" spans="1:103" s="11" customFormat="1" x14ac:dyDescent="0.25">
      <c r="A449" s="187" t="s">
        <v>13</v>
      </c>
      <c r="B449" s="187"/>
      <c r="C449" s="145"/>
      <c r="D449" s="119"/>
      <c r="E449" s="119"/>
      <c r="F449" s="119"/>
      <c r="G449" s="189"/>
      <c r="H449" s="189"/>
      <c r="I449" s="119"/>
      <c r="J449" s="185"/>
      <c r="K449" s="8" t="e">
        <f t="shared" ref="K449:K454" si="177">F449/D449</f>
        <v>#DIV/0!</v>
      </c>
      <c r="L449" s="9" t="e">
        <f t="shared" ref="L449:L454" si="178">I449/D449</f>
        <v>#DIV/0!</v>
      </c>
      <c r="M449" s="31"/>
      <c r="N449" s="3">
        <f t="shared" si="161"/>
        <v>0</v>
      </c>
      <c r="O449" s="3">
        <f t="shared" si="162"/>
        <v>0</v>
      </c>
      <c r="Q449" s="2"/>
      <c r="R449" s="169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  <c r="BZ449" s="2"/>
      <c r="CA449" s="2"/>
      <c r="CB449" s="2"/>
      <c r="CC449" s="2"/>
      <c r="CD449" s="2"/>
      <c r="CE449" s="2"/>
      <c r="CF449" s="2"/>
      <c r="CG449" s="2"/>
      <c r="CH449" s="2"/>
      <c r="CI449" s="2"/>
      <c r="CJ449" s="2"/>
      <c r="CK449" s="2"/>
      <c r="CL449" s="2"/>
      <c r="CM449" s="2"/>
      <c r="CN449" s="2"/>
      <c r="CO449" s="2"/>
      <c r="CP449" s="2"/>
      <c r="CQ449" s="2"/>
      <c r="CR449" s="2"/>
      <c r="CS449" s="2"/>
      <c r="CT449" s="2"/>
      <c r="CU449" s="2"/>
      <c r="CV449" s="2"/>
      <c r="CW449" s="2"/>
      <c r="CX449" s="2"/>
      <c r="CY449" s="2"/>
    </row>
    <row r="450" spans="1:103" s="11" customFormat="1" x14ac:dyDescent="0.25">
      <c r="A450" s="187" t="s">
        <v>14</v>
      </c>
      <c r="B450" s="187"/>
      <c r="C450" s="145"/>
      <c r="D450" s="119"/>
      <c r="E450" s="119"/>
      <c r="F450" s="119"/>
      <c r="G450" s="189"/>
      <c r="H450" s="189"/>
      <c r="I450" s="119"/>
      <c r="J450" s="185"/>
      <c r="K450" s="8" t="e">
        <f t="shared" si="177"/>
        <v>#DIV/0!</v>
      </c>
      <c r="L450" s="9" t="e">
        <f t="shared" si="178"/>
        <v>#DIV/0!</v>
      </c>
      <c r="M450" s="31"/>
      <c r="N450" s="3">
        <f t="shared" si="161"/>
        <v>0</v>
      </c>
      <c r="O450" s="3">
        <f t="shared" si="162"/>
        <v>0</v>
      </c>
      <c r="Q450" s="2"/>
      <c r="R450" s="169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  <c r="BZ450" s="2"/>
      <c r="CA450" s="2"/>
      <c r="CB450" s="2"/>
      <c r="CC450" s="2"/>
      <c r="CD450" s="2"/>
      <c r="CE450" s="2"/>
      <c r="CF450" s="2"/>
      <c r="CG450" s="2"/>
      <c r="CH450" s="2"/>
      <c r="CI450" s="2"/>
      <c r="CJ450" s="2"/>
      <c r="CK450" s="2"/>
      <c r="CL450" s="2"/>
      <c r="CM450" s="2"/>
      <c r="CN450" s="2"/>
      <c r="CO450" s="2"/>
      <c r="CP450" s="2"/>
      <c r="CQ450" s="2"/>
      <c r="CR450" s="2"/>
      <c r="CS450" s="2"/>
      <c r="CT450" s="2"/>
      <c r="CU450" s="2"/>
      <c r="CV450" s="2"/>
      <c r="CW450" s="2"/>
      <c r="CX450" s="2"/>
      <c r="CY450" s="2"/>
    </row>
    <row r="451" spans="1:103" s="11" customFormat="1" x14ac:dyDescent="0.25">
      <c r="A451" s="187" t="s">
        <v>15</v>
      </c>
      <c r="B451" s="187"/>
      <c r="C451" s="145"/>
      <c r="D451" s="119"/>
      <c r="E451" s="119"/>
      <c r="F451" s="119"/>
      <c r="G451" s="189"/>
      <c r="H451" s="189"/>
      <c r="I451" s="119"/>
      <c r="J451" s="185"/>
      <c r="K451" s="8" t="e">
        <f t="shared" si="177"/>
        <v>#DIV/0!</v>
      </c>
      <c r="L451" s="9" t="e">
        <f t="shared" si="178"/>
        <v>#DIV/0!</v>
      </c>
      <c r="M451" s="31"/>
      <c r="N451" s="3">
        <f t="shared" si="161"/>
        <v>0</v>
      </c>
      <c r="O451" s="3">
        <f t="shared" si="162"/>
        <v>0</v>
      </c>
      <c r="Q451" s="2"/>
      <c r="R451" s="169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  <c r="CA451" s="2"/>
      <c r="CB451" s="2"/>
      <c r="CC451" s="2"/>
      <c r="CD451" s="2"/>
      <c r="CE451" s="2"/>
      <c r="CF451" s="2"/>
      <c r="CG451" s="2"/>
      <c r="CH451" s="2"/>
      <c r="CI451" s="2"/>
      <c r="CJ451" s="2"/>
      <c r="CK451" s="2"/>
      <c r="CL451" s="2"/>
      <c r="CM451" s="2"/>
      <c r="CN451" s="2"/>
      <c r="CO451" s="2"/>
      <c r="CP451" s="2"/>
      <c r="CQ451" s="2"/>
      <c r="CR451" s="2"/>
      <c r="CS451" s="2"/>
      <c r="CT451" s="2"/>
      <c r="CU451" s="2"/>
      <c r="CV451" s="2"/>
      <c r="CW451" s="2"/>
      <c r="CX451" s="2"/>
      <c r="CY451" s="2"/>
    </row>
    <row r="452" spans="1:103" s="11" customFormat="1" x14ac:dyDescent="0.25">
      <c r="A452" s="187" t="s">
        <v>16</v>
      </c>
      <c r="B452" s="187"/>
      <c r="C452" s="145"/>
      <c r="D452" s="119"/>
      <c r="E452" s="119"/>
      <c r="F452" s="119"/>
      <c r="G452" s="189"/>
      <c r="H452" s="189"/>
      <c r="I452" s="119"/>
      <c r="J452" s="185"/>
      <c r="K452" s="8" t="e">
        <f t="shared" si="177"/>
        <v>#DIV/0!</v>
      </c>
      <c r="L452" s="9" t="e">
        <f t="shared" si="178"/>
        <v>#DIV/0!</v>
      </c>
      <c r="M452" s="31"/>
      <c r="N452" s="3">
        <f t="shared" si="161"/>
        <v>0</v>
      </c>
      <c r="O452" s="3">
        <f t="shared" si="162"/>
        <v>0</v>
      </c>
      <c r="Q452" s="2"/>
      <c r="R452" s="169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  <c r="BZ452" s="2"/>
      <c r="CA452" s="2"/>
      <c r="CB452" s="2"/>
      <c r="CC452" s="2"/>
      <c r="CD452" s="2"/>
      <c r="CE452" s="2"/>
      <c r="CF452" s="2"/>
      <c r="CG452" s="2"/>
      <c r="CH452" s="2"/>
      <c r="CI452" s="2"/>
      <c r="CJ452" s="2"/>
      <c r="CK452" s="2"/>
      <c r="CL452" s="2"/>
      <c r="CM452" s="2"/>
      <c r="CN452" s="2"/>
      <c r="CO452" s="2"/>
      <c r="CP452" s="2"/>
      <c r="CQ452" s="2"/>
      <c r="CR452" s="2"/>
      <c r="CS452" s="2"/>
      <c r="CT452" s="2"/>
      <c r="CU452" s="2"/>
      <c r="CV452" s="2"/>
      <c r="CW452" s="2"/>
      <c r="CX452" s="2"/>
      <c r="CY452" s="2"/>
    </row>
    <row r="453" spans="1:103" s="11" customFormat="1" x14ac:dyDescent="0.25">
      <c r="A453" s="187" t="s">
        <v>17</v>
      </c>
      <c r="B453" s="187"/>
      <c r="C453" s="145"/>
      <c r="D453" s="119"/>
      <c r="E453" s="119"/>
      <c r="F453" s="119"/>
      <c r="G453" s="189"/>
      <c r="H453" s="189"/>
      <c r="I453" s="119"/>
      <c r="J453" s="185"/>
      <c r="K453" s="8" t="e">
        <f t="shared" si="177"/>
        <v>#DIV/0!</v>
      </c>
      <c r="L453" s="9" t="e">
        <f t="shared" si="178"/>
        <v>#DIV/0!</v>
      </c>
      <c r="M453" s="31"/>
      <c r="N453" s="3">
        <f t="shared" si="161"/>
        <v>0</v>
      </c>
      <c r="O453" s="3">
        <f t="shared" si="162"/>
        <v>0</v>
      </c>
      <c r="Q453" s="2"/>
      <c r="R453" s="169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  <c r="BZ453" s="2"/>
      <c r="CA453" s="2"/>
      <c r="CB453" s="2"/>
      <c r="CC453" s="2"/>
      <c r="CD453" s="2"/>
      <c r="CE453" s="2"/>
      <c r="CF453" s="2"/>
      <c r="CG453" s="2"/>
      <c r="CH453" s="2"/>
      <c r="CI453" s="2"/>
      <c r="CJ453" s="2"/>
      <c r="CK453" s="2"/>
      <c r="CL453" s="2"/>
      <c r="CM453" s="2"/>
      <c r="CN453" s="2"/>
      <c r="CO453" s="2"/>
      <c r="CP453" s="2"/>
      <c r="CQ453" s="2"/>
      <c r="CR453" s="2"/>
      <c r="CS453" s="2"/>
      <c r="CT453" s="2"/>
      <c r="CU453" s="2"/>
      <c r="CV453" s="2"/>
      <c r="CW453" s="2"/>
      <c r="CX453" s="2"/>
      <c r="CY453" s="2"/>
    </row>
    <row r="454" spans="1:103" s="11" customFormat="1" x14ac:dyDescent="0.25">
      <c r="A454" s="190" t="s">
        <v>18</v>
      </c>
      <c r="B454" s="190"/>
      <c r="C454" s="146"/>
      <c r="D454" s="124"/>
      <c r="E454" s="124"/>
      <c r="F454" s="124"/>
      <c r="G454" s="192"/>
      <c r="H454" s="192"/>
      <c r="I454" s="124"/>
      <c r="J454" s="186"/>
      <c r="K454" s="8" t="e">
        <f t="shared" si="177"/>
        <v>#DIV/0!</v>
      </c>
      <c r="L454" s="9" t="e">
        <f t="shared" si="178"/>
        <v>#DIV/0!</v>
      </c>
      <c r="M454" s="31"/>
      <c r="N454" s="3">
        <f t="shared" si="161"/>
        <v>0</v>
      </c>
      <c r="O454" s="3">
        <f t="shared" si="162"/>
        <v>0</v>
      </c>
      <c r="Q454" s="2"/>
      <c r="R454" s="169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  <c r="CA454" s="2"/>
      <c r="CB454" s="2"/>
      <c r="CC454" s="2"/>
      <c r="CD454" s="2"/>
      <c r="CE454" s="2"/>
      <c r="CF454" s="2"/>
      <c r="CG454" s="2"/>
      <c r="CH454" s="2"/>
      <c r="CI454" s="2"/>
      <c r="CJ454" s="2"/>
      <c r="CK454" s="2"/>
      <c r="CL454" s="2"/>
      <c r="CM454" s="2"/>
      <c r="CN454" s="2"/>
      <c r="CO454" s="2"/>
      <c r="CP454" s="2"/>
      <c r="CQ454" s="2"/>
      <c r="CR454" s="2"/>
      <c r="CS454" s="2"/>
      <c r="CT454" s="2"/>
      <c r="CU454" s="2"/>
      <c r="CV454" s="2"/>
      <c r="CW454" s="2"/>
      <c r="CX454" s="2"/>
      <c r="CY454" s="2"/>
    </row>
    <row r="455" spans="1:103" s="29" customFormat="1" ht="24" x14ac:dyDescent="0.2">
      <c r="A455" s="133" t="s">
        <v>111</v>
      </c>
      <c r="B455" s="191" t="s">
        <v>112</v>
      </c>
      <c r="C455" s="191"/>
      <c r="D455" s="191"/>
      <c r="E455" s="191"/>
      <c r="F455" s="191"/>
      <c r="G455" s="191"/>
      <c r="H455" s="191"/>
      <c r="I455" s="191"/>
      <c r="J455" s="191"/>
      <c r="K455" s="26"/>
      <c r="L455" s="27"/>
      <c r="M455" s="28"/>
      <c r="N455" s="3">
        <f t="shared" si="161"/>
        <v>0</v>
      </c>
      <c r="O455" s="3">
        <f t="shared" si="162"/>
        <v>0</v>
      </c>
      <c r="Q455" s="30"/>
      <c r="R455" s="174"/>
      <c r="S455" s="30"/>
      <c r="T455" s="30"/>
      <c r="U455" s="30"/>
      <c r="V455" s="30"/>
      <c r="W455" s="30"/>
      <c r="X455" s="30"/>
      <c r="Y455" s="30"/>
      <c r="Z455" s="30"/>
      <c r="AA455" s="30"/>
      <c r="AB455" s="30"/>
      <c r="AC455" s="30"/>
      <c r="AD455" s="30"/>
      <c r="AE455" s="30"/>
      <c r="AF455" s="30"/>
      <c r="AG455" s="30"/>
      <c r="AH455" s="30"/>
      <c r="AI455" s="30"/>
      <c r="AJ455" s="30"/>
      <c r="AK455" s="30"/>
      <c r="AL455" s="30"/>
      <c r="AM455" s="30"/>
      <c r="AN455" s="30"/>
      <c r="AO455" s="30"/>
      <c r="AP455" s="30"/>
      <c r="AQ455" s="30"/>
      <c r="AR455" s="30"/>
      <c r="AS455" s="30"/>
      <c r="AT455" s="30"/>
      <c r="AU455" s="30"/>
      <c r="AV455" s="30"/>
      <c r="AW455" s="30"/>
      <c r="AX455" s="30"/>
      <c r="AY455" s="30"/>
      <c r="AZ455" s="30"/>
      <c r="BA455" s="30"/>
      <c r="BB455" s="30"/>
      <c r="BC455" s="30"/>
      <c r="BD455" s="30"/>
      <c r="BE455" s="30"/>
      <c r="BF455" s="30"/>
      <c r="BG455" s="30"/>
      <c r="BH455" s="30"/>
      <c r="BI455" s="30"/>
      <c r="BJ455" s="30"/>
      <c r="BK455" s="30"/>
      <c r="BL455" s="30"/>
      <c r="BM455" s="30"/>
      <c r="BN455" s="30"/>
      <c r="BO455" s="30"/>
      <c r="BP455" s="30"/>
      <c r="BQ455" s="30"/>
      <c r="BR455" s="30"/>
      <c r="BS455" s="30"/>
      <c r="BT455" s="30"/>
      <c r="BU455" s="30"/>
      <c r="BV455" s="30"/>
      <c r="BW455" s="30"/>
      <c r="BX455" s="30"/>
      <c r="BY455" s="30"/>
      <c r="BZ455" s="30"/>
      <c r="CA455" s="30"/>
      <c r="CB455" s="30"/>
      <c r="CC455" s="30"/>
      <c r="CD455" s="30"/>
      <c r="CE455" s="30"/>
      <c r="CF455" s="30"/>
      <c r="CG455" s="30"/>
      <c r="CH455" s="30"/>
      <c r="CI455" s="30"/>
      <c r="CJ455" s="30"/>
      <c r="CK455" s="30"/>
      <c r="CL455" s="30"/>
      <c r="CM455" s="30"/>
      <c r="CN455" s="30"/>
      <c r="CO455" s="30"/>
      <c r="CP455" s="30"/>
      <c r="CQ455" s="30"/>
      <c r="CR455" s="30"/>
      <c r="CS455" s="30"/>
      <c r="CT455" s="30"/>
      <c r="CU455" s="30"/>
      <c r="CV455" s="30"/>
      <c r="CW455" s="30"/>
      <c r="CX455" s="30"/>
      <c r="CY455" s="30"/>
    </row>
    <row r="456" spans="1:103" s="11" customFormat="1" x14ac:dyDescent="0.25">
      <c r="A456" s="187" t="s">
        <v>12</v>
      </c>
      <c r="B456" s="187"/>
      <c r="C456" s="145"/>
      <c r="D456" s="119">
        <f>SUM(D457:D462)</f>
        <v>0</v>
      </c>
      <c r="E456" s="119">
        <f>SUM(E457:E462)</f>
        <v>0</v>
      </c>
      <c r="F456" s="120">
        <f>SUM(F457:F462)</f>
        <v>0</v>
      </c>
      <c r="G456" s="189">
        <v>44562</v>
      </c>
      <c r="H456" s="189"/>
      <c r="I456" s="119">
        <f>SUM(I457:I462)</f>
        <v>0</v>
      </c>
      <c r="J456" s="185" t="s">
        <v>106</v>
      </c>
      <c r="K456" s="8" t="e">
        <f>F456/D456</f>
        <v>#DIV/0!</v>
      </c>
      <c r="L456" s="9" t="e">
        <f>I456/D456</f>
        <v>#DIV/0!</v>
      </c>
      <c r="M456" s="31"/>
      <c r="N456" s="3">
        <f t="shared" si="161"/>
        <v>0</v>
      </c>
      <c r="O456" s="3">
        <f t="shared" si="162"/>
        <v>0</v>
      </c>
      <c r="Q456" s="2"/>
      <c r="R456" s="169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  <c r="CA456" s="2"/>
      <c r="CB456" s="2"/>
      <c r="CC456" s="2"/>
      <c r="CD456" s="2"/>
      <c r="CE456" s="2"/>
      <c r="CF456" s="2"/>
      <c r="CG456" s="2"/>
      <c r="CH456" s="2"/>
      <c r="CI456" s="2"/>
      <c r="CJ456" s="2"/>
      <c r="CK456" s="2"/>
      <c r="CL456" s="2"/>
      <c r="CM456" s="2"/>
      <c r="CN456" s="2"/>
      <c r="CO456" s="2"/>
      <c r="CP456" s="2"/>
      <c r="CQ456" s="2"/>
      <c r="CR456" s="2"/>
      <c r="CS456" s="2"/>
      <c r="CT456" s="2"/>
      <c r="CU456" s="2"/>
      <c r="CV456" s="2"/>
      <c r="CW456" s="2"/>
      <c r="CX456" s="2"/>
      <c r="CY456" s="2"/>
    </row>
    <row r="457" spans="1:103" s="11" customFormat="1" x14ac:dyDescent="0.25">
      <c r="A457" s="187" t="s">
        <v>13</v>
      </c>
      <c r="B457" s="187"/>
      <c r="C457" s="145"/>
      <c r="D457" s="119"/>
      <c r="E457" s="119"/>
      <c r="F457" s="119"/>
      <c r="G457" s="189"/>
      <c r="H457" s="189"/>
      <c r="I457" s="119"/>
      <c r="J457" s="185"/>
      <c r="K457" s="8" t="e">
        <f t="shared" ref="K457:K462" si="179">F457/D457</f>
        <v>#DIV/0!</v>
      </c>
      <c r="L457" s="9" t="e">
        <f t="shared" ref="L457:L462" si="180">I457/D457</f>
        <v>#DIV/0!</v>
      </c>
      <c r="M457" s="31"/>
      <c r="N457" s="3">
        <f t="shared" si="161"/>
        <v>0</v>
      </c>
      <c r="O457" s="3">
        <f t="shared" si="162"/>
        <v>0</v>
      </c>
      <c r="Q457" s="2"/>
      <c r="R457" s="169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  <c r="CA457" s="2"/>
      <c r="CB457" s="2"/>
      <c r="CC457" s="2"/>
      <c r="CD457" s="2"/>
      <c r="CE457" s="2"/>
      <c r="CF457" s="2"/>
      <c r="CG457" s="2"/>
      <c r="CH457" s="2"/>
      <c r="CI457" s="2"/>
      <c r="CJ457" s="2"/>
      <c r="CK457" s="2"/>
      <c r="CL457" s="2"/>
      <c r="CM457" s="2"/>
      <c r="CN457" s="2"/>
      <c r="CO457" s="2"/>
      <c r="CP457" s="2"/>
      <c r="CQ457" s="2"/>
      <c r="CR457" s="2"/>
      <c r="CS457" s="2"/>
      <c r="CT457" s="2"/>
      <c r="CU457" s="2"/>
      <c r="CV457" s="2"/>
      <c r="CW457" s="2"/>
      <c r="CX457" s="2"/>
      <c r="CY457" s="2"/>
    </row>
    <row r="458" spans="1:103" s="11" customFormat="1" x14ac:dyDescent="0.25">
      <c r="A458" s="187" t="s">
        <v>14</v>
      </c>
      <c r="B458" s="187"/>
      <c r="C458" s="145"/>
      <c r="D458" s="119"/>
      <c r="E458" s="119"/>
      <c r="F458" s="119"/>
      <c r="G458" s="189"/>
      <c r="H458" s="189"/>
      <c r="I458" s="119"/>
      <c r="J458" s="185"/>
      <c r="K458" s="8" t="e">
        <f t="shared" si="179"/>
        <v>#DIV/0!</v>
      </c>
      <c r="L458" s="9" t="e">
        <f t="shared" si="180"/>
        <v>#DIV/0!</v>
      </c>
      <c r="M458" s="31"/>
      <c r="N458" s="3">
        <f t="shared" si="161"/>
        <v>0</v>
      </c>
      <c r="O458" s="3">
        <f t="shared" si="162"/>
        <v>0</v>
      </c>
      <c r="Q458" s="2"/>
      <c r="R458" s="169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  <c r="BZ458" s="2"/>
      <c r="CA458" s="2"/>
      <c r="CB458" s="2"/>
      <c r="CC458" s="2"/>
      <c r="CD458" s="2"/>
      <c r="CE458" s="2"/>
      <c r="CF458" s="2"/>
      <c r="CG458" s="2"/>
      <c r="CH458" s="2"/>
      <c r="CI458" s="2"/>
      <c r="CJ458" s="2"/>
      <c r="CK458" s="2"/>
      <c r="CL458" s="2"/>
      <c r="CM458" s="2"/>
      <c r="CN458" s="2"/>
      <c r="CO458" s="2"/>
      <c r="CP458" s="2"/>
      <c r="CQ458" s="2"/>
      <c r="CR458" s="2"/>
      <c r="CS458" s="2"/>
      <c r="CT458" s="2"/>
      <c r="CU458" s="2"/>
      <c r="CV458" s="2"/>
      <c r="CW458" s="2"/>
      <c r="CX458" s="2"/>
      <c r="CY458" s="2"/>
    </row>
    <row r="459" spans="1:103" s="11" customFormat="1" x14ac:dyDescent="0.25">
      <c r="A459" s="187" t="s">
        <v>15</v>
      </c>
      <c r="B459" s="187"/>
      <c r="C459" s="145"/>
      <c r="D459" s="119"/>
      <c r="E459" s="119"/>
      <c r="F459" s="119"/>
      <c r="G459" s="189"/>
      <c r="H459" s="189"/>
      <c r="I459" s="119"/>
      <c r="J459" s="185"/>
      <c r="K459" s="8" t="e">
        <f t="shared" si="179"/>
        <v>#DIV/0!</v>
      </c>
      <c r="L459" s="9" t="e">
        <f t="shared" si="180"/>
        <v>#DIV/0!</v>
      </c>
      <c r="M459" s="31"/>
      <c r="N459" s="3">
        <f t="shared" si="161"/>
        <v>0</v>
      </c>
      <c r="O459" s="3">
        <f t="shared" si="162"/>
        <v>0</v>
      </c>
      <c r="Q459" s="2"/>
      <c r="R459" s="169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  <c r="BZ459" s="2"/>
      <c r="CA459" s="2"/>
      <c r="CB459" s="2"/>
      <c r="CC459" s="2"/>
      <c r="CD459" s="2"/>
      <c r="CE459" s="2"/>
      <c r="CF459" s="2"/>
      <c r="CG459" s="2"/>
      <c r="CH459" s="2"/>
      <c r="CI459" s="2"/>
      <c r="CJ459" s="2"/>
      <c r="CK459" s="2"/>
      <c r="CL459" s="2"/>
      <c r="CM459" s="2"/>
      <c r="CN459" s="2"/>
      <c r="CO459" s="2"/>
      <c r="CP459" s="2"/>
      <c r="CQ459" s="2"/>
      <c r="CR459" s="2"/>
      <c r="CS459" s="2"/>
      <c r="CT459" s="2"/>
      <c r="CU459" s="2"/>
      <c r="CV459" s="2"/>
      <c r="CW459" s="2"/>
      <c r="CX459" s="2"/>
      <c r="CY459" s="2"/>
    </row>
    <row r="460" spans="1:103" s="11" customFormat="1" x14ac:dyDescent="0.25">
      <c r="A460" s="187" t="s">
        <v>16</v>
      </c>
      <c r="B460" s="187"/>
      <c r="C460" s="145"/>
      <c r="D460" s="119"/>
      <c r="E460" s="119"/>
      <c r="F460" s="119"/>
      <c r="G460" s="189"/>
      <c r="H460" s="189"/>
      <c r="I460" s="119"/>
      <c r="J460" s="185"/>
      <c r="K460" s="8" t="e">
        <f t="shared" si="179"/>
        <v>#DIV/0!</v>
      </c>
      <c r="L460" s="9" t="e">
        <f t="shared" si="180"/>
        <v>#DIV/0!</v>
      </c>
      <c r="M460" s="31"/>
      <c r="N460" s="3">
        <f t="shared" si="161"/>
        <v>0</v>
      </c>
      <c r="O460" s="3">
        <f t="shared" si="162"/>
        <v>0</v>
      </c>
      <c r="Q460" s="2"/>
      <c r="R460" s="169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  <c r="CA460" s="2"/>
      <c r="CB460" s="2"/>
      <c r="CC460" s="2"/>
      <c r="CD460" s="2"/>
      <c r="CE460" s="2"/>
      <c r="CF460" s="2"/>
      <c r="CG460" s="2"/>
      <c r="CH460" s="2"/>
      <c r="CI460" s="2"/>
      <c r="CJ460" s="2"/>
      <c r="CK460" s="2"/>
      <c r="CL460" s="2"/>
      <c r="CM460" s="2"/>
      <c r="CN460" s="2"/>
      <c r="CO460" s="2"/>
      <c r="CP460" s="2"/>
      <c r="CQ460" s="2"/>
      <c r="CR460" s="2"/>
      <c r="CS460" s="2"/>
      <c r="CT460" s="2"/>
      <c r="CU460" s="2"/>
      <c r="CV460" s="2"/>
      <c r="CW460" s="2"/>
      <c r="CX460" s="2"/>
      <c r="CY460" s="2"/>
    </row>
    <row r="461" spans="1:103" s="11" customFormat="1" x14ac:dyDescent="0.25">
      <c r="A461" s="187" t="s">
        <v>17</v>
      </c>
      <c r="B461" s="187"/>
      <c r="C461" s="145"/>
      <c r="D461" s="119"/>
      <c r="E461" s="119"/>
      <c r="F461" s="119"/>
      <c r="G461" s="189"/>
      <c r="H461" s="189"/>
      <c r="I461" s="119"/>
      <c r="J461" s="185"/>
      <c r="K461" s="8" t="e">
        <f t="shared" si="179"/>
        <v>#DIV/0!</v>
      </c>
      <c r="L461" s="9" t="e">
        <f t="shared" si="180"/>
        <v>#DIV/0!</v>
      </c>
      <c r="M461" s="31"/>
      <c r="N461" s="3">
        <f t="shared" si="161"/>
        <v>0</v>
      </c>
      <c r="O461" s="3">
        <f t="shared" si="162"/>
        <v>0</v>
      </c>
      <c r="Q461" s="2"/>
      <c r="R461" s="169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  <c r="BZ461" s="2"/>
      <c r="CA461" s="2"/>
      <c r="CB461" s="2"/>
      <c r="CC461" s="2"/>
      <c r="CD461" s="2"/>
      <c r="CE461" s="2"/>
      <c r="CF461" s="2"/>
      <c r="CG461" s="2"/>
      <c r="CH461" s="2"/>
      <c r="CI461" s="2"/>
      <c r="CJ461" s="2"/>
      <c r="CK461" s="2"/>
      <c r="CL461" s="2"/>
      <c r="CM461" s="2"/>
      <c r="CN461" s="2"/>
      <c r="CO461" s="2"/>
      <c r="CP461" s="2"/>
      <c r="CQ461" s="2"/>
      <c r="CR461" s="2"/>
      <c r="CS461" s="2"/>
      <c r="CT461" s="2"/>
      <c r="CU461" s="2"/>
      <c r="CV461" s="2"/>
      <c r="CW461" s="2"/>
      <c r="CX461" s="2"/>
      <c r="CY461" s="2"/>
    </row>
    <row r="462" spans="1:103" s="11" customFormat="1" x14ac:dyDescent="0.25">
      <c r="A462" s="190" t="s">
        <v>18</v>
      </c>
      <c r="B462" s="190"/>
      <c r="C462" s="146"/>
      <c r="D462" s="124"/>
      <c r="E462" s="124"/>
      <c r="F462" s="124"/>
      <c r="G462" s="192"/>
      <c r="H462" s="192"/>
      <c r="I462" s="124"/>
      <c r="J462" s="186"/>
      <c r="K462" s="8" t="e">
        <f t="shared" si="179"/>
        <v>#DIV/0!</v>
      </c>
      <c r="L462" s="9" t="e">
        <f t="shared" si="180"/>
        <v>#DIV/0!</v>
      </c>
      <c r="M462" s="31"/>
      <c r="N462" s="3">
        <f t="shared" si="161"/>
        <v>0</v>
      </c>
      <c r="O462" s="3">
        <f t="shared" si="162"/>
        <v>0</v>
      </c>
      <c r="Q462" s="2"/>
      <c r="R462" s="169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  <c r="BZ462" s="2"/>
      <c r="CA462" s="2"/>
      <c r="CB462" s="2"/>
      <c r="CC462" s="2"/>
      <c r="CD462" s="2"/>
      <c r="CE462" s="2"/>
      <c r="CF462" s="2"/>
      <c r="CG462" s="2"/>
      <c r="CH462" s="2"/>
      <c r="CI462" s="2"/>
      <c r="CJ462" s="2"/>
      <c r="CK462" s="2"/>
      <c r="CL462" s="2"/>
      <c r="CM462" s="2"/>
      <c r="CN462" s="2"/>
      <c r="CO462" s="2"/>
      <c r="CP462" s="2"/>
      <c r="CQ462" s="2"/>
      <c r="CR462" s="2"/>
      <c r="CS462" s="2"/>
      <c r="CT462" s="2"/>
      <c r="CU462" s="2"/>
      <c r="CV462" s="2"/>
      <c r="CW462" s="2"/>
      <c r="CX462" s="2"/>
      <c r="CY462" s="2"/>
    </row>
    <row r="463" spans="1:103" s="40" customFormat="1" ht="24" x14ac:dyDescent="0.2">
      <c r="A463" s="118" t="s">
        <v>113</v>
      </c>
      <c r="B463" s="191" t="s">
        <v>114</v>
      </c>
      <c r="C463" s="191"/>
      <c r="D463" s="191"/>
      <c r="E463" s="191"/>
      <c r="F463" s="191"/>
      <c r="G463" s="191"/>
      <c r="H463" s="191"/>
      <c r="I463" s="191"/>
      <c r="J463" s="191"/>
      <c r="K463" s="26"/>
      <c r="L463" s="27"/>
      <c r="M463" s="39"/>
      <c r="N463" s="3">
        <f t="shared" si="161"/>
        <v>0</v>
      </c>
      <c r="O463" s="3">
        <f t="shared" si="162"/>
        <v>0</v>
      </c>
      <c r="Q463" s="41"/>
      <c r="R463" s="175"/>
      <c r="S463" s="41"/>
      <c r="T463" s="41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F463" s="41"/>
      <c r="AG463" s="41"/>
      <c r="AH463" s="41"/>
      <c r="AI463" s="41"/>
      <c r="AJ463" s="41"/>
      <c r="AK463" s="41"/>
      <c r="AL463" s="41"/>
      <c r="AM463" s="41"/>
      <c r="AN463" s="41"/>
      <c r="AO463" s="41"/>
      <c r="AP463" s="41"/>
      <c r="AQ463" s="41"/>
      <c r="AR463" s="41"/>
      <c r="AS463" s="41"/>
      <c r="AT463" s="41"/>
      <c r="AU463" s="41"/>
      <c r="AV463" s="41"/>
      <c r="AW463" s="41"/>
      <c r="AX463" s="41"/>
      <c r="AY463" s="41"/>
      <c r="AZ463" s="41"/>
      <c r="BA463" s="41"/>
      <c r="BB463" s="41"/>
      <c r="BC463" s="41"/>
      <c r="BD463" s="41"/>
      <c r="BE463" s="41"/>
      <c r="BF463" s="41"/>
      <c r="BG463" s="41"/>
      <c r="BH463" s="41"/>
      <c r="BI463" s="41"/>
      <c r="BJ463" s="41"/>
      <c r="BK463" s="41"/>
      <c r="BL463" s="41"/>
      <c r="BM463" s="41"/>
      <c r="BN463" s="41"/>
      <c r="BO463" s="41"/>
      <c r="BP463" s="41"/>
      <c r="BQ463" s="41"/>
      <c r="BR463" s="41"/>
      <c r="BS463" s="41"/>
      <c r="BT463" s="41"/>
      <c r="BU463" s="41"/>
      <c r="BV463" s="41"/>
      <c r="BW463" s="41"/>
      <c r="BX463" s="41"/>
      <c r="BY463" s="41"/>
      <c r="BZ463" s="41"/>
      <c r="CA463" s="41"/>
      <c r="CB463" s="41"/>
      <c r="CC463" s="41"/>
      <c r="CD463" s="41"/>
      <c r="CE463" s="41"/>
      <c r="CF463" s="41"/>
      <c r="CG463" s="41"/>
      <c r="CH463" s="41"/>
      <c r="CI463" s="41"/>
      <c r="CJ463" s="41"/>
      <c r="CK463" s="41"/>
      <c r="CL463" s="41"/>
      <c r="CM463" s="41"/>
      <c r="CN463" s="41"/>
      <c r="CO463" s="41"/>
      <c r="CP463" s="41"/>
      <c r="CQ463" s="41"/>
      <c r="CR463" s="41"/>
      <c r="CS463" s="41"/>
      <c r="CT463" s="41"/>
      <c r="CU463" s="41"/>
      <c r="CV463" s="41"/>
      <c r="CW463" s="41"/>
      <c r="CX463" s="41"/>
      <c r="CY463" s="41"/>
    </row>
    <row r="464" spans="1:103" s="40" customFormat="1" x14ac:dyDescent="0.25">
      <c r="A464" s="187" t="s">
        <v>12</v>
      </c>
      <c r="B464" s="187"/>
      <c r="C464" s="166" t="s">
        <v>310</v>
      </c>
      <c r="D464" s="119">
        <f>SUM(D465:D470)</f>
        <v>7700</v>
      </c>
      <c r="E464" s="119">
        <f>SUM(E465:E470)</f>
        <v>7700</v>
      </c>
      <c r="F464" s="120">
        <f>SUM(F465:F470)</f>
        <v>7700</v>
      </c>
      <c r="G464" s="189">
        <v>44562</v>
      </c>
      <c r="H464" s="189"/>
      <c r="I464" s="119">
        <f>SUM(I465:I470)</f>
        <v>7700</v>
      </c>
      <c r="J464" s="185" t="s">
        <v>228</v>
      </c>
      <c r="K464" s="8">
        <f>F464/D464</f>
        <v>1</v>
      </c>
      <c r="L464" s="9">
        <f>I464/D464</f>
        <v>1</v>
      </c>
      <c r="M464" s="48"/>
      <c r="N464" s="3">
        <f t="shared" si="161"/>
        <v>0</v>
      </c>
      <c r="O464" s="3">
        <f t="shared" si="162"/>
        <v>0</v>
      </c>
      <c r="Q464" s="41"/>
      <c r="R464" s="175"/>
      <c r="S464" s="41"/>
      <c r="T464" s="41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F464" s="41"/>
      <c r="AG464" s="41"/>
      <c r="AH464" s="41"/>
      <c r="AI464" s="41"/>
      <c r="AJ464" s="41"/>
      <c r="AK464" s="41"/>
      <c r="AL464" s="41"/>
      <c r="AM464" s="41"/>
      <c r="AN464" s="41"/>
      <c r="AO464" s="41"/>
      <c r="AP464" s="41"/>
      <c r="AQ464" s="41"/>
      <c r="AR464" s="41"/>
      <c r="AS464" s="41"/>
      <c r="AT464" s="41"/>
      <c r="AU464" s="41"/>
      <c r="AV464" s="41"/>
      <c r="AW464" s="41"/>
      <c r="AX464" s="41"/>
      <c r="AY464" s="41"/>
      <c r="AZ464" s="41"/>
      <c r="BA464" s="41"/>
      <c r="BB464" s="41"/>
      <c r="BC464" s="41"/>
      <c r="BD464" s="41"/>
      <c r="BE464" s="41"/>
      <c r="BF464" s="41"/>
      <c r="BG464" s="41"/>
      <c r="BH464" s="41"/>
      <c r="BI464" s="41"/>
      <c r="BJ464" s="41"/>
      <c r="BK464" s="41"/>
      <c r="BL464" s="41"/>
      <c r="BM464" s="41"/>
      <c r="BN464" s="41"/>
      <c r="BO464" s="41"/>
      <c r="BP464" s="41"/>
      <c r="BQ464" s="41"/>
      <c r="BR464" s="41"/>
      <c r="BS464" s="41"/>
      <c r="BT464" s="41"/>
      <c r="BU464" s="41"/>
      <c r="BV464" s="41"/>
      <c r="BW464" s="41"/>
      <c r="BX464" s="41"/>
      <c r="BY464" s="41"/>
      <c r="BZ464" s="41"/>
      <c r="CA464" s="41"/>
      <c r="CB464" s="41"/>
      <c r="CC464" s="41"/>
      <c r="CD464" s="41"/>
      <c r="CE464" s="41"/>
      <c r="CF464" s="41"/>
      <c r="CG464" s="41"/>
      <c r="CH464" s="41"/>
      <c r="CI464" s="41"/>
      <c r="CJ464" s="41"/>
      <c r="CK464" s="41"/>
      <c r="CL464" s="41"/>
      <c r="CM464" s="41"/>
      <c r="CN464" s="41"/>
      <c r="CO464" s="41"/>
      <c r="CP464" s="41"/>
      <c r="CQ464" s="41"/>
      <c r="CR464" s="41"/>
      <c r="CS464" s="41"/>
      <c r="CT464" s="41"/>
      <c r="CU464" s="41"/>
      <c r="CV464" s="41"/>
      <c r="CW464" s="41"/>
      <c r="CX464" s="41"/>
      <c r="CY464" s="41"/>
    </row>
    <row r="465" spans="1:103" s="40" customFormat="1" x14ac:dyDescent="0.25">
      <c r="A465" s="187" t="s">
        <v>13</v>
      </c>
      <c r="B465" s="187"/>
      <c r="C465" s="166"/>
      <c r="D465" s="119"/>
      <c r="E465" s="119"/>
      <c r="F465" s="119"/>
      <c r="G465" s="189"/>
      <c r="H465" s="189"/>
      <c r="I465" s="119"/>
      <c r="J465" s="185"/>
      <c r="K465" s="8" t="e">
        <f t="shared" ref="K465:K470" si="181">F465/D465</f>
        <v>#DIV/0!</v>
      </c>
      <c r="L465" s="9" t="e">
        <f t="shared" ref="L465:L470" si="182">I465/D465</f>
        <v>#DIV/0!</v>
      </c>
      <c r="M465" s="48"/>
      <c r="N465" s="3">
        <f t="shared" si="161"/>
        <v>0</v>
      </c>
      <c r="O465" s="3">
        <f t="shared" si="162"/>
        <v>0</v>
      </c>
      <c r="Q465" s="41"/>
      <c r="R465" s="175"/>
      <c r="S465" s="41"/>
      <c r="T465" s="41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F465" s="41"/>
      <c r="AG465" s="41"/>
      <c r="AH465" s="41"/>
      <c r="AI465" s="41"/>
      <c r="AJ465" s="41"/>
      <c r="AK465" s="41"/>
      <c r="AL465" s="41"/>
      <c r="AM465" s="41"/>
      <c r="AN465" s="41"/>
      <c r="AO465" s="41"/>
      <c r="AP465" s="41"/>
      <c r="AQ465" s="41"/>
      <c r="AR465" s="41"/>
      <c r="AS465" s="41"/>
      <c r="AT465" s="41"/>
      <c r="AU465" s="41"/>
      <c r="AV465" s="41"/>
      <c r="AW465" s="41"/>
      <c r="AX465" s="41"/>
      <c r="AY465" s="41"/>
      <c r="AZ465" s="41"/>
      <c r="BA465" s="41"/>
      <c r="BB465" s="41"/>
      <c r="BC465" s="41"/>
      <c r="BD465" s="41"/>
      <c r="BE465" s="41"/>
      <c r="BF465" s="41"/>
      <c r="BG465" s="41"/>
      <c r="BH465" s="41"/>
      <c r="BI465" s="41"/>
      <c r="BJ465" s="41"/>
      <c r="BK465" s="41"/>
      <c r="BL465" s="41"/>
      <c r="BM465" s="41"/>
      <c r="BN465" s="41"/>
      <c r="BO465" s="41"/>
      <c r="BP465" s="41"/>
      <c r="BQ465" s="41"/>
      <c r="BR465" s="41"/>
      <c r="BS465" s="41"/>
      <c r="BT465" s="41"/>
      <c r="BU465" s="41"/>
      <c r="BV465" s="41"/>
      <c r="BW465" s="41"/>
      <c r="BX465" s="41"/>
      <c r="BY465" s="41"/>
      <c r="BZ465" s="41"/>
      <c r="CA465" s="41"/>
      <c r="CB465" s="41"/>
      <c r="CC465" s="41"/>
      <c r="CD465" s="41"/>
      <c r="CE465" s="41"/>
      <c r="CF465" s="41"/>
      <c r="CG465" s="41"/>
      <c r="CH465" s="41"/>
      <c r="CI465" s="41"/>
      <c r="CJ465" s="41"/>
      <c r="CK465" s="41"/>
      <c r="CL465" s="41"/>
      <c r="CM465" s="41"/>
      <c r="CN465" s="41"/>
      <c r="CO465" s="41"/>
      <c r="CP465" s="41"/>
      <c r="CQ465" s="41"/>
      <c r="CR465" s="41"/>
      <c r="CS465" s="41"/>
      <c r="CT465" s="41"/>
      <c r="CU465" s="41"/>
      <c r="CV465" s="41"/>
      <c r="CW465" s="41"/>
      <c r="CX465" s="41"/>
      <c r="CY465" s="41"/>
    </row>
    <row r="466" spans="1:103" s="40" customFormat="1" x14ac:dyDescent="0.25">
      <c r="A466" s="187" t="s">
        <v>14</v>
      </c>
      <c r="B466" s="187"/>
      <c r="C466" s="166" t="s">
        <v>310</v>
      </c>
      <c r="D466" s="119">
        <v>7700</v>
      </c>
      <c r="E466" s="119">
        <v>7700</v>
      </c>
      <c r="F466" s="119">
        <v>7700</v>
      </c>
      <c r="G466" s="189"/>
      <c r="H466" s="189"/>
      <c r="I466" s="119">
        <v>7700</v>
      </c>
      <c r="J466" s="185"/>
      <c r="K466" s="8">
        <f t="shared" si="181"/>
        <v>1</v>
      </c>
      <c r="L466" s="9">
        <f t="shared" si="182"/>
        <v>1</v>
      </c>
      <c r="M466" s="48"/>
      <c r="N466" s="3">
        <f t="shared" si="161"/>
        <v>0</v>
      </c>
      <c r="O466" s="3">
        <f t="shared" si="162"/>
        <v>0</v>
      </c>
      <c r="Q466" s="41"/>
      <c r="R466" s="175"/>
      <c r="S466" s="41"/>
      <c r="T466" s="41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F466" s="41"/>
      <c r="AG466" s="41"/>
      <c r="AH466" s="41"/>
      <c r="AI466" s="41"/>
      <c r="AJ466" s="41"/>
      <c r="AK466" s="41"/>
      <c r="AL466" s="41"/>
      <c r="AM466" s="41"/>
      <c r="AN466" s="41"/>
      <c r="AO466" s="41"/>
      <c r="AP466" s="41"/>
      <c r="AQ466" s="41"/>
      <c r="AR466" s="41"/>
      <c r="AS466" s="41"/>
      <c r="AT466" s="41"/>
      <c r="AU466" s="41"/>
      <c r="AV466" s="41"/>
      <c r="AW466" s="41"/>
      <c r="AX466" s="41"/>
      <c r="AY466" s="41"/>
      <c r="AZ466" s="41"/>
      <c r="BA466" s="41"/>
      <c r="BB466" s="41"/>
      <c r="BC466" s="41"/>
      <c r="BD466" s="41"/>
      <c r="BE466" s="41"/>
      <c r="BF466" s="41"/>
      <c r="BG466" s="41"/>
      <c r="BH466" s="41"/>
      <c r="BI466" s="41"/>
      <c r="BJ466" s="41"/>
      <c r="BK466" s="41"/>
      <c r="BL466" s="41"/>
      <c r="BM466" s="41"/>
      <c r="BN466" s="41"/>
      <c r="BO466" s="41"/>
      <c r="BP466" s="41"/>
      <c r="BQ466" s="41"/>
      <c r="BR466" s="41"/>
      <c r="BS466" s="41"/>
      <c r="BT466" s="41"/>
      <c r="BU466" s="41"/>
      <c r="BV466" s="41"/>
      <c r="BW466" s="41"/>
      <c r="BX466" s="41"/>
      <c r="BY466" s="41"/>
      <c r="BZ466" s="41"/>
      <c r="CA466" s="41"/>
      <c r="CB466" s="41"/>
      <c r="CC466" s="41"/>
      <c r="CD466" s="41"/>
      <c r="CE466" s="41"/>
      <c r="CF466" s="41"/>
      <c r="CG466" s="41"/>
      <c r="CH466" s="41"/>
      <c r="CI466" s="41"/>
      <c r="CJ466" s="41"/>
      <c r="CK466" s="41"/>
      <c r="CL466" s="41"/>
      <c r="CM466" s="41"/>
      <c r="CN466" s="41"/>
      <c r="CO466" s="41"/>
      <c r="CP466" s="41"/>
      <c r="CQ466" s="41"/>
      <c r="CR466" s="41"/>
      <c r="CS466" s="41"/>
      <c r="CT466" s="41"/>
      <c r="CU466" s="41"/>
      <c r="CV466" s="41"/>
      <c r="CW466" s="41"/>
      <c r="CX466" s="41"/>
      <c r="CY466" s="41"/>
    </row>
    <row r="467" spans="1:103" s="40" customFormat="1" x14ac:dyDescent="0.25">
      <c r="A467" s="187" t="s">
        <v>15</v>
      </c>
      <c r="B467" s="187"/>
      <c r="C467" s="166"/>
      <c r="D467" s="119"/>
      <c r="E467" s="119"/>
      <c r="F467" s="119"/>
      <c r="G467" s="189"/>
      <c r="H467" s="189"/>
      <c r="I467" s="119"/>
      <c r="J467" s="185"/>
      <c r="K467" s="8" t="e">
        <f t="shared" si="181"/>
        <v>#DIV/0!</v>
      </c>
      <c r="L467" s="9" t="e">
        <f t="shared" si="182"/>
        <v>#DIV/0!</v>
      </c>
      <c r="M467" s="48"/>
      <c r="N467" s="3">
        <f t="shared" si="161"/>
        <v>0</v>
      </c>
      <c r="O467" s="3">
        <f t="shared" si="162"/>
        <v>0</v>
      </c>
      <c r="Q467" s="41"/>
      <c r="R467" s="175"/>
      <c r="S467" s="41"/>
      <c r="T467" s="41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F467" s="41"/>
      <c r="AG467" s="41"/>
      <c r="AH467" s="41"/>
      <c r="AI467" s="41"/>
      <c r="AJ467" s="41"/>
      <c r="AK467" s="41"/>
      <c r="AL467" s="41"/>
      <c r="AM467" s="41"/>
      <c r="AN467" s="41"/>
      <c r="AO467" s="41"/>
      <c r="AP467" s="41"/>
      <c r="AQ467" s="41"/>
      <c r="AR467" s="41"/>
      <c r="AS467" s="41"/>
      <c r="AT467" s="41"/>
      <c r="AU467" s="41"/>
      <c r="AV467" s="41"/>
      <c r="AW467" s="41"/>
      <c r="AX467" s="41"/>
      <c r="AY467" s="41"/>
      <c r="AZ467" s="41"/>
      <c r="BA467" s="41"/>
      <c r="BB467" s="41"/>
      <c r="BC467" s="41"/>
      <c r="BD467" s="41"/>
      <c r="BE467" s="41"/>
      <c r="BF467" s="41"/>
      <c r="BG467" s="41"/>
      <c r="BH467" s="41"/>
      <c r="BI467" s="41"/>
      <c r="BJ467" s="41"/>
      <c r="BK467" s="41"/>
      <c r="BL467" s="41"/>
      <c r="BM467" s="41"/>
      <c r="BN467" s="41"/>
      <c r="BO467" s="41"/>
      <c r="BP467" s="41"/>
      <c r="BQ467" s="41"/>
      <c r="BR467" s="41"/>
      <c r="BS467" s="41"/>
      <c r="BT467" s="41"/>
      <c r="BU467" s="41"/>
      <c r="BV467" s="41"/>
      <c r="BW467" s="41"/>
      <c r="BX467" s="41"/>
      <c r="BY467" s="41"/>
      <c r="BZ467" s="41"/>
      <c r="CA467" s="41"/>
      <c r="CB467" s="41"/>
      <c r="CC467" s="41"/>
      <c r="CD467" s="41"/>
      <c r="CE467" s="41"/>
      <c r="CF467" s="41"/>
      <c r="CG467" s="41"/>
      <c r="CH467" s="41"/>
      <c r="CI467" s="41"/>
      <c r="CJ467" s="41"/>
      <c r="CK467" s="41"/>
      <c r="CL467" s="41"/>
      <c r="CM467" s="41"/>
      <c r="CN467" s="41"/>
      <c r="CO467" s="41"/>
      <c r="CP467" s="41"/>
      <c r="CQ467" s="41"/>
      <c r="CR467" s="41"/>
      <c r="CS467" s="41"/>
      <c r="CT467" s="41"/>
      <c r="CU467" s="41"/>
      <c r="CV467" s="41"/>
      <c r="CW467" s="41"/>
      <c r="CX467" s="41"/>
      <c r="CY467" s="41"/>
    </row>
    <row r="468" spans="1:103" s="40" customFormat="1" x14ac:dyDescent="0.25">
      <c r="A468" s="187" t="s">
        <v>16</v>
      </c>
      <c r="B468" s="187"/>
      <c r="C468" s="166"/>
      <c r="D468" s="119"/>
      <c r="E468" s="119"/>
      <c r="F468" s="119"/>
      <c r="G468" s="189"/>
      <c r="H468" s="189"/>
      <c r="I468" s="119"/>
      <c r="J468" s="185"/>
      <c r="K468" s="8" t="e">
        <f t="shared" si="181"/>
        <v>#DIV/0!</v>
      </c>
      <c r="L468" s="9" t="e">
        <f t="shared" si="182"/>
        <v>#DIV/0!</v>
      </c>
      <c r="M468" s="48"/>
      <c r="N468" s="3">
        <f t="shared" si="161"/>
        <v>0</v>
      </c>
      <c r="O468" s="3">
        <f t="shared" si="162"/>
        <v>0</v>
      </c>
      <c r="Q468" s="41"/>
      <c r="R468" s="175"/>
      <c r="S468" s="41"/>
      <c r="T468" s="41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F468" s="41"/>
      <c r="AG468" s="41"/>
      <c r="AH468" s="41"/>
      <c r="AI468" s="41"/>
      <c r="AJ468" s="41"/>
      <c r="AK468" s="41"/>
      <c r="AL468" s="41"/>
      <c r="AM468" s="41"/>
      <c r="AN468" s="41"/>
      <c r="AO468" s="41"/>
      <c r="AP468" s="41"/>
      <c r="AQ468" s="41"/>
      <c r="AR468" s="41"/>
      <c r="AS468" s="41"/>
      <c r="AT468" s="41"/>
      <c r="AU468" s="41"/>
      <c r="AV468" s="41"/>
      <c r="AW468" s="41"/>
      <c r="AX468" s="41"/>
      <c r="AY468" s="41"/>
      <c r="AZ468" s="41"/>
      <c r="BA468" s="41"/>
      <c r="BB468" s="41"/>
      <c r="BC468" s="41"/>
      <c r="BD468" s="41"/>
      <c r="BE468" s="41"/>
      <c r="BF468" s="41"/>
      <c r="BG468" s="41"/>
      <c r="BH468" s="41"/>
      <c r="BI468" s="41"/>
      <c r="BJ468" s="41"/>
      <c r="BK468" s="41"/>
      <c r="BL468" s="41"/>
      <c r="BM468" s="41"/>
      <c r="BN468" s="41"/>
      <c r="BO468" s="41"/>
      <c r="BP468" s="41"/>
      <c r="BQ468" s="41"/>
      <c r="BR468" s="41"/>
      <c r="BS468" s="41"/>
      <c r="BT468" s="41"/>
      <c r="BU468" s="41"/>
      <c r="BV468" s="41"/>
      <c r="BW468" s="41"/>
      <c r="BX468" s="41"/>
      <c r="BY468" s="41"/>
      <c r="BZ468" s="41"/>
      <c r="CA468" s="41"/>
      <c r="CB468" s="41"/>
      <c r="CC468" s="41"/>
      <c r="CD468" s="41"/>
      <c r="CE468" s="41"/>
      <c r="CF468" s="41"/>
      <c r="CG468" s="41"/>
      <c r="CH468" s="41"/>
      <c r="CI468" s="41"/>
      <c r="CJ468" s="41"/>
      <c r="CK468" s="41"/>
      <c r="CL468" s="41"/>
      <c r="CM468" s="41"/>
      <c r="CN468" s="41"/>
      <c r="CO468" s="41"/>
      <c r="CP468" s="41"/>
      <c r="CQ468" s="41"/>
      <c r="CR468" s="41"/>
      <c r="CS468" s="41"/>
      <c r="CT468" s="41"/>
      <c r="CU468" s="41"/>
      <c r="CV468" s="41"/>
      <c r="CW468" s="41"/>
      <c r="CX468" s="41"/>
      <c r="CY468" s="41"/>
    </row>
    <row r="469" spans="1:103" s="40" customFormat="1" x14ac:dyDescent="0.25">
      <c r="A469" s="187" t="s">
        <v>17</v>
      </c>
      <c r="B469" s="187"/>
      <c r="C469" s="145"/>
      <c r="D469" s="119"/>
      <c r="E469" s="119"/>
      <c r="F469" s="119"/>
      <c r="G469" s="189"/>
      <c r="H469" s="189"/>
      <c r="I469" s="119"/>
      <c r="J469" s="185"/>
      <c r="K469" s="8" t="e">
        <f t="shared" si="181"/>
        <v>#DIV/0!</v>
      </c>
      <c r="L469" s="9" t="e">
        <f t="shared" si="182"/>
        <v>#DIV/0!</v>
      </c>
      <c r="M469" s="48"/>
      <c r="N469" s="3">
        <f t="shared" si="161"/>
        <v>0</v>
      </c>
      <c r="O469" s="3">
        <f t="shared" si="162"/>
        <v>0</v>
      </c>
      <c r="Q469" s="41"/>
      <c r="R469" s="175"/>
      <c r="S469" s="41"/>
      <c r="T469" s="41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F469" s="41"/>
      <c r="AG469" s="41"/>
      <c r="AH469" s="41"/>
      <c r="AI469" s="41"/>
      <c r="AJ469" s="41"/>
      <c r="AK469" s="41"/>
      <c r="AL469" s="41"/>
      <c r="AM469" s="41"/>
      <c r="AN469" s="41"/>
      <c r="AO469" s="41"/>
      <c r="AP469" s="41"/>
      <c r="AQ469" s="41"/>
      <c r="AR469" s="41"/>
      <c r="AS469" s="41"/>
      <c r="AT469" s="41"/>
      <c r="AU469" s="41"/>
      <c r="AV469" s="41"/>
      <c r="AW469" s="41"/>
      <c r="AX469" s="41"/>
      <c r="AY469" s="41"/>
      <c r="AZ469" s="41"/>
      <c r="BA469" s="41"/>
      <c r="BB469" s="41"/>
      <c r="BC469" s="41"/>
      <c r="BD469" s="41"/>
      <c r="BE469" s="41"/>
      <c r="BF469" s="41"/>
      <c r="BG469" s="41"/>
      <c r="BH469" s="41"/>
      <c r="BI469" s="41"/>
      <c r="BJ469" s="41"/>
      <c r="BK469" s="41"/>
      <c r="BL469" s="41"/>
      <c r="BM469" s="41"/>
      <c r="BN469" s="41"/>
      <c r="BO469" s="41"/>
      <c r="BP469" s="41"/>
      <c r="BQ469" s="41"/>
      <c r="BR469" s="41"/>
      <c r="BS469" s="41"/>
      <c r="BT469" s="41"/>
      <c r="BU469" s="41"/>
      <c r="BV469" s="41"/>
      <c r="BW469" s="41"/>
      <c r="BX469" s="41"/>
      <c r="BY469" s="41"/>
      <c r="BZ469" s="41"/>
      <c r="CA469" s="41"/>
      <c r="CB469" s="41"/>
      <c r="CC469" s="41"/>
      <c r="CD469" s="41"/>
      <c r="CE469" s="41"/>
      <c r="CF469" s="41"/>
      <c r="CG469" s="41"/>
      <c r="CH469" s="41"/>
      <c r="CI469" s="41"/>
      <c r="CJ469" s="41"/>
      <c r="CK469" s="41"/>
      <c r="CL469" s="41"/>
      <c r="CM469" s="41"/>
      <c r="CN469" s="41"/>
      <c r="CO469" s="41"/>
      <c r="CP469" s="41"/>
      <c r="CQ469" s="41"/>
      <c r="CR469" s="41"/>
      <c r="CS469" s="41"/>
      <c r="CT469" s="41"/>
      <c r="CU469" s="41"/>
      <c r="CV469" s="41"/>
      <c r="CW469" s="41"/>
      <c r="CX469" s="41"/>
      <c r="CY469" s="41"/>
    </row>
    <row r="470" spans="1:103" s="40" customFormat="1" x14ac:dyDescent="0.25">
      <c r="A470" s="190" t="s">
        <v>18</v>
      </c>
      <c r="B470" s="190"/>
      <c r="C470" s="146"/>
      <c r="D470" s="124"/>
      <c r="E470" s="124"/>
      <c r="F470" s="124"/>
      <c r="G470" s="192"/>
      <c r="H470" s="192"/>
      <c r="I470" s="124"/>
      <c r="J470" s="186"/>
      <c r="K470" s="8" t="e">
        <f t="shared" si="181"/>
        <v>#DIV/0!</v>
      </c>
      <c r="L470" s="9" t="e">
        <f t="shared" si="182"/>
        <v>#DIV/0!</v>
      </c>
      <c r="M470" s="48"/>
      <c r="N470" s="3">
        <f t="shared" si="161"/>
        <v>0</v>
      </c>
      <c r="O470" s="3">
        <f t="shared" si="162"/>
        <v>0</v>
      </c>
      <c r="Q470" s="41"/>
      <c r="R470" s="175"/>
      <c r="S470" s="41"/>
      <c r="T470" s="41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F470" s="41"/>
      <c r="AG470" s="41"/>
      <c r="AH470" s="41"/>
      <c r="AI470" s="41"/>
      <c r="AJ470" s="41"/>
      <c r="AK470" s="41"/>
      <c r="AL470" s="41"/>
      <c r="AM470" s="41"/>
      <c r="AN470" s="41"/>
      <c r="AO470" s="41"/>
      <c r="AP470" s="41"/>
      <c r="AQ470" s="41"/>
      <c r="AR470" s="41"/>
      <c r="AS470" s="41"/>
      <c r="AT470" s="41"/>
      <c r="AU470" s="41"/>
      <c r="AV470" s="41"/>
      <c r="AW470" s="41"/>
      <c r="AX470" s="41"/>
      <c r="AY470" s="41"/>
      <c r="AZ470" s="41"/>
      <c r="BA470" s="41"/>
      <c r="BB470" s="41"/>
      <c r="BC470" s="41"/>
      <c r="BD470" s="41"/>
      <c r="BE470" s="41"/>
      <c r="BF470" s="41"/>
      <c r="BG470" s="41"/>
      <c r="BH470" s="41"/>
      <c r="BI470" s="41"/>
      <c r="BJ470" s="41"/>
      <c r="BK470" s="41"/>
      <c r="BL470" s="41"/>
      <c r="BM470" s="41"/>
      <c r="BN470" s="41"/>
      <c r="BO470" s="41"/>
      <c r="BP470" s="41"/>
      <c r="BQ470" s="41"/>
      <c r="BR470" s="41"/>
      <c r="BS470" s="41"/>
      <c r="BT470" s="41"/>
      <c r="BU470" s="41"/>
      <c r="BV470" s="41"/>
      <c r="BW470" s="41"/>
      <c r="BX470" s="41"/>
      <c r="BY470" s="41"/>
      <c r="BZ470" s="41"/>
      <c r="CA470" s="41"/>
      <c r="CB470" s="41"/>
      <c r="CC470" s="41"/>
      <c r="CD470" s="41"/>
      <c r="CE470" s="41"/>
      <c r="CF470" s="41"/>
      <c r="CG470" s="41"/>
      <c r="CH470" s="41"/>
      <c r="CI470" s="41"/>
      <c r="CJ470" s="41"/>
      <c r="CK470" s="41"/>
      <c r="CL470" s="41"/>
      <c r="CM470" s="41"/>
      <c r="CN470" s="41"/>
      <c r="CO470" s="41"/>
      <c r="CP470" s="41"/>
      <c r="CQ470" s="41"/>
      <c r="CR470" s="41"/>
      <c r="CS470" s="41"/>
      <c r="CT470" s="41"/>
      <c r="CU470" s="41"/>
      <c r="CV470" s="41"/>
      <c r="CW470" s="41"/>
      <c r="CX470" s="41"/>
      <c r="CY470" s="41"/>
    </row>
    <row r="471" spans="1:103" s="40" customFormat="1" ht="24" x14ac:dyDescent="0.2">
      <c r="A471" s="118" t="s">
        <v>115</v>
      </c>
      <c r="B471" s="191" t="s">
        <v>116</v>
      </c>
      <c r="C471" s="191"/>
      <c r="D471" s="191"/>
      <c r="E471" s="191"/>
      <c r="F471" s="191"/>
      <c r="G471" s="191"/>
      <c r="H471" s="191"/>
      <c r="I471" s="191"/>
      <c r="J471" s="191"/>
      <c r="K471" s="26"/>
      <c r="L471" s="27"/>
      <c r="M471" s="39"/>
      <c r="N471" s="3">
        <f t="shared" si="161"/>
        <v>0</v>
      </c>
      <c r="O471" s="3">
        <f t="shared" si="162"/>
        <v>0</v>
      </c>
      <c r="Q471" s="41"/>
      <c r="R471" s="175"/>
      <c r="S471" s="41"/>
      <c r="T471" s="41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F471" s="41"/>
      <c r="AG471" s="41"/>
      <c r="AH471" s="41"/>
      <c r="AI471" s="41"/>
      <c r="AJ471" s="41"/>
      <c r="AK471" s="41"/>
      <c r="AL471" s="41"/>
      <c r="AM471" s="41"/>
      <c r="AN471" s="41"/>
      <c r="AO471" s="41"/>
      <c r="AP471" s="41"/>
      <c r="AQ471" s="41"/>
      <c r="AR471" s="41"/>
      <c r="AS471" s="41"/>
      <c r="AT471" s="41"/>
      <c r="AU471" s="41"/>
      <c r="AV471" s="41"/>
      <c r="AW471" s="41"/>
      <c r="AX471" s="41"/>
      <c r="AY471" s="41"/>
      <c r="AZ471" s="41"/>
      <c r="BA471" s="41"/>
      <c r="BB471" s="41"/>
      <c r="BC471" s="41"/>
      <c r="BD471" s="41"/>
      <c r="BE471" s="41"/>
      <c r="BF471" s="41"/>
      <c r="BG471" s="41"/>
      <c r="BH471" s="41"/>
      <c r="BI471" s="41"/>
      <c r="BJ471" s="41"/>
      <c r="BK471" s="41"/>
      <c r="BL471" s="41"/>
      <c r="BM471" s="41"/>
      <c r="BN471" s="41"/>
      <c r="BO471" s="41"/>
      <c r="BP471" s="41"/>
      <c r="BQ471" s="41"/>
      <c r="BR471" s="41"/>
      <c r="BS471" s="41"/>
      <c r="BT471" s="41"/>
      <c r="BU471" s="41"/>
      <c r="BV471" s="41"/>
      <c r="BW471" s="41"/>
      <c r="BX471" s="41"/>
      <c r="BY471" s="41"/>
      <c r="BZ471" s="41"/>
      <c r="CA471" s="41"/>
      <c r="CB471" s="41"/>
      <c r="CC471" s="41"/>
      <c r="CD471" s="41"/>
      <c r="CE471" s="41"/>
      <c r="CF471" s="41"/>
      <c r="CG471" s="41"/>
      <c r="CH471" s="41"/>
      <c r="CI471" s="41"/>
      <c r="CJ471" s="41"/>
      <c r="CK471" s="41"/>
      <c r="CL471" s="41"/>
      <c r="CM471" s="41"/>
      <c r="CN471" s="41"/>
      <c r="CO471" s="41"/>
      <c r="CP471" s="41"/>
      <c r="CQ471" s="41"/>
      <c r="CR471" s="41"/>
      <c r="CS471" s="41"/>
      <c r="CT471" s="41"/>
      <c r="CU471" s="41"/>
      <c r="CV471" s="41"/>
      <c r="CW471" s="41"/>
      <c r="CX471" s="41"/>
      <c r="CY471" s="41"/>
    </row>
    <row r="472" spans="1:103" s="40" customFormat="1" x14ac:dyDescent="0.25">
      <c r="A472" s="187" t="s">
        <v>12</v>
      </c>
      <c r="B472" s="187"/>
      <c r="C472" s="145"/>
      <c r="D472" s="119">
        <f>SUM(D473:D478)</f>
        <v>0</v>
      </c>
      <c r="E472" s="119">
        <f>SUM(E473:E478)</f>
        <v>0</v>
      </c>
      <c r="F472" s="120">
        <f>SUM(F473:F478)</f>
        <v>0</v>
      </c>
      <c r="G472" s="189">
        <v>44562</v>
      </c>
      <c r="H472" s="189"/>
      <c r="I472" s="119">
        <f>SUM(I473:I478)</f>
        <v>0</v>
      </c>
      <c r="J472" s="185" t="s">
        <v>106</v>
      </c>
      <c r="K472" s="8" t="e">
        <f>F472/D472</f>
        <v>#DIV/0!</v>
      </c>
      <c r="L472" s="9" t="e">
        <f>I472/D472</f>
        <v>#DIV/0!</v>
      </c>
      <c r="M472" s="48"/>
      <c r="N472" s="3">
        <f t="shared" si="161"/>
        <v>0</v>
      </c>
      <c r="O472" s="3">
        <f t="shared" si="162"/>
        <v>0</v>
      </c>
      <c r="Q472" s="41"/>
      <c r="R472" s="175"/>
      <c r="S472" s="41"/>
      <c r="T472" s="41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F472" s="41"/>
      <c r="AG472" s="41"/>
      <c r="AH472" s="41"/>
      <c r="AI472" s="41"/>
      <c r="AJ472" s="41"/>
      <c r="AK472" s="41"/>
      <c r="AL472" s="41"/>
      <c r="AM472" s="41"/>
      <c r="AN472" s="41"/>
      <c r="AO472" s="41"/>
      <c r="AP472" s="41"/>
      <c r="AQ472" s="41"/>
      <c r="AR472" s="41"/>
      <c r="AS472" s="41"/>
      <c r="AT472" s="41"/>
      <c r="AU472" s="41"/>
      <c r="AV472" s="41"/>
      <c r="AW472" s="41"/>
      <c r="AX472" s="41"/>
      <c r="AY472" s="41"/>
      <c r="AZ472" s="41"/>
      <c r="BA472" s="41"/>
      <c r="BB472" s="41"/>
      <c r="BC472" s="41"/>
      <c r="BD472" s="41"/>
      <c r="BE472" s="41"/>
      <c r="BF472" s="41"/>
      <c r="BG472" s="41"/>
      <c r="BH472" s="41"/>
      <c r="BI472" s="41"/>
      <c r="BJ472" s="41"/>
      <c r="BK472" s="41"/>
      <c r="BL472" s="41"/>
      <c r="BM472" s="41"/>
      <c r="BN472" s="41"/>
      <c r="BO472" s="41"/>
      <c r="BP472" s="41"/>
      <c r="BQ472" s="41"/>
      <c r="BR472" s="41"/>
      <c r="BS472" s="41"/>
      <c r="BT472" s="41"/>
      <c r="BU472" s="41"/>
      <c r="BV472" s="41"/>
      <c r="BW472" s="41"/>
      <c r="BX472" s="41"/>
      <c r="BY472" s="41"/>
      <c r="BZ472" s="41"/>
      <c r="CA472" s="41"/>
      <c r="CB472" s="41"/>
      <c r="CC472" s="41"/>
      <c r="CD472" s="41"/>
      <c r="CE472" s="41"/>
      <c r="CF472" s="41"/>
      <c r="CG472" s="41"/>
      <c r="CH472" s="41"/>
      <c r="CI472" s="41"/>
      <c r="CJ472" s="41"/>
      <c r="CK472" s="41"/>
      <c r="CL472" s="41"/>
      <c r="CM472" s="41"/>
      <c r="CN472" s="41"/>
      <c r="CO472" s="41"/>
      <c r="CP472" s="41"/>
      <c r="CQ472" s="41"/>
      <c r="CR472" s="41"/>
      <c r="CS472" s="41"/>
      <c r="CT472" s="41"/>
      <c r="CU472" s="41"/>
      <c r="CV472" s="41"/>
      <c r="CW472" s="41"/>
      <c r="CX472" s="41"/>
      <c r="CY472" s="41"/>
    </row>
    <row r="473" spans="1:103" s="40" customFormat="1" x14ac:dyDescent="0.25">
      <c r="A473" s="187" t="s">
        <v>13</v>
      </c>
      <c r="B473" s="187"/>
      <c r="C473" s="145"/>
      <c r="D473" s="119"/>
      <c r="E473" s="119"/>
      <c r="F473" s="119"/>
      <c r="G473" s="189"/>
      <c r="H473" s="189"/>
      <c r="I473" s="119"/>
      <c r="J473" s="185"/>
      <c r="K473" s="8" t="e">
        <f t="shared" ref="K473:K478" si="183">F473/D473</f>
        <v>#DIV/0!</v>
      </c>
      <c r="L473" s="9" t="e">
        <f t="shared" ref="L473:L478" si="184">I473/D473</f>
        <v>#DIV/0!</v>
      </c>
      <c r="M473" s="48"/>
      <c r="N473" s="3">
        <f t="shared" si="161"/>
        <v>0</v>
      </c>
      <c r="O473" s="3">
        <f t="shared" si="162"/>
        <v>0</v>
      </c>
      <c r="Q473" s="41"/>
      <c r="R473" s="175"/>
      <c r="S473" s="41"/>
      <c r="T473" s="41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F473" s="41"/>
      <c r="AG473" s="41"/>
      <c r="AH473" s="41"/>
      <c r="AI473" s="41"/>
      <c r="AJ473" s="41"/>
      <c r="AK473" s="41"/>
      <c r="AL473" s="41"/>
      <c r="AM473" s="41"/>
      <c r="AN473" s="41"/>
      <c r="AO473" s="41"/>
      <c r="AP473" s="41"/>
      <c r="AQ473" s="41"/>
      <c r="AR473" s="41"/>
      <c r="AS473" s="41"/>
      <c r="AT473" s="41"/>
      <c r="AU473" s="41"/>
      <c r="AV473" s="41"/>
      <c r="AW473" s="41"/>
      <c r="AX473" s="41"/>
      <c r="AY473" s="41"/>
      <c r="AZ473" s="41"/>
      <c r="BA473" s="41"/>
      <c r="BB473" s="41"/>
      <c r="BC473" s="41"/>
      <c r="BD473" s="41"/>
      <c r="BE473" s="41"/>
      <c r="BF473" s="41"/>
      <c r="BG473" s="41"/>
      <c r="BH473" s="41"/>
      <c r="BI473" s="41"/>
      <c r="BJ473" s="41"/>
      <c r="BK473" s="41"/>
      <c r="BL473" s="41"/>
      <c r="BM473" s="41"/>
      <c r="BN473" s="41"/>
      <c r="BO473" s="41"/>
      <c r="BP473" s="41"/>
      <c r="BQ473" s="41"/>
      <c r="BR473" s="41"/>
      <c r="BS473" s="41"/>
      <c r="BT473" s="41"/>
      <c r="BU473" s="41"/>
      <c r="BV473" s="41"/>
      <c r="BW473" s="41"/>
      <c r="BX473" s="41"/>
      <c r="BY473" s="41"/>
      <c r="BZ473" s="41"/>
      <c r="CA473" s="41"/>
      <c r="CB473" s="41"/>
      <c r="CC473" s="41"/>
      <c r="CD473" s="41"/>
      <c r="CE473" s="41"/>
      <c r="CF473" s="41"/>
      <c r="CG473" s="41"/>
      <c r="CH473" s="41"/>
      <c r="CI473" s="41"/>
      <c r="CJ473" s="41"/>
      <c r="CK473" s="41"/>
      <c r="CL473" s="41"/>
      <c r="CM473" s="41"/>
      <c r="CN473" s="41"/>
      <c r="CO473" s="41"/>
      <c r="CP473" s="41"/>
      <c r="CQ473" s="41"/>
      <c r="CR473" s="41"/>
      <c r="CS473" s="41"/>
      <c r="CT473" s="41"/>
      <c r="CU473" s="41"/>
      <c r="CV473" s="41"/>
      <c r="CW473" s="41"/>
      <c r="CX473" s="41"/>
      <c r="CY473" s="41"/>
    </row>
    <row r="474" spans="1:103" s="40" customFormat="1" x14ac:dyDescent="0.25">
      <c r="A474" s="187" t="s">
        <v>14</v>
      </c>
      <c r="B474" s="187"/>
      <c r="C474" s="145"/>
      <c r="D474" s="119"/>
      <c r="E474" s="119"/>
      <c r="F474" s="119"/>
      <c r="G474" s="189"/>
      <c r="H474" s="189"/>
      <c r="I474" s="119"/>
      <c r="J474" s="185"/>
      <c r="K474" s="8" t="e">
        <f t="shared" si="183"/>
        <v>#DIV/0!</v>
      </c>
      <c r="L474" s="9" t="e">
        <f t="shared" si="184"/>
        <v>#DIV/0!</v>
      </c>
      <c r="M474" s="48"/>
      <c r="N474" s="3">
        <f t="shared" si="161"/>
        <v>0</v>
      </c>
      <c r="O474" s="3">
        <f t="shared" si="162"/>
        <v>0</v>
      </c>
      <c r="Q474" s="41"/>
      <c r="R474" s="175"/>
      <c r="S474" s="41"/>
      <c r="T474" s="41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F474" s="41"/>
      <c r="AG474" s="41"/>
      <c r="AH474" s="41"/>
      <c r="AI474" s="41"/>
      <c r="AJ474" s="41"/>
      <c r="AK474" s="41"/>
      <c r="AL474" s="41"/>
      <c r="AM474" s="41"/>
      <c r="AN474" s="41"/>
      <c r="AO474" s="41"/>
      <c r="AP474" s="41"/>
      <c r="AQ474" s="41"/>
      <c r="AR474" s="41"/>
      <c r="AS474" s="41"/>
      <c r="AT474" s="41"/>
      <c r="AU474" s="41"/>
      <c r="AV474" s="41"/>
      <c r="AW474" s="41"/>
      <c r="AX474" s="41"/>
      <c r="AY474" s="41"/>
      <c r="AZ474" s="41"/>
      <c r="BA474" s="41"/>
      <c r="BB474" s="41"/>
      <c r="BC474" s="41"/>
      <c r="BD474" s="41"/>
      <c r="BE474" s="41"/>
      <c r="BF474" s="41"/>
      <c r="BG474" s="41"/>
      <c r="BH474" s="41"/>
      <c r="BI474" s="41"/>
      <c r="BJ474" s="41"/>
      <c r="BK474" s="41"/>
      <c r="BL474" s="41"/>
      <c r="BM474" s="41"/>
      <c r="BN474" s="41"/>
      <c r="BO474" s="41"/>
      <c r="BP474" s="41"/>
      <c r="BQ474" s="41"/>
      <c r="BR474" s="41"/>
      <c r="BS474" s="41"/>
      <c r="BT474" s="41"/>
      <c r="BU474" s="41"/>
      <c r="BV474" s="41"/>
      <c r="BW474" s="41"/>
      <c r="BX474" s="41"/>
      <c r="BY474" s="41"/>
      <c r="BZ474" s="41"/>
      <c r="CA474" s="41"/>
      <c r="CB474" s="41"/>
      <c r="CC474" s="41"/>
      <c r="CD474" s="41"/>
      <c r="CE474" s="41"/>
      <c r="CF474" s="41"/>
      <c r="CG474" s="41"/>
      <c r="CH474" s="41"/>
      <c r="CI474" s="41"/>
      <c r="CJ474" s="41"/>
      <c r="CK474" s="41"/>
      <c r="CL474" s="41"/>
      <c r="CM474" s="41"/>
      <c r="CN474" s="41"/>
      <c r="CO474" s="41"/>
      <c r="CP474" s="41"/>
      <c r="CQ474" s="41"/>
      <c r="CR474" s="41"/>
      <c r="CS474" s="41"/>
      <c r="CT474" s="41"/>
      <c r="CU474" s="41"/>
      <c r="CV474" s="41"/>
      <c r="CW474" s="41"/>
      <c r="CX474" s="41"/>
      <c r="CY474" s="41"/>
    </row>
    <row r="475" spans="1:103" s="40" customFormat="1" x14ac:dyDescent="0.25">
      <c r="A475" s="187" t="s">
        <v>15</v>
      </c>
      <c r="B475" s="187"/>
      <c r="C475" s="145"/>
      <c r="D475" s="119"/>
      <c r="E475" s="119"/>
      <c r="F475" s="119"/>
      <c r="G475" s="189"/>
      <c r="H475" s="189"/>
      <c r="I475" s="119"/>
      <c r="J475" s="185"/>
      <c r="K475" s="8" t="e">
        <f t="shared" si="183"/>
        <v>#DIV/0!</v>
      </c>
      <c r="L475" s="9" t="e">
        <f t="shared" si="184"/>
        <v>#DIV/0!</v>
      </c>
      <c r="M475" s="48"/>
      <c r="N475" s="3">
        <f t="shared" si="161"/>
        <v>0</v>
      </c>
      <c r="O475" s="3">
        <f t="shared" si="162"/>
        <v>0</v>
      </c>
      <c r="Q475" s="41"/>
      <c r="R475" s="175"/>
      <c r="S475" s="41"/>
      <c r="T475" s="41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F475" s="41"/>
      <c r="AG475" s="41"/>
      <c r="AH475" s="41"/>
      <c r="AI475" s="41"/>
      <c r="AJ475" s="41"/>
      <c r="AK475" s="41"/>
      <c r="AL475" s="41"/>
      <c r="AM475" s="41"/>
      <c r="AN475" s="41"/>
      <c r="AO475" s="41"/>
      <c r="AP475" s="41"/>
      <c r="AQ475" s="41"/>
      <c r="AR475" s="41"/>
      <c r="AS475" s="41"/>
      <c r="AT475" s="41"/>
      <c r="AU475" s="41"/>
      <c r="AV475" s="41"/>
      <c r="AW475" s="41"/>
      <c r="AX475" s="41"/>
      <c r="AY475" s="41"/>
      <c r="AZ475" s="41"/>
      <c r="BA475" s="41"/>
      <c r="BB475" s="41"/>
      <c r="BC475" s="41"/>
      <c r="BD475" s="41"/>
      <c r="BE475" s="41"/>
      <c r="BF475" s="41"/>
      <c r="BG475" s="41"/>
      <c r="BH475" s="41"/>
      <c r="BI475" s="41"/>
      <c r="BJ475" s="41"/>
      <c r="BK475" s="41"/>
      <c r="BL475" s="41"/>
      <c r="BM475" s="41"/>
      <c r="BN475" s="41"/>
      <c r="BO475" s="41"/>
      <c r="BP475" s="41"/>
      <c r="BQ475" s="41"/>
      <c r="BR475" s="41"/>
      <c r="BS475" s="41"/>
      <c r="BT475" s="41"/>
      <c r="BU475" s="41"/>
      <c r="BV475" s="41"/>
      <c r="BW475" s="41"/>
      <c r="BX475" s="41"/>
      <c r="BY475" s="41"/>
      <c r="BZ475" s="41"/>
      <c r="CA475" s="41"/>
      <c r="CB475" s="41"/>
      <c r="CC475" s="41"/>
      <c r="CD475" s="41"/>
      <c r="CE475" s="41"/>
      <c r="CF475" s="41"/>
      <c r="CG475" s="41"/>
      <c r="CH475" s="41"/>
      <c r="CI475" s="41"/>
      <c r="CJ475" s="41"/>
      <c r="CK475" s="41"/>
      <c r="CL475" s="41"/>
      <c r="CM475" s="41"/>
      <c r="CN475" s="41"/>
      <c r="CO475" s="41"/>
      <c r="CP475" s="41"/>
      <c r="CQ475" s="41"/>
      <c r="CR475" s="41"/>
      <c r="CS475" s="41"/>
      <c r="CT475" s="41"/>
      <c r="CU475" s="41"/>
      <c r="CV475" s="41"/>
      <c r="CW475" s="41"/>
      <c r="CX475" s="41"/>
      <c r="CY475" s="41"/>
    </row>
    <row r="476" spans="1:103" s="40" customFormat="1" x14ac:dyDescent="0.25">
      <c r="A476" s="187" t="s">
        <v>16</v>
      </c>
      <c r="B476" s="187"/>
      <c r="C476" s="145"/>
      <c r="D476" s="119"/>
      <c r="E476" s="119"/>
      <c r="F476" s="119"/>
      <c r="G476" s="189"/>
      <c r="H476" s="189"/>
      <c r="I476" s="119"/>
      <c r="J476" s="185"/>
      <c r="K476" s="8" t="e">
        <f t="shared" si="183"/>
        <v>#DIV/0!</v>
      </c>
      <c r="L476" s="9" t="e">
        <f t="shared" si="184"/>
        <v>#DIV/0!</v>
      </c>
      <c r="M476" s="48"/>
      <c r="N476" s="3">
        <f t="shared" si="161"/>
        <v>0</v>
      </c>
      <c r="O476" s="3">
        <f t="shared" si="162"/>
        <v>0</v>
      </c>
      <c r="Q476" s="41"/>
      <c r="R476" s="175"/>
      <c r="S476" s="41"/>
      <c r="T476" s="41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F476" s="41"/>
      <c r="AG476" s="41"/>
      <c r="AH476" s="41"/>
      <c r="AI476" s="41"/>
      <c r="AJ476" s="41"/>
      <c r="AK476" s="41"/>
      <c r="AL476" s="41"/>
      <c r="AM476" s="41"/>
      <c r="AN476" s="41"/>
      <c r="AO476" s="41"/>
      <c r="AP476" s="41"/>
      <c r="AQ476" s="41"/>
      <c r="AR476" s="41"/>
      <c r="AS476" s="41"/>
      <c r="AT476" s="41"/>
      <c r="AU476" s="41"/>
      <c r="AV476" s="41"/>
      <c r="AW476" s="41"/>
      <c r="AX476" s="41"/>
      <c r="AY476" s="41"/>
      <c r="AZ476" s="41"/>
      <c r="BA476" s="41"/>
      <c r="BB476" s="41"/>
      <c r="BC476" s="41"/>
      <c r="BD476" s="41"/>
      <c r="BE476" s="41"/>
      <c r="BF476" s="41"/>
      <c r="BG476" s="41"/>
      <c r="BH476" s="41"/>
      <c r="BI476" s="41"/>
      <c r="BJ476" s="41"/>
      <c r="BK476" s="41"/>
      <c r="BL476" s="41"/>
      <c r="BM476" s="41"/>
      <c r="BN476" s="41"/>
      <c r="BO476" s="41"/>
      <c r="BP476" s="41"/>
      <c r="BQ476" s="41"/>
      <c r="BR476" s="41"/>
      <c r="BS476" s="41"/>
      <c r="BT476" s="41"/>
      <c r="BU476" s="41"/>
      <c r="BV476" s="41"/>
      <c r="BW476" s="41"/>
      <c r="BX476" s="41"/>
      <c r="BY476" s="41"/>
      <c r="BZ476" s="41"/>
      <c r="CA476" s="41"/>
      <c r="CB476" s="41"/>
      <c r="CC476" s="41"/>
      <c r="CD476" s="41"/>
      <c r="CE476" s="41"/>
      <c r="CF476" s="41"/>
      <c r="CG476" s="41"/>
      <c r="CH476" s="41"/>
      <c r="CI476" s="41"/>
      <c r="CJ476" s="41"/>
      <c r="CK476" s="41"/>
      <c r="CL476" s="41"/>
      <c r="CM476" s="41"/>
      <c r="CN476" s="41"/>
      <c r="CO476" s="41"/>
      <c r="CP476" s="41"/>
      <c r="CQ476" s="41"/>
      <c r="CR476" s="41"/>
      <c r="CS476" s="41"/>
      <c r="CT476" s="41"/>
      <c r="CU476" s="41"/>
      <c r="CV476" s="41"/>
      <c r="CW476" s="41"/>
      <c r="CX476" s="41"/>
      <c r="CY476" s="41"/>
    </row>
    <row r="477" spans="1:103" s="40" customFormat="1" x14ac:dyDescent="0.25">
      <c r="A477" s="187" t="s">
        <v>17</v>
      </c>
      <c r="B477" s="187"/>
      <c r="C477" s="145"/>
      <c r="D477" s="119"/>
      <c r="E477" s="119"/>
      <c r="F477" s="119"/>
      <c r="G477" s="189"/>
      <c r="H477" s="189"/>
      <c r="I477" s="119"/>
      <c r="J477" s="185"/>
      <c r="K477" s="8" t="e">
        <f t="shared" si="183"/>
        <v>#DIV/0!</v>
      </c>
      <c r="L477" s="9" t="e">
        <f t="shared" si="184"/>
        <v>#DIV/0!</v>
      </c>
      <c r="M477" s="48"/>
      <c r="N477" s="3">
        <f t="shared" si="161"/>
        <v>0</v>
      </c>
      <c r="O477" s="3">
        <f t="shared" si="162"/>
        <v>0</v>
      </c>
      <c r="Q477" s="41"/>
      <c r="R477" s="175"/>
      <c r="S477" s="41"/>
      <c r="T477" s="41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F477" s="41"/>
      <c r="AG477" s="41"/>
      <c r="AH477" s="41"/>
      <c r="AI477" s="41"/>
      <c r="AJ477" s="41"/>
      <c r="AK477" s="41"/>
      <c r="AL477" s="41"/>
      <c r="AM477" s="41"/>
      <c r="AN477" s="41"/>
      <c r="AO477" s="41"/>
      <c r="AP477" s="41"/>
      <c r="AQ477" s="41"/>
      <c r="AR477" s="41"/>
      <c r="AS477" s="41"/>
      <c r="AT477" s="41"/>
      <c r="AU477" s="41"/>
      <c r="AV477" s="41"/>
      <c r="AW477" s="41"/>
      <c r="AX477" s="41"/>
      <c r="AY477" s="41"/>
      <c r="AZ477" s="41"/>
      <c r="BA477" s="41"/>
      <c r="BB477" s="41"/>
      <c r="BC477" s="41"/>
      <c r="BD477" s="41"/>
      <c r="BE477" s="41"/>
      <c r="BF477" s="41"/>
      <c r="BG477" s="41"/>
      <c r="BH477" s="41"/>
      <c r="BI477" s="41"/>
      <c r="BJ477" s="41"/>
      <c r="BK477" s="41"/>
      <c r="BL477" s="41"/>
      <c r="BM477" s="41"/>
      <c r="BN477" s="41"/>
      <c r="BO477" s="41"/>
      <c r="BP477" s="41"/>
      <c r="BQ477" s="41"/>
      <c r="BR477" s="41"/>
      <c r="BS477" s="41"/>
      <c r="BT477" s="41"/>
      <c r="BU477" s="41"/>
      <c r="BV477" s="41"/>
      <c r="BW477" s="41"/>
      <c r="BX477" s="41"/>
      <c r="BY477" s="41"/>
      <c r="BZ477" s="41"/>
      <c r="CA477" s="41"/>
      <c r="CB477" s="41"/>
      <c r="CC477" s="41"/>
      <c r="CD477" s="41"/>
      <c r="CE477" s="41"/>
      <c r="CF477" s="41"/>
      <c r="CG477" s="41"/>
      <c r="CH477" s="41"/>
      <c r="CI477" s="41"/>
      <c r="CJ477" s="41"/>
      <c r="CK477" s="41"/>
      <c r="CL477" s="41"/>
      <c r="CM477" s="41"/>
      <c r="CN477" s="41"/>
      <c r="CO477" s="41"/>
      <c r="CP477" s="41"/>
      <c r="CQ477" s="41"/>
      <c r="CR477" s="41"/>
      <c r="CS477" s="41"/>
      <c r="CT477" s="41"/>
      <c r="CU477" s="41"/>
      <c r="CV477" s="41"/>
      <c r="CW477" s="41"/>
      <c r="CX477" s="41"/>
      <c r="CY477" s="41"/>
    </row>
    <row r="478" spans="1:103" s="40" customFormat="1" x14ac:dyDescent="0.25">
      <c r="A478" s="190" t="s">
        <v>18</v>
      </c>
      <c r="B478" s="190"/>
      <c r="C478" s="146"/>
      <c r="D478" s="124"/>
      <c r="E478" s="124"/>
      <c r="F478" s="124"/>
      <c r="G478" s="192"/>
      <c r="H478" s="192"/>
      <c r="I478" s="124"/>
      <c r="J478" s="186"/>
      <c r="K478" s="8" t="e">
        <f t="shared" si="183"/>
        <v>#DIV/0!</v>
      </c>
      <c r="L478" s="9" t="e">
        <f t="shared" si="184"/>
        <v>#DIV/0!</v>
      </c>
      <c r="M478" s="48"/>
      <c r="N478" s="3">
        <f t="shared" si="161"/>
        <v>0</v>
      </c>
      <c r="O478" s="3">
        <f t="shared" si="162"/>
        <v>0</v>
      </c>
      <c r="Q478" s="41"/>
      <c r="R478" s="175"/>
      <c r="S478" s="41"/>
      <c r="T478" s="41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F478" s="41"/>
      <c r="AG478" s="41"/>
      <c r="AH478" s="41"/>
      <c r="AI478" s="41"/>
      <c r="AJ478" s="41"/>
      <c r="AK478" s="41"/>
      <c r="AL478" s="41"/>
      <c r="AM478" s="41"/>
      <c r="AN478" s="41"/>
      <c r="AO478" s="41"/>
      <c r="AP478" s="41"/>
      <c r="AQ478" s="41"/>
      <c r="AR478" s="41"/>
      <c r="AS478" s="41"/>
      <c r="AT478" s="41"/>
      <c r="AU478" s="41"/>
      <c r="AV478" s="41"/>
      <c r="AW478" s="41"/>
      <c r="AX478" s="41"/>
      <c r="AY478" s="41"/>
      <c r="AZ478" s="41"/>
      <c r="BA478" s="41"/>
      <c r="BB478" s="41"/>
      <c r="BC478" s="41"/>
      <c r="BD478" s="41"/>
      <c r="BE478" s="41"/>
      <c r="BF478" s="41"/>
      <c r="BG478" s="41"/>
      <c r="BH478" s="41"/>
      <c r="BI478" s="41"/>
      <c r="BJ478" s="41"/>
      <c r="BK478" s="41"/>
      <c r="BL478" s="41"/>
      <c r="BM478" s="41"/>
      <c r="BN478" s="41"/>
      <c r="BO478" s="41"/>
      <c r="BP478" s="41"/>
      <c r="BQ478" s="41"/>
      <c r="BR478" s="41"/>
      <c r="BS478" s="41"/>
      <c r="BT478" s="41"/>
      <c r="BU478" s="41"/>
      <c r="BV478" s="41"/>
      <c r="BW478" s="41"/>
      <c r="BX478" s="41"/>
      <c r="BY478" s="41"/>
      <c r="BZ478" s="41"/>
      <c r="CA478" s="41"/>
      <c r="CB478" s="41"/>
      <c r="CC478" s="41"/>
      <c r="CD478" s="41"/>
      <c r="CE478" s="41"/>
      <c r="CF478" s="41"/>
      <c r="CG478" s="41"/>
      <c r="CH478" s="41"/>
      <c r="CI478" s="41"/>
      <c r="CJ478" s="41"/>
      <c r="CK478" s="41"/>
      <c r="CL478" s="41"/>
      <c r="CM478" s="41"/>
      <c r="CN478" s="41"/>
      <c r="CO478" s="41"/>
      <c r="CP478" s="41"/>
      <c r="CQ478" s="41"/>
      <c r="CR478" s="41"/>
      <c r="CS478" s="41"/>
      <c r="CT478" s="41"/>
      <c r="CU478" s="41"/>
      <c r="CV478" s="41"/>
      <c r="CW478" s="41"/>
      <c r="CX478" s="41"/>
      <c r="CY478" s="41"/>
    </row>
    <row r="479" spans="1:103" s="40" customFormat="1" ht="24" x14ac:dyDescent="0.2">
      <c r="A479" s="118" t="s">
        <v>117</v>
      </c>
      <c r="B479" s="191" t="s">
        <v>118</v>
      </c>
      <c r="C479" s="191"/>
      <c r="D479" s="191"/>
      <c r="E479" s="191"/>
      <c r="F479" s="191"/>
      <c r="G479" s="191"/>
      <c r="H479" s="191"/>
      <c r="I479" s="191"/>
      <c r="J479" s="191"/>
      <c r="K479" s="26"/>
      <c r="L479" s="27"/>
      <c r="M479" s="39"/>
      <c r="N479" s="3">
        <f t="shared" si="161"/>
        <v>0</v>
      </c>
      <c r="O479" s="3">
        <f t="shared" si="162"/>
        <v>0</v>
      </c>
      <c r="Q479" s="41"/>
      <c r="R479" s="175"/>
      <c r="S479" s="41"/>
      <c r="T479" s="41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F479" s="41"/>
      <c r="AG479" s="41"/>
      <c r="AH479" s="41"/>
      <c r="AI479" s="41"/>
      <c r="AJ479" s="41"/>
      <c r="AK479" s="41"/>
      <c r="AL479" s="41"/>
      <c r="AM479" s="41"/>
      <c r="AN479" s="41"/>
      <c r="AO479" s="41"/>
      <c r="AP479" s="41"/>
      <c r="AQ479" s="41"/>
      <c r="AR479" s="41"/>
      <c r="AS479" s="41"/>
      <c r="AT479" s="41"/>
      <c r="AU479" s="41"/>
      <c r="AV479" s="41"/>
      <c r="AW479" s="41"/>
      <c r="AX479" s="41"/>
      <c r="AY479" s="41"/>
      <c r="AZ479" s="41"/>
      <c r="BA479" s="41"/>
      <c r="BB479" s="41"/>
      <c r="BC479" s="41"/>
      <c r="BD479" s="41"/>
      <c r="BE479" s="41"/>
      <c r="BF479" s="41"/>
      <c r="BG479" s="41"/>
      <c r="BH479" s="41"/>
      <c r="BI479" s="41"/>
      <c r="BJ479" s="41"/>
      <c r="BK479" s="41"/>
      <c r="BL479" s="41"/>
      <c r="BM479" s="41"/>
      <c r="BN479" s="41"/>
      <c r="BO479" s="41"/>
      <c r="BP479" s="41"/>
      <c r="BQ479" s="41"/>
      <c r="BR479" s="41"/>
      <c r="BS479" s="41"/>
      <c r="BT479" s="41"/>
      <c r="BU479" s="41"/>
      <c r="BV479" s="41"/>
      <c r="BW479" s="41"/>
      <c r="BX479" s="41"/>
      <c r="BY479" s="41"/>
      <c r="BZ479" s="41"/>
      <c r="CA479" s="41"/>
      <c r="CB479" s="41"/>
      <c r="CC479" s="41"/>
      <c r="CD479" s="41"/>
      <c r="CE479" s="41"/>
      <c r="CF479" s="41"/>
      <c r="CG479" s="41"/>
      <c r="CH479" s="41"/>
      <c r="CI479" s="41"/>
      <c r="CJ479" s="41"/>
      <c r="CK479" s="41"/>
      <c r="CL479" s="41"/>
      <c r="CM479" s="41"/>
      <c r="CN479" s="41"/>
      <c r="CO479" s="41"/>
      <c r="CP479" s="41"/>
      <c r="CQ479" s="41"/>
      <c r="CR479" s="41"/>
      <c r="CS479" s="41"/>
      <c r="CT479" s="41"/>
      <c r="CU479" s="41"/>
      <c r="CV479" s="41"/>
      <c r="CW479" s="41"/>
      <c r="CX479" s="41"/>
      <c r="CY479" s="41"/>
    </row>
    <row r="480" spans="1:103" s="40" customFormat="1" x14ac:dyDescent="0.25">
      <c r="A480" s="187" t="s">
        <v>12</v>
      </c>
      <c r="B480" s="187"/>
      <c r="C480" s="145"/>
      <c r="D480" s="119">
        <f>SUM(D481:D486)</f>
        <v>0</v>
      </c>
      <c r="E480" s="119">
        <f>SUM(E481:E486)</f>
        <v>0</v>
      </c>
      <c r="F480" s="120">
        <f>SUM(F481:F486)</f>
        <v>0</v>
      </c>
      <c r="G480" s="189">
        <v>44562</v>
      </c>
      <c r="H480" s="189"/>
      <c r="I480" s="119">
        <f>SUM(I481:I486)</f>
        <v>0</v>
      </c>
      <c r="J480" s="185" t="s">
        <v>106</v>
      </c>
      <c r="K480" s="8" t="e">
        <f>F480/D480</f>
        <v>#DIV/0!</v>
      </c>
      <c r="L480" s="9" t="e">
        <f>I480/D480</f>
        <v>#DIV/0!</v>
      </c>
      <c r="M480" s="48"/>
      <c r="N480" s="3">
        <f t="shared" si="161"/>
        <v>0</v>
      </c>
      <c r="O480" s="3">
        <f t="shared" si="162"/>
        <v>0</v>
      </c>
      <c r="Q480" s="41"/>
      <c r="R480" s="175"/>
      <c r="S480" s="41"/>
      <c r="T480" s="41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F480" s="41"/>
      <c r="AG480" s="41"/>
      <c r="AH480" s="41"/>
      <c r="AI480" s="41"/>
      <c r="AJ480" s="41"/>
      <c r="AK480" s="41"/>
      <c r="AL480" s="41"/>
      <c r="AM480" s="41"/>
      <c r="AN480" s="41"/>
      <c r="AO480" s="41"/>
      <c r="AP480" s="41"/>
      <c r="AQ480" s="41"/>
      <c r="AR480" s="41"/>
      <c r="AS480" s="41"/>
      <c r="AT480" s="41"/>
      <c r="AU480" s="41"/>
      <c r="AV480" s="41"/>
      <c r="AW480" s="41"/>
      <c r="AX480" s="41"/>
      <c r="AY480" s="41"/>
      <c r="AZ480" s="41"/>
      <c r="BA480" s="41"/>
      <c r="BB480" s="41"/>
      <c r="BC480" s="41"/>
      <c r="BD480" s="41"/>
      <c r="BE480" s="41"/>
      <c r="BF480" s="41"/>
      <c r="BG480" s="41"/>
      <c r="BH480" s="41"/>
      <c r="BI480" s="41"/>
      <c r="BJ480" s="41"/>
      <c r="BK480" s="41"/>
      <c r="BL480" s="41"/>
      <c r="BM480" s="41"/>
      <c r="BN480" s="41"/>
      <c r="BO480" s="41"/>
      <c r="BP480" s="41"/>
      <c r="BQ480" s="41"/>
      <c r="BR480" s="41"/>
      <c r="BS480" s="41"/>
      <c r="BT480" s="41"/>
      <c r="BU480" s="41"/>
      <c r="BV480" s="41"/>
      <c r="BW480" s="41"/>
      <c r="BX480" s="41"/>
      <c r="BY480" s="41"/>
      <c r="BZ480" s="41"/>
      <c r="CA480" s="41"/>
      <c r="CB480" s="41"/>
      <c r="CC480" s="41"/>
      <c r="CD480" s="41"/>
      <c r="CE480" s="41"/>
      <c r="CF480" s="41"/>
      <c r="CG480" s="41"/>
      <c r="CH480" s="41"/>
      <c r="CI480" s="41"/>
      <c r="CJ480" s="41"/>
      <c r="CK480" s="41"/>
      <c r="CL480" s="41"/>
      <c r="CM480" s="41"/>
      <c r="CN480" s="41"/>
      <c r="CO480" s="41"/>
      <c r="CP480" s="41"/>
      <c r="CQ480" s="41"/>
      <c r="CR480" s="41"/>
      <c r="CS480" s="41"/>
      <c r="CT480" s="41"/>
      <c r="CU480" s="41"/>
      <c r="CV480" s="41"/>
      <c r="CW480" s="41"/>
      <c r="CX480" s="41"/>
      <c r="CY480" s="41"/>
    </row>
    <row r="481" spans="1:103" s="40" customFormat="1" x14ac:dyDescent="0.25">
      <c r="A481" s="187" t="s">
        <v>13</v>
      </c>
      <c r="B481" s="187"/>
      <c r="C481" s="145"/>
      <c r="D481" s="119"/>
      <c r="E481" s="119"/>
      <c r="F481" s="119"/>
      <c r="G481" s="189"/>
      <c r="H481" s="189"/>
      <c r="I481" s="119"/>
      <c r="J481" s="185"/>
      <c r="K481" s="8" t="e">
        <f t="shared" ref="K481:K486" si="185">F481/D481</f>
        <v>#DIV/0!</v>
      </c>
      <c r="L481" s="9" t="e">
        <f t="shared" ref="L481:L486" si="186">I481/D481</f>
        <v>#DIV/0!</v>
      </c>
      <c r="M481" s="48"/>
      <c r="N481" s="3">
        <f t="shared" si="161"/>
        <v>0</v>
      </c>
      <c r="O481" s="3">
        <f t="shared" si="162"/>
        <v>0</v>
      </c>
      <c r="Q481" s="41"/>
      <c r="R481" s="175"/>
      <c r="S481" s="41"/>
      <c r="T481" s="41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F481" s="41"/>
      <c r="AG481" s="41"/>
      <c r="AH481" s="41"/>
      <c r="AI481" s="41"/>
      <c r="AJ481" s="41"/>
      <c r="AK481" s="41"/>
      <c r="AL481" s="41"/>
      <c r="AM481" s="41"/>
      <c r="AN481" s="41"/>
      <c r="AO481" s="41"/>
      <c r="AP481" s="41"/>
      <c r="AQ481" s="41"/>
      <c r="AR481" s="41"/>
      <c r="AS481" s="41"/>
      <c r="AT481" s="41"/>
      <c r="AU481" s="41"/>
      <c r="AV481" s="41"/>
      <c r="AW481" s="41"/>
      <c r="AX481" s="41"/>
      <c r="AY481" s="41"/>
      <c r="AZ481" s="41"/>
      <c r="BA481" s="41"/>
      <c r="BB481" s="41"/>
      <c r="BC481" s="41"/>
      <c r="BD481" s="41"/>
      <c r="BE481" s="41"/>
      <c r="BF481" s="41"/>
      <c r="BG481" s="41"/>
      <c r="BH481" s="41"/>
      <c r="BI481" s="41"/>
      <c r="BJ481" s="41"/>
      <c r="BK481" s="41"/>
      <c r="BL481" s="41"/>
      <c r="BM481" s="41"/>
      <c r="BN481" s="41"/>
      <c r="BO481" s="41"/>
      <c r="BP481" s="41"/>
      <c r="BQ481" s="41"/>
      <c r="BR481" s="41"/>
      <c r="BS481" s="41"/>
      <c r="BT481" s="41"/>
      <c r="BU481" s="41"/>
      <c r="BV481" s="41"/>
      <c r="BW481" s="41"/>
      <c r="BX481" s="41"/>
      <c r="BY481" s="41"/>
      <c r="BZ481" s="41"/>
      <c r="CA481" s="41"/>
      <c r="CB481" s="41"/>
      <c r="CC481" s="41"/>
      <c r="CD481" s="41"/>
      <c r="CE481" s="41"/>
      <c r="CF481" s="41"/>
      <c r="CG481" s="41"/>
      <c r="CH481" s="41"/>
      <c r="CI481" s="41"/>
      <c r="CJ481" s="41"/>
      <c r="CK481" s="41"/>
      <c r="CL481" s="41"/>
      <c r="CM481" s="41"/>
      <c r="CN481" s="41"/>
      <c r="CO481" s="41"/>
      <c r="CP481" s="41"/>
      <c r="CQ481" s="41"/>
      <c r="CR481" s="41"/>
      <c r="CS481" s="41"/>
      <c r="CT481" s="41"/>
      <c r="CU481" s="41"/>
      <c r="CV481" s="41"/>
      <c r="CW481" s="41"/>
      <c r="CX481" s="41"/>
      <c r="CY481" s="41"/>
    </row>
    <row r="482" spans="1:103" s="40" customFormat="1" x14ac:dyDescent="0.25">
      <c r="A482" s="187" t="s">
        <v>14</v>
      </c>
      <c r="B482" s="187"/>
      <c r="C482" s="145"/>
      <c r="D482" s="119"/>
      <c r="E482" s="119"/>
      <c r="F482" s="119"/>
      <c r="G482" s="189"/>
      <c r="H482" s="189"/>
      <c r="I482" s="119"/>
      <c r="J482" s="185"/>
      <c r="K482" s="8" t="e">
        <f t="shared" si="185"/>
        <v>#DIV/0!</v>
      </c>
      <c r="L482" s="9" t="e">
        <f t="shared" si="186"/>
        <v>#DIV/0!</v>
      </c>
      <c r="M482" s="48"/>
      <c r="N482" s="3">
        <f t="shared" si="161"/>
        <v>0</v>
      </c>
      <c r="O482" s="3">
        <f t="shared" si="162"/>
        <v>0</v>
      </c>
      <c r="Q482" s="41"/>
      <c r="R482" s="175"/>
      <c r="S482" s="41"/>
      <c r="T482" s="41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F482" s="41"/>
      <c r="AG482" s="41"/>
      <c r="AH482" s="41"/>
      <c r="AI482" s="41"/>
      <c r="AJ482" s="41"/>
      <c r="AK482" s="41"/>
      <c r="AL482" s="41"/>
      <c r="AM482" s="41"/>
      <c r="AN482" s="41"/>
      <c r="AO482" s="41"/>
      <c r="AP482" s="41"/>
      <c r="AQ482" s="41"/>
      <c r="AR482" s="41"/>
      <c r="AS482" s="41"/>
      <c r="AT482" s="41"/>
      <c r="AU482" s="41"/>
      <c r="AV482" s="41"/>
      <c r="AW482" s="41"/>
      <c r="AX482" s="41"/>
      <c r="AY482" s="41"/>
      <c r="AZ482" s="41"/>
      <c r="BA482" s="41"/>
      <c r="BB482" s="41"/>
      <c r="BC482" s="41"/>
      <c r="BD482" s="41"/>
      <c r="BE482" s="41"/>
      <c r="BF482" s="41"/>
      <c r="BG482" s="41"/>
      <c r="BH482" s="41"/>
      <c r="BI482" s="41"/>
      <c r="BJ482" s="41"/>
      <c r="BK482" s="41"/>
      <c r="BL482" s="41"/>
      <c r="BM482" s="41"/>
      <c r="BN482" s="41"/>
      <c r="BO482" s="41"/>
      <c r="BP482" s="41"/>
      <c r="BQ482" s="41"/>
      <c r="BR482" s="41"/>
      <c r="BS482" s="41"/>
      <c r="BT482" s="41"/>
      <c r="BU482" s="41"/>
      <c r="BV482" s="41"/>
      <c r="BW482" s="41"/>
      <c r="BX482" s="41"/>
      <c r="BY482" s="41"/>
      <c r="BZ482" s="41"/>
      <c r="CA482" s="41"/>
      <c r="CB482" s="41"/>
      <c r="CC482" s="41"/>
      <c r="CD482" s="41"/>
      <c r="CE482" s="41"/>
      <c r="CF482" s="41"/>
      <c r="CG482" s="41"/>
      <c r="CH482" s="41"/>
      <c r="CI482" s="41"/>
      <c r="CJ482" s="41"/>
      <c r="CK482" s="41"/>
      <c r="CL482" s="41"/>
      <c r="CM482" s="41"/>
      <c r="CN482" s="41"/>
      <c r="CO482" s="41"/>
      <c r="CP482" s="41"/>
      <c r="CQ482" s="41"/>
      <c r="CR482" s="41"/>
      <c r="CS482" s="41"/>
      <c r="CT482" s="41"/>
      <c r="CU482" s="41"/>
      <c r="CV482" s="41"/>
      <c r="CW482" s="41"/>
      <c r="CX482" s="41"/>
      <c r="CY482" s="41"/>
    </row>
    <row r="483" spans="1:103" s="40" customFormat="1" x14ac:dyDescent="0.25">
      <c r="A483" s="187" t="s">
        <v>15</v>
      </c>
      <c r="B483" s="187"/>
      <c r="C483" s="145"/>
      <c r="D483" s="119"/>
      <c r="E483" s="119"/>
      <c r="F483" s="119"/>
      <c r="G483" s="189"/>
      <c r="H483" s="189"/>
      <c r="I483" s="119"/>
      <c r="J483" s="185"/>
      <c r="K483" s="8" t="e">
        <f t="shared" si="185"/>
        <v>#DIV/0!</v>
      </c>
      <c r="L483" s="9" t="e">
        <f t="shared" si="186"/>
        <v>#DIV/0!</v>
      </c>
      <c r="M483" s="48"/>
      <c r="N483" s="3">
        <f t="shared" si="161"/>
        <v>0</v>
      </c>
      <c r="O483" s="3">
        <f t="shared" si="162"/>
        <v>0</v>
      </c>
      <c r="Q483" s="41"/>
      <c r="R483" s="175"/>
      <c r="S483" s="41"/>
      <c r="T483" s="41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F483" s="41"/>
      <c r="AG483" s="41"/>
      <c r="AH483" s="41"/>
      <c r="AI483" s="41"/>
      <c r="AJ483" s="41"/>
      <c r="AK483" s="41"/>
      <c r="AL483" s="41"/>
      <c r="AM483" s="41"/>
      <c r="AN483" s="41"/>
      <c r="AO483" s="41"/>
      <c r="AP483" s="41"/>
      <c r="AQ483" s="41"/>
      <c r="AR483" s="41"/>
      <c r="AS483" s="41"/>
      <c r="AT483" s="41"/>
      <c r="AU483" s="41"/>
      <c r="AV483" s="41"/>
      <c r="AW483" s="41"/>
      <c r="AX483" s="41"/>
      <c r="AY483" s="41"/>
      <c r="AZ483" s="41"/>
      <c r="BA483" s="41"/>
      <c r="BB483" s="41"/>
      <c r="BC483" s="41"/>
      <c r="BD483" s="41"/>
      <c r="BE483" s="41"/>
      <c r="BF483" s="41"/>
      <c r="BG483" s="41"/>
      <c r="BH483" s="41"/>
      <c r="BI483" s="41"/>
      <c r="BJ483" s="41"/>
      <c r="BK483" s="41"/>
      <c r="BL483" s="41"/>
      <c r="BM483" s="41"/>
      <c r="BN483" s="41"/>
      <c r="BO483" s="41"/>
      <c r="BP483" s="41"/>
      <c r="BQ483" s="41"/>
      <c r="BR483" s="41"/>
      <c r="BS483" s="41"/>
      <c r="BT483" s="41"/>
      <c r="BU483" s="41"/>
      <c r="BV483" s="41"/>
      <c r="BW483" s="41"/>
      <c r="BX483" s="41"/>
      <c r="BY483" s="41"/>
      <c r="BZ483" s="41"/>
      <c r="CA483" s="41"/>
      <c r="CB483" s="41"/>
      <c r="CC483" s="41"/>
      <c r="CD483" s="41"/>
      <c r="CE483" s="41"/>
      <c r="CF483" s="41"/>
      <c r="CG483" s="41"/>
      <c r="CH483" s="41"/>
      <c r="CI483" s="41"/>
      <c r="CJ483" s="41"/>
      <c r="CK483" s="41"/>
      <c r="CL483" s="41"/>
      <c r="CM483" s="41"/>
      <c r="CN483" s="41"/>
      <c r="CO483" s="41"/>
      <c r="CP483" s="41"/>
      <c r="CQ483" s="41"/>
      <c r="CR483" s="41"/>
      <c r="CS483" s="41"/>
      <c r="CT483" s="41"/>
      <c r="CU483" s="41"/>
      <c r="CV483" s="41"/>
      <c r="CW483" s="41"/>
      <c r="CX483" s="41"/>
      <c r="CY483" s="41"/>
    </row>
    <row r="484" spans="1:103" s="40" customFormat="1" x14ac:dyDescent="0.25">
      <c r="A484" s="187" t="s">
        <v>16</v>
      </c>
      <c r="B484" s="187"/>
      <c r="C484" s="145"/>
      <c r="D484" s="119"/>
      <c r="E484" s="119"/>
      <c r="F484" s="119"/>
      <c r="G484" s="189"/>
      <c r="H484" s="189"/>
      <c r="I484" s="119"/>
      <c r="J484" s="185"/>
      <c r="K484" s="8" t="e">
        <f t="shared" si="185"/>
        <v>#DIV/0!</v>
      </c>
      <c r="L484" s="9" t="e">
        <f t="shared" si="186"/>
        <v>#DIV/0!</v>
      </c>
      <c r="M484" s="48"/>
      <c r="N484" s="3">
        <f t="shared" si="161"/>
        <v>0</v>
      </c>
      <c r="O484" s="3">
        <f t="shared" si="162"/>
        <v>0</v>
      </c>
      <c r="Q484" s="41"/>
      <c r="R484" s="175"/>
      <c r="S484" s="41"/>
      <c r="T484" s="41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F484" s="41"/>
      <c r="AG484" s="41"/>
      <c r="AH484" s="41"/>
      <c r="AI484" s="41"/>
      <c r="AJ484" s="41"/>
      <c r="AK484" s="41"/>
      <c r="AL484" s="41"/>
      <c r="AM484" s="41"/>
      <c r="AN484" s="41"/>
      <c r="AO484" s="41"/>
      <c r="AP484" s="41"/>
      <c r="AQ484" s="41"/>
      <c r="AR484" s="41"/>
      <c r="AS484" s="41"/>
      <c r="AT484" s="41"/>
      <c r="AU484" s="41"/>
      <c r="AV484" s="41"/>
      <c r="AW484" s="41"/>
      <c r="AX484" s="41"/>
      <c r="AY484" s="41"/>
      <c r="AZ484" s="41"/>
      <c r="BA484" s="41"/>
      <c r="BB484" s="41"/>
      <c r="BC484" s="41"/>
      <c r="BD484" s="41"/>
      <c r="BE484" s="41"/>
      <c r="BF484" s="41"/>
      <c r="BG484" s="41"/>
      <c r="BH484" s="41"/>
      <c r="BI484" s="41"/>
      <c r="BJ484" s="41"/>
      <c r="BK484" s="41"/>
      <c r="BL484" s="41"/>
      <c r="BM484" s="41"/>
      <c r="BN484" s="41"/>
      <c r="BO484" s="41"/>
      <c r="BP484" s="41"/>
      <c r="BQ484" s="41"/>
      <c r="BR484" s="41"/>
      <c r="BS484" s="41"/>
      <c r="BT484" s="41"/>
      <c r="BU484" s="41"/>
      <c r="BV484" s="41"/>
      <c r="BW484" s="41"/>
      <c r="BX484" s="41"/>
      <c r="BY484" s="41"/>
      <c r="BZ484" s="41"/>
      <c r="CA484" s="41"/>
      <c r="CB484" s="41"/>
      <c r="CC484" s="41"/>
      <c r="CD484" s="41"/>
      <c r="CE484" s="41"/>
      <c r="CF484" s="41"/>
      <c r="CG484" s="41"/>
      <c r="CH484" s="41"/>
      <c r="CI484" s="41"/>
      <c r="CJ484" s="41"/>
      <c r="CK484" s="41"/>
      <c r="CL484" s="41"/>
      <c r="CM484" s="41"/>
      <c r="CN484" s="41"/>
      <c r="CO484" s="41"/>
      <c r="CP484" s="41"/>
      <c r="CQ484" s="41"/>
      <c r="CR484" s="41"/>
      <c r="CS484" s="41"/>
      <c r="CT484" s="41"/>
      <c r="CU484" s="41"/>
      <c r="CV484" s="41"/>
      <c r="CW484" s="41"/>
      <c r="CX484" s="41"/>
      <c r="CY484" s="41"/>
    </row>
    <row r="485" spans="1:103" s="40" customFormat="1" x14ac:dyDescent="0.25">
      <c r="A485" s="187" t="s">
        <v>17</v>
      </c>
      <c r="B485" s="187"/>
      <c r="C485" s="145"/>
      <c r="D485" s="119"/>
      <c r="E485" s="119"/>
      <c r="F485" s="119"/>
      <c r="G485" s="189"/>
      <c r="H485" s="189"/>
      <c r="I485" s="119"/>
      <c r="J485" s="185"/>
      <c r="K485" s="8" t="e">
        <f t="shared" si="185"/>
        <v>#DIV/0!</v>
      </c>
      <c r="L485" s="9" t="e">
        <f t="shared" si="186"/>
        <v>#DIV/0!</v>
      </c>
      <c r="M485" s="48"/>
      <c r="N485" s="3">
        <f t="shared" si="161"/>
        <v>0</v>
      </c>
      <c r="O485" s="3">
        <f t="shared" si="162"/>
        <v>0</v>
      </c>
      <c r="Q485" s="41"/>
      <c r="R485" s="175"/>
      <c r="S485" s="41"/>
      <c r="T485" s="41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F485" s="41"/>
      <c r="AG485" s="41"/>
      <c r="AH485" s="41"/>
      <c r="AI485" s="41"/>
      <c r="AJ485" s="41"/>
      <c r="AK485" s="41"/>
      <c r="AL485" s="41"/>
      <c r="AM485" s="41"/>
      <c r="AN485" s="41"/>
      <c r="AO485" s="41"/>
      <c r="AP485" s="41"/>
      <c r="AQ485" s="41"/>
      <c r="AR485" s="41"/>
      <c r="AS485" s="41"/>
      <c r="AT485" s="41"/>
      <c r="AU485" s="41"/>
      <c r="AV485" s="41"/>
      <c r="AW485" s="41"/>
      <c r="AX485" s="41"/>
      <c r="AY485" s="41"/>
      <c r="AZ485" s="41"/>
      <c r="BA485" s="41"/>
      <c r="BB485" s="41"/>
      <c r="BC485" s="41"/>
      <c r="BD485" s="41"/>
      <c r="BE485" s="41"/>
      <c r="BF485" s="41"/>
      <c r="BG485" s="41"/>
      <c r="BH485" s="41"/>
      <c r="BI485" s="41"/>
      <c r="BJ485" s="41"/>
      <c r="BK485" s="41"/>
      <c r="BL485" s="41"/>
      <c r="BM485" s="41"/>
      <c r="BN485" s="41"/>
      <c r="BO485" s="41"/>
      <c r="BP485" s="41"/>
      <c r="BQ485" s="41"/>
      <c r="BR485" s="41"/>
      <c r="BS485" s="41"/>
      <c r="BT485" s="41"/>
      <c r="BU485" s="41"/>
      <c r="BV485" s="41"/>
      <c r="BW485" s="41"/>
      <c r="BX485" s="41"/>
      <c r="BY485" s="41"/>
      <c r="BZ485" s="41"/>
      <c r="CA485" s="41"/>
      <c r="CB485" s="41"/>
      <c r="CC485" s="41"/>
      <c r="CD485" s="41"/>
      <c r="CE485" s="41"/>
      <c r="CF485" s="41"/>
      <c r="CG485" s="41"/>
      <c r="CH485" s="41"/>
      <c r="CI485" s="41"/>
      <c r="CJ485" s="41"/>
      <c r="CK485" s="41"/>
      <c r="CL485" s="41"/>
      <c r="CM485" s="41"/>
      <c r="CN485" s="41"/>
      <c r="CO485" s="41"/>
      <c r="CP485" s="41"/>
      <c r="CQ485" s="41"/>
      <c r="CR485" s="41"/>
      <c r="CS485" s="41"/>
      <c r="CT485" s="41"/>
      <c r="CU485" s="41"/>
      <c r="CV485" s="41"/>
      <c r="CW485" s="41"/>
      <c r="CX485" s="41"/>
      <c r="CY485" s="41"/>
    </row>
    <row r="486" spans="1:103" s="40" customFormat="1" x14ac:dyDescent="0.25">
      <c r="A486" s="190" t="s">
        <v>18</v>
      </c>
      <c r="B486" s="190"/>
      <c r="C486" s="146"/>
      <c r="D486" s="124"/>
      <c r="E486" s="124"/>
      <c r="F486" s="124"/>
      <c r="G486" s="192"/>
      <c r="H486" s="192"/>
      <c r="I486" s="124"/>
      <c r="J486" s="186"/>
      <c r="K486" s="8" t="e">
        <f t="shared" si="185"/>
        <v>#DIV/0!</v>
      </c>
      <c r="L486" s="9" t="e">
        <f t="shared" si="186"/>
        <v>#DIV/0!</v>
      </c>
      <c r="M486" s="48"/>
      <c r="N486" s="3">
        <f t="shared" si="161"/>
        <v>0</v>
      </c>
      <c r="O486" s="3">
        <f t="shared" si="162"/>
        <v>0</v>
      </c>
      <c r="Q486" s="41"/>
      <c r="R486" s="175"/>
      <c r="S486" s="41"/>
      <c r="T486" s="41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F486" s="41"/>
      <c r="AG486" s="41"/>
      <c r="AH486" s="41"/>
      <c r="AI486" s="41"/>
      <c r="AJ486" s="41"/>
      <c r="AK486" s="41"/>
      <c r="AL486" s="41"/>
      <c r="AM486" s="41"/>
      <c r="AN486" s="41"/>
      <c r="AO486" s="41"/>
      <c r="AP486" s="41"/>
      <c r="AQ486" s="41"/>
      <c r="AR486" s="41"/>
      <c r="AS486" s="41"/>
      <c r="AT486" s="41"/>
      <c r="AU486" s="41"/>
      <c r="AV486" s="41"/>
      <c r="AW486" s="41"/>
      <c r="AX486" s="41"/>
      <c r="AY486" s="41"/>
      <c r="AZ486" s="41"/>
      <c r="BA486" s="41"/>
      <c r="BB486" s="41"/>
      <c r="BC486" s="41"/>
      <c r="BD486" s="41"/>
      <c r="BE486" s="41"/>
      <c r="BF486" s="41"/>
      <c r="BG486" s="41"/>
      <c r="BH486" s="41"/>
      <c r="BI486" s="41"/>
      <c r="BJ486" s="41"/>
      <c r="BK486" s="41"/>
      <c r="BL486" s="41"/>
      <c r="BM486" s="41"/>
      <c r="BN486" s="41"/>
      <c r="BO486" s="41"/>
      <c r="BP486" s="41"/>
      <c r="BQ486" s="41"/>
      <c r="BR486" s="41"/>
      <c r="BS486" s="41"/>
      <c r="BT486" s="41"/>
      <c r="BU486" s="41"/>
      <c r="BV486" s="41"/>
      <c r="BW486" s="41"/>
      <c r="BX486" s="41"/>
      <c r="BY486" s="41"/>
      <c r="BZ486" s="41"/>
      <c r="CA486" s="41"/>
      <c r="CB486" s="41"/>
      <c r="CC486" s="41"/>
      <c r="CD486" s="41"/>
      <c r="CE486" s="41"/>
      <c r="CF486" s="41"/>
      <c r="CG486" s="41"/>
      <c r="CH486" s="41"/>
      <c r="CI486" s="41"/>
      <c r="CJ486" s="41"/>
      <c r="CK486" s="41"/>
      <c r="CL486" s="41"/>
      <c r="CM486" s="41"/>
      <c r="CN486" s="41"/>
      <c r="CO486" s="41"/>
      <c r="CP486" s="41"/>
      <c r="CQ486" s="41"/>
      <c r="CR486" s="41"/>
      <c r="CS486" s="41"/>
      <c r="CT486" s="41"/>
      <c r="CU486" s="41"/>
      <c r="CV486" s="41"/>
      <c r="CW486" s="41"/>
      <c r="CX486" s="41"/>
      <c r="CY486" s="41"/>
    </row>
    <row r="487" spans="1:103" s="50" customFormat="1" ht="24" x14ac:dyDescent="0.2">
      <c r="A487" s="118" t="s">
        <v>119</v>
      </c>
      <c r="B487" s="191" t="s">
        <v>120</v>
      </c>
      <c r="C487" s="191"/>
      <c r="D487" s="191"/>
      <c r="E487" s="191"/>
      <c r="F487" s="191"/>
      <c r="G487" s="191"/>
      <c r="H487" s="191"/>
      <c r="I487" s="191"/>
      <c r="J487" s="191"/>
      <c r="K487" s="26"/>
      <c r="L487" s="27"/>
      <c r="M487" s="39"/>
      <c r="N487" s="3">
        <f t="shared" si="161"/>
        <v>0</v>
      </c>
      <c r="O487" s="3">
        <f t="shared" si="162"/>
        <v>0</v>
      </c>
      <c r="Q487" s="51"/>
      <c r="R487" s="177"/>
      <c r="S487" s="51"/>
      <c r="T487" s="51"/>
      <c r="U487" s="51"/>
      <c r="V487" s="51"/>
      <c r="W487" s="51"/>
      <c r="X487" s="51"/>
      <c r="Y487" s="51"/>
      <c r="Z487" s="51"/>
      <c r="AA487" s="51"/>
      <c r="AB487" s="51"/>
      <c r="AC487" s="51"/>
      <c r="AD487" s="51"/>
      <c r="AE487" s="51"/>
      <c r="AF487" s="51"/>
      <c r="AG487" s="51"/>
      <c r="AH487" s="51"/>
      <c r="AI487" s="51"/>
      <c r="AJ487" s="51"/>
      <c r="AK487" s="51"/>
      <c r="AL487" s="51"/>
      <c r="AM487" s="51"/>
      <c r="AN487" s="51"/>
      <c r="AO487" s="51"/>
      <c r="AP487" s="51"/>
      <c r="AQ487" s="51"/>
      <c r="AR487" s="51"/>
      <c r="AS487" s="51"/>
      <c r="AT487" s="51"/>
      <c r="AU487" s="51"/>
      <c r="AV487" s="51"/>
      <c r="AW487" s="51"/>
      <c r="AX487" s="51"/>
      <c r="AY487" s="51"/>
      <c r="AZ487" s="51"/>
      <c r="BA487" s="51"/>
      <c r="BB487" s="51"/>
      <c r="BC487" s="51"/>
      <c r="BD487" s="51"/>
      <c r="BE487" s="51"/>
      <c r="BF487" s="51"/>
      <c r="BG487" s="51"/>
      <c r="BH487" s="51"/>
      <c r="BI487" s="51"/>
      <c r="BJ487" s="51"/>
      <c r="BK487" s="51"/>
      <c r="BL487" s="51"/>
      <c r="BM487" s="51"/>
      <c r="BN487" s="51"/>
      <c r="BO487" s="51"/>
      <c r="BP487" s="51"/>
      <c r="BQ487" s="51"/>
      <c r="BR487" s="51"/>
      <c r="BS487" s="51"/>
      <c r="BT487" s="51"/>
      <c r="BU487" s="51"/>
      <c r="BV487" s="51"/>
      <c r="BW487" s="51"/>
      <c r="BX487" s="51"/>
      <c r="BY487" s="51"/>
      <c r="BZ487" s="51"/>
      <c r="CA487" s="51"/>
      <c r="CB487" s="51"/>
      <c r="CC487" s="51"/>
      <c r="CD487" s="51"/>
      <c r="CE487" s="51"/>
      <c r="CF487" s="51"/>
      <c r="CG487" s="51"/>
      <c r="CH487" s="51"/>
      <c r="CI487" s="51"/>
      <c r="CJ487" s="51"/>
      <c r="CK487" s="51"/>
      <c r="CL487" s="51"/>
      <c r="CM487" s="51"/>
      <c r="CN487" s="51"/>
      <c r="CO487" s="51"/>
      <c r="CP487" s="51"/>
      <c r="CQ487" s="51"/>
      <c r="CR487" s="51"/>
      <c r="CS487" s="51"/>
      <c r="CT487" s="51"/>
      <c r="CU487" s="51"/>
      <c r="CV487" s="51"/>
      <c r="CW487" s="51"/>
      <c r="CX487" s="51"/>
      <c r="CY487" s="51"/>
    </row>
    <row r="488" spans="1:103" s="40" customFormat="1" x14ac:dyDescent="0.25">
      <c r="A488" s="187" t="s">
        <v>12</v>
      </c>
      <c r="B488" s="187"/>
      <c r="C488" s="145"/>
      <c r="D488" s="119">
        <f>SUM(D489:D494)</f>
        <v>0</v>
      </c>
      <c r="E488" s="119">
        <f>SUM(E489:E494)</f>
        <v>0</v>
      </c>
      <c r="F488" s="120">
        <f>SUM(F489:F494)</f>
        <v>0</v>
      </c>
      <c r="G488" s="189">
        <v>44562</v>
      </c>
      <c r="H488" s="189"/>
      <c r="I488" s="119">
        <f>SUM(I489:I494)</f>
        <v>0</v>
      </c>
      <c r="J488" s="185" t="s">
        <v>106</v>
      </c>
      <c r="K488" s="8" t="e">
        <f>F488/D488</f>
        <v>#DIV/0!</v>
      </c>
      <c r="L488" s="9" t="e">
        <f>I488/D488</f>
        <v>#DIV/0!</v>
      </c>
      <c r="M488" s="48"/>
      <c r="N488" s="3">
        <f t="shared" si="161"/>
        <v>0</v>
      </c>
      <c r="O488" s="3">
        <f t="shared" si="162"/>
        <v>0</v>
      </c>
      <c r="Q488" s="41"/>
      <c r="R488" s="175"/>
      <c r="S488" s="41"/>
      <c r="T488" s="41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F488" s="41"/>
      <c r="AG488" s="41"/>
      <c r="AH488" s="41"/>
      <c r="AI488" s="41"/>
      <c r="AJ488" s="41"/>
      <c r="AK488" s="41"/>
      <c r="AL488" s="41"/>
      <c r="AM488" s="41"/>
      <c r="AN488" s="41"/>
      <c r="AO488" s="41"/>
      <c r="AP488" s="41"/>
      <c r="AQ488" s="41"/>
      <c r="AR488" s="41"/>
      <c r="AS488" s="41"/>
      <c r="AT488" s="41"/>
      <c r="AU488" s="41"/>
      <c r="AV488" s="41"/>
      <c r="AW488" s="41"/>
      <c r="AX488" s="41"/>
      <c r="AY488" s="41"/>
      <c r="AZ488" s="41"/>
      <c r="BA488" s="41"/>
      <c r="BB488" s="41"/>
      <c r="BC488" s="41"/>
      <c r="BD488" s="41"/>
      <c r="BE488" s="41"/>
      <c r="BF488" s="41"/>
      <c r="BG488" s="41"/>
      <c r="BH488" s="41"/>
      <c r="BI488" s="41"/>
      <c r="BJ488" s="41"/>
      <c r="BK488" s="41"/>
      <c r="BL488" s="41"/>
      <c r="BM488" s="41"/>
      <c r="BN488" s="41"/>
      <c r="BO488" s="41"/>
      <c r="BP488" s="41"/>
      <c r="BQ488" s="41"/>
      <c r="BR488" s="41"/>
      <c r="BS488" s="41"/>
      <c r="BT488" s="41"/>
      <c r="BU488" s="41"/>
      <c r="BV488" s="41"/>
      <c r="BW488" s="41"/>
      <c r="BX488" s="41"/>
      <c r="BY488" s="41"/>
      <c r="BZ488" s="41"/>
      <c r="CA488" s="41"/>
      <c r="CB488" s="41"/>
      <c r="CC488" s="41"/>
      <c r="CD488" s="41"/>
      <c r="CE488" s="41"/>
      <c r="CF488" s="41"/>
      <c r="CG488" s="41"/>
      <c r="CH488" s="41"/>
      <c r="CI488" s="41"/>
      <c r="CJ488" s="41"/>
      <c r="CK488" s="41"/>
      <c r="CL488" s="41"/>
      <c r="CM488" s="41"/>
      <c r="CN488" s="41"/>
      <c r="CO488" s="41"/>
      <c r="CP488" s="41"/>
      <c r="CQ488" s="41"/>
      <c r="CR488" s="41"/>
      <c r="CS488" s="41"/>
      <c r="CT488" s="41"/>
      <c r="CU488" s="41"/>
      <c r="CV488" s="41"/>
      <c r="CW488" s="41"/>
      <c r="CX488" s="41"/>
      <c r="CY488" s="41"/>
    </row>
    <row r="489" spans="1:103" s="40" customFormat="1" x14ac:dyDescent="0.25">
      <c r="A489" s="187" t="s">
        <v>13</v>
      </c>
      <c r="B489" s="187"/>
      <c r="C489" s="145"/>
      <c r="D489" s="119"/>
      <c r="E489" s="119"/>
      <c r="F489" s="119"/>
      <c r="G489" s="189"/>
      <c r="H489" s="189"/>
      <c r="I489" s="119"/>
      <c r="J489" s="185"/>
      <c r="K489" s="8" t="e">
        <f t="shared" ref="K489:K494" si="187">F489/D489</f>
        <v>#DIV/0!</v>
      </c>
      <c r="L489" s="9" t="e">
        <f t="shared" ref="L489:L494" si="188">I489/D489</f>
        <v>#DIV/0!</v>
      </c>
      <c r="M489" s="48"/>
      <c r="N489" s="3">
        <f t="shared" si="161"/>
        <v>0</v>
      </c>
      <c r="O489" s="3">
        <f t="shared" si="162"/>
        <v>0</v>
      </c>
      <c r="Q489" s="41"/>
      <c r="R489" s="175"/>
      <c r="S489" s="41"/>
      <c r="T489" s="41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F489" s="41"/>
      <c r="AG489" s="41"/>
      <c r="AH489" s="41"/>
      <c r="AI489" s="41"/>
      <c r="AJ489" s="41"/>
      <c r="AK489" s="41"/>
      <c r="AL489" s="41"/>
      <c r="AM489" s="41"/>
      <c r="AN489" s="41"/>
      <c r="AO489" s="41"/>
      <c r="AP489" s="41"/>
      <c r="AQ489" s="41"/>
      <c r="AR489" s="41"/>
      <c r="AS489" s="41"/>
      <c r="AT489" s="41"/>
      <c r="AU489" s="41"/>
      <c r="AV489" s="41"/>
      <c r="AW489" s="41"/>
      <c r="AX489" s="41"/>
      <c r="AY489" s="41"/>
      <c r="AZ489" s="41"/>
      <c r="BA489" s="41"/>
      <c r="BB489" s="41"/>
      <c r="BC489" s="41"/>
      <c r="BD489" s="41"/>
      <c r="BE489" s="41"/>
      <c r="BF489" s="41"/>
      <c r="BG489" s="41"/>
      <c r="BH489" s="41"/>
      <c r="BI489" s="41"/>
      <c r="BJ489" s="41"/>
      <c r="BK489" s="41"/>
      <c r="BL489" s="41"/>
      <c r="BM489" s="41"/>
      <c r="BN489" s="41"/>
      <c r="BO489" s="41"/>
      <c r="BP489" s="41"/>
      <c r="BQ489" s="41"/>
      <c r="BR489" s="41"/>
      <c r="BS489" s="41"/>
      <c r="BT489" s="41"/>
      <c r="BU489" s="41"/>
      <c r="BV489" s="41"/>
      <c r="BW489" s="41"/>
      <c r="BX489" s="41"/>
      <c r="BY489" s="41"/>
      <c r="BZ489" s="41"/>
      <c r="CA489" s="41"/>
      <c r="CB489" s="41"/>
      <c r="CC489" s="41"/>
      <c r="CD489" s="41"/>
      <c r="CE489" s="41"/>
      <c r="CF489" s="41"/>
      <c r="CG489" s="41"/>
      <c r="CH489" s="41"/>
      <c r="CI489" s="41"/>
      <c r="CJ489" s="41"/>
      <c r="CK489" s="41"/>
      <c r="CL489" s="41"/>
      <c r="CM489" s="41"/>
      <c r="CN489" s="41"/>
      <c r="CO489" s="41"/>
      <c r="CP489" s="41"/>
      <c r="CQ489" s="41"/>
      <c r="CR489" s="41"/>
      <c r="CS489" s="41"/>
      <c r="CT489" s="41"/>
      <c r="CU489" s="41"/>
      <c r="CV489" s="41"/>
      <c r="CW489" s="41"/>
      <c r="CX489" s="41"/>
      <c r="CY489" s="41"/>
    </row>
    <row r="490" spans="1:103" s="40" customFormat="1" x14ac:dyDescent="0.25">
      <c r="A490" s="187" t="s">
        <v>14</v>
      </c>
      <c r="B490" s="187"/>
      <c r="C490" s="145"/>
      <c r="D490" s="119"/>
      <c r="E490" s="119"/>
      <c r="F490" s="119"/>
      <c r="G490" s="189"/>
      <c r="H490" s="189"/>
      <c r="I490" s="119"/>
      <c r="J490" s="185"/>
      <c r="K490" s="8" t="e">
        <f t="shared" si="187"/>
        <v>#DIV/0!</v>
      </c>
      <c r="L490" s="9" t="e">
        <f t="shared" si="188"/>
        <v>#DIV/0!</v>
      </c>
      <c r="M490" s="48"/>
      <c r="N490" s="3">
        <f t="shared" si="161"/>
        <v>0</v>
      </c>
      <c r="O490" s="3">
        <f t="shared" si="162"/>
        <v>0</v>
      </c>
      <c r="Q490" s="41"/>
      <c r="R490" s="175"/>
      <c r="S490" s="41"/>
      <c r="T490" s="41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F490" s="41"/>
      <c r="AG490" s="41"/>
      <c r="AH490" s="41"/>
      <c r="AI490" s="41"/>
      <c r="AJ490" s="41"/>
      <c r="AK490" s="41"/>
      <c r="AL490" s="41"/>
      <c r="AM490" s="41"/>
      <c r="AN490" s="41"/>
      <c r="AO490" s="41"/>
      <c r="AP490" s="41"/>
      <c r="AQ490" s="41"/>
      <c r="AR490" s="41"/>
      <c r="AS490" s="41"/>
      <c r="AT490" s="41"/>
      <c r="AU490" s="41"/>
      <c r="AV490" s="41"/>
      <c r="AW490" s="41"/>
      <c r="AX490" s="41"/>
      <c r="AY490" s="41"/>
      <c r="AZ490" s="41"/>
      <c r="BA490" s="41"/>
      <c r="BB490" s="41"/>
      <c r="BC490" s="41"/>
      <c r="BD490" s="41"/>
      <c r="BE490" s="41"/>
      <c r="BF490" s="41"/>
      <c r="BG490" s="41"/>
      <c r="BH490" s="41"/>
      <c r="BI490" s="41"/>
      <c r="BJ490" s="41"/>
      <c r="BK490" s="41"/>
      <c r="BL490" s="41"/>
      <c r="BM490" s="41"/>
      <c r="BN490" s="41"/>
      <c r="BO490" s="41"/>
      <c r="BP490" s="41"/>
      <c r="BQ490" s="41"/>
      <c r="BR490" s="41"/>
      <c r="BS490" s="41"/>
      <c r="BT490" s="41"/>
      <c r="BU490" s="41"/>
      <c r="BV490" s="41"/>
      <c r="BW490" s="41"/>
      <c r="BX490" s="41"/>
      <c r="BY490" s="41"/>
      <c r="BZ490" s="41"/>
      <c r="CA490" s="41"/>
      <c r="CB490" s="41"/>
      <c r="CC490" s="41"/>
      <c r="CD490" s="41"/>
      <c r="CE490" s="41"/>
      <c r="CF490" s="41"/>
      <c r="CG490" s="41"/>
      <c r="CH490" s="41"/>
      <c r="CI490" s="41"/>
      <c r="CJ490" s="41"/>
      <c r="CK490" s="41"/>
      <c r="CL490" s="41"/>
      <c r="CM490" s="41"/>
      <c r="CN490" s="41"/>
      <c r="CO490" s="41"/>
      <c r="CP490" s="41"/>
      <c r="CQ490" s="41"/>
      <c r="CR490" s="41"/>
      <c r="CS490" s="41"/>
      <c r="CT490" s="41"/>
      <c r="CU490" s="41"/>
      <c r="CV490" s="41"/>
      <c r="CW490" s="41"/>
      <c r="CX490" s="41"/>
      <c r="CY490" s="41"/>
    </row>
    <row r="491" spans="1:103" s="40" customFormat="1" x14ac:dyDescent="0.25">
      <c r="A491" s="187" t="s">
        <v>15</v>
      </c>
      <c r="B491" s="187"/>
      <c r="C491" s="145"/>
      <c r="D491" s="119"/>
      <c r="E491" s="119"/>
      <c r="F491" s="119"/>
      <c r="G491" s="189"/>
      <c r="H491" s="189"/>
      <c r="I491" s="119"/>
      <c r="J491" s="185"/>
      <c r="K491" s="8" t="e">
        <f t="shared" si="187"/>
        <v>#DIV/0!</v>
      </c>
      <c r="L491" s="9" t="e">
        <f t="shared" si="188"/>
        <v>#DIV/0!</v>
      </c>
      <c r="M491" s="48"/>
      <c r="N491" s="3">
        <f t="shared" si="161"/>
        <v>0</v>
      </c>
      <c r="O491" s="3">
        <f t="shared" si="162"/>
        <v>0</v>
      </c>
      <c r="Q491" s="41"/>
      <c r="R491" s="175"/>
      <c r="S491" s="41"/>
      <c r="T491" s="41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F491" s="41"/>
      <c r="AG491" s="41"/>
      <c r="AH491" s="41"/>
      <c r="AI491" s="41"/>
      <c r="AJ491" s="41"/>
      <c r="AK491" s="41"/>
      <c r="AL491" s="41"/>
      <c r="AM491" s="41"/>
      <c r="AN491" s="41"/>
      <c r="AO491" s="41"/>
      <c r="AP491" s="41"/>
      <c r="AQ491" s="41"/>
      <c r="AR491" s="41"/>
      <c r="AS491" s="41"/>
      <c r="AT491" s="41"/>
      <c r="AU491" s="41"/>
      <c r="AV491" s="41"/>
      <c r="AW491" s="41"/>
      <c r="AX491" s="41"/>
      <c r="AY491" s="41"/>
      <c r="AZ491" s="41"/>
      <c r="BA491" s="41"/>
      <c r="BB491" s="41"/>
      <c r="BC491" s="41"/>
      <c r="BD491" s="41"/>
      <c r="BE491" s="41"/>
      <c r="BF491" s="41"/>
      <c r="BG491" s="41"/>
      <c r="BH491" s="41"/>
      <c r="BI491" s="41"/>
      <c r="BJ491" s="41"/>
      <c r="BK491" s="41"/>
      <c r="BL491" s="41"/>
      <c r="BM491" s="41"/>
      <c r="BN491" s="41"/>
      <c r="BO491" s="41"/>
      <c r="BP491" s="41"/>
      <c r="BQ491" s="41"/>
      <c r="BR491" s="41"/>
      <c r="BS491" s="41"/>
      <c r="BT491" s="41"/>
      <c r="BU491" s="41"/>
      <c r="BV491" s="41"/>
      <c r="BW491" s="41"/>
      <c r="BX491" s="41"/>
      <c r="BY491" s="41"/>
      <c r="BZ491" s="41"/>
      <c r="CA491" s="41"/>
      <c r="CB491" s="41"/>
      <c r="CC491" s="41"/>
      <c r="CD491" s="41"/>
      <c r="CE491" s="41"/>
      <c r="CF491" s="41"/>
      <c r="CG491" s="41"/>
      <c r="CH491" s="41"/>
      <c r="CI491" s="41"/>
      <c r="CJ491" s="41"/>
      <c r="CK491" s="41"/>
      <c r="CL491" s="41"/>
      <c r="CM491" s="41"/>
      <c r="CN491" s="41"/>
      <c r="CO491" s="41"/>
      <c r="CP491" s="41"/>
      <c r="CQ491" s="41"/>
      <c r="CR491" s="41"/>
      <c r="CS491" s="41"/>
      <c r="CT491" s="41"/>
      <c r="CU491" s="41"/>
      <c r="CV491" s="41"/>
      <c r="CW491" s="41"/>
      <c r="CX491" s="41"/>
      <c r="CY491" s="41"/>
    </row>
    <row r="492" spans="1:103" s="40" customFormat="1" x14ac:dyDescent="0.25">
      <c r="A492" s="187" t="s">
        <v>16</v>
      </c>
      <c r="B492" s="187"/>
      <c r="C492" s="145"/>
      <c r="D492" s="119"/>
      <c r="E492" s="119"/>
      <c r="F492" s="119"/>
      <c r="G492" s="189"/>
      <c r="H492" s="189"/>
      <c r="I492" s="119"/>
      <c r="J492" s="185"/>
      <c r="K492" s="8" t="e">
        <f t="shared" si="187"/>
        <v>#DIV/0!</v>
      </c>
      <c r="L492" s="9" t="e">
        <f t="shared" si="188"/>
        <v>#DIV/0!</v>
      </c>
      <c r="M492" s="48"/>
      <c r="N492" s="3">
        <f t="shared" si="161"/>
        <v>0</v>
      </c>
      <c r="O492" s="3">
        <f t="shared" si="162"/>
        <v>0</v>
      </c>
      <c r="Q492" s="41"/>
      <c r="R492" s="175"/>
      <c r="S492" s="41"/>
      <c r="T492" s="41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F492" s="41"/>
      <c r="AG492" s="41"/>
      <c r="AH492" s="41"/>
      <c r="AI492" s="41"/>
      <c r="AJ492" s="41"/>
      <c r="AK492" s="41"/>
      <c r="AL492" s="41"/>
      <c r="AM492" s="41"/>
      <c r="AN492" s="41"/>
      <c r="AO492" s="41"/>
      <c r="AP492" s="41"/>
      <c r="AQ492" s="41"/>
      <c r="AR492" s="41"/>
      <c r="AS492" s="41"/>
      <c r="AT492" s="41"/>
      <c r="AU492" s="41"/>
      <c r="AV492" s="41"/>
      <c r="AW492" s="41"/>
      <c r="AX492" s="41"/>
      <c r="AY492" s="41"/>
      <c r="AZ492" s="41"/>
      <c r="BA492" s="41"/>
      <c r="BB492" s="41"/>
      <c r="BC492" s="41"/>
      <c r="BD492" s="41"/>
      <c r="BE492" s="41"/>
      <c r="BF492" s="41"/>
      <c r="BG492" s="41"/>
      <c r="BH492" s="41"/>
      <c r="BI492" s="41"/>
      <c r="BJ492" s="41"/>
      <c r="BK492" s="41"/>
      <c r="BL492" s="41"/>
      <c r="BM492" s="41"/>
      <c r="BN492" s="41"/>
      <c r="BO492" s="41"/>
      <c r="BP492" s="41"/>
      <c r="BQ492" s="41"/>
      <c r="BR492" s="41"/>
      <c r="BS492" s="41"/>
      <c r="BT492" s="41"/>
      <c r="BU492" s="41"/>
      <c r="BV492" s="41"/>
      <c r="BW492" s="41"/>
      <c r="BX492" s="41"/>
      <c r="BY492" s="41"/>
      <c r="BZ492" s="41"/>
      <c r="CA492" s="41"/>
      <c r="CB492" s="41"/>
      <c r="CC492" s="41"/>
      <c r="CD492" s="41"/>
      <c r="CE492" s="41"/>
      <c r="CF492" s="41"/>
      <c r="CG492" s="41"/>
      <c r="CH492" s="41"/>
      <c r="CI492" s="41"/>
      <c r="CJ492" s="41"/>
      <c r="CK492" s="41"/>
      <c r="CL492" s="41"/>
      <c r="CM492" s="41"/>
      <c r="CN492" s="41"/>
      <c r="CO492" s="41"/>
      <c r="CP492" s="41"/>
      <c r="CQ492" s="41"/>
      <c r="CR492" s="41"/>
      <c r="CS492" s="41"/>
      <c r="CT492" s="41"/>
      <c r="CU492" s="41"/>
      <c r="CV492" s="41"/>
      <c r="CW492" s="41"/>
      <c r="CX492" s="41"/>
      <c r="CY492" s="41"/>
    </row>
    <row r="493" spans="1:103" s="40" customFormat="1" x14ac:dyDescent="0.25">
      <c r="A493" s="187" t="s">
        <v>17</v>
      </c>
      <c r="B493" s="187"/>
      <c r="C493" s="145"/>
      <c r="D493" s="119"/>
      <c r="E493" s="119"/>
      <c r="F493" s="119"/>
      <c r="G493" s="189"/>
      <c r="H493" s="189"/>
      <c r="I493" s="119"/>
      <c r="J493" s="185"/>
      <c r="K493" s="8" t="e">
        <f t="shared" si="187"/>
        <v>#DIV/0!</v>
      </c>
      <c r="L493" s="9" t="e">
        <f t="shared" si="188"/>
        <v>#DIV/0!</v>
      </c>
      <c r="M493" s="48"/>
      <c r="N493" s="3">
        <f t="shared" ref="N493:N552" si="189">I493-F493</f>
        <v>0</v>
      </c>
      <c r="O493" s="3">
        <f t="shared" ref="O493:O552" si="190">E493-F493</f>
        <v>0</v>
      </c>
      <c r="Q493" s="41"/>
      <c r="R493" s="175"/>
      <c r="S493" s="41"/>
      <c r="T493" s="41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F493" s="41"/>
      <c r="AG493" s="41"/>
      <c r="AH493" s="41"/>
      <c r="AI493" s="41"/>
      <c r="AJ493" s="41"/>
      <c r="AK493" s="41"/>
      <c r="AL493" s="41"/>
      <c r="AM493" s="41"/>
      <c r="AN493" s="41"/>
      <c r="AO493" s="41"/>
      <c r="AP493" s="41"/>
      <c r="AQ493" s="41"/>
      <c r="AR493" s="41"/>
      <c r="AS493" s="41"/>
      <c r="AT493" s="41"/>
      <c r="AU493" s="41"/>
      <c r="AV493" s="41"/>
      <c r="AW493" s="41"/>
      <c r="AX493" s="41"/>
      <c r="AY493" s="41"/>
      <c r="AZ493" s="41"/>
      <c r="BA493" s="41"/>
      <c r="BB493" s="41"/>
      <c r="BC493" s="41"/>
      <c r="BD493" s="41"/>
      <c r="BE493" s="41"/>
      <c r="BF493" s="41"/>
      <c r="BG493" s="41"/>
      <c r="BH493" s="41"/>
      <c r="BI493" s="41"/>
      <c r="BJ493" s="41"/>
      <c r="BK493" s="41"/>
      <c r="BL493" s="41"/>
      <c r="BM493" s="41"/>
      <c r="BN493" s="41"/>
      <c r="BO493" s="41"/>
      <c r="BP493" s="41"/>
      <c r="BQ493" s="41"/>
      <c r="BR493" s="41"/>
      <c r="BS493" s="41"/>
      <c r="BT493" s="41"/>
      <c r="BU493" s="41"/>
      <c r="BV493" s="41"/>
      <c r="BW493" s="41"/>
      <c r="BX493" s="41"/>
      <c r="BY493" s="41"/>
      <c r="BZ493" s="41"/>
      <c r="CA493" s="41"/>
      <c r="CB493" s="41"/>
      <c r="CC493" s="41"/>
      <c r="CD493" s="41"/>
      <c r="CE493" s="41"/>
      <c r="CF493" s="41"/>
      <c r="CG493" s="41"/>
      <c r="CH493" s="41"/>
      <c r="CI493" s="41"/>
      <c r="CJ493" s="41"/>
      <c r="CK493" s="41"/>
      <c r="CL493" s="41"/>
      <c r="CM493" s="41"/>
      <c r="CN493" s="41"/>
      <c r="CO493" s="41"/>
      <c r="CP493" s="41"/>
      <c r="CQ493" s="41"/>
      <c r="CR493" s="41"/>
      <c r="CS493" s="41"/>
      <c r="CT493" s="41"/>
      <c r="CU493" s="41"/>
      <c r="CV493" s="41"/>
      <c r="CW493" s="41"/>
      <c r="CX493" s="41"/>
      <c r="CY493" s="41"/>
    </row>
    <row r="494" spans="1:103" s="40" customFormat="1" x14ac:dyDescent="0.25">
      <c r="A494" s="207" t="s">
        <v>18</v>
      </c>
      <c r="B494" s="207"/>
      <c r="C494" s="147"/>
      <c r="D494" s="121"/>
      <c r="E494" s="121"/>
      <c r="F494" s="121"/>
      <c r="G494" s="208"/>
      <c r="H494" s="208"/>
      <c r="I494" s="121"/>
      <c r="J494" s="209"/>
      <c r="K494" s="8" t="e">
        <f t="shared" si="187"/>
        <v>#DIV/0!</v>
      </c>
      <c r="L494" s="9" t="e">
        <f t="shared" si="188"/>
        <v>#DIV/0!</v>
      </c>
      <c r="M494" s="48"/>
      <c r="N494" s="3">
        <f t="shared" si="189"/>
        <v>0</v>
      </c>
      <c r="O494" s="3">
        <f t="shared" si="190"/>
        <v>0</v>
      </c>
      <c r="Q494" s="41"/>
      <c r="R494" s="175"/>
      <c r="S494" s="41"/>
      <c r="T494" s="41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F494" s="41"/>
      <c r="AG494" s="41"/>
      <c r="AH494" s="41"/>
      <c r="AI494" s="41"/>
      <c r="AJ494" s="41"/>
      <c r="AK494" s="41"/>
      <c r="AL494" s="41"/>
      <c r="AM494" s="41"/>
      <c r="AN494" s="41"/>
      <c r="AO494" s="41"/>
      <c r="AP494" s="41"/>
      <c r="AQ494" s="41"/>
      <c r="AR494" s="41"/>
      <c r="AS494" s="41"/>
      <c r="AT494" s="41"/>
      <c r="AU494" s="41"/>
      <c r="AV494" s="41"/>
      <c r="AW494" s="41"/>
      <c r="AX494" s="41"/>
      <c r="AY494" s="41"/>
      <c r="AZ494" s="41"/>
      <c r="BA494" s="41"/>
      <c r="BB494" s="41"/>
      <c r="BC494" s="41"/>
      <c r="BD494" s="41"/>
      <c r="BE494" s="41"/>
      <c r="BF494" s="41"/>
      <c r="BG494" s="41"/>
      <c r="BH494" s="41"/>
      <c r="BI494" s="41"/>
      <c r="BJ494" s="41"/>
      <c r="BK494" s="41"/>
      <c r="BL494" s="41"/>
      <c r="BM494" s="41"/>
      <c r="BN494" s="41"/>
      <c r="BO494" s="41"/>
      <c r="BP494" s="41"/>
      <c r="BQ494" s="41"/>
      <c r="BR494" s="41"/>
      <c r="BS494" s="41"/>
      <c r="BT494" s="41"/>
      <c r="BU494" s="41"/>
      <c r="BV494" s="41"/>
      <c r="BW494" s="41"/>
      <c r="BX494" s="41"/>
      <c r="BY494" s="41"/>
      <c r="BZ494" s="41"/>
      <c r="CA494" s="41"/>
      <c r="CB494" s="41"/>
      <c r="CC494" s="41"/>
      <c r="CD494" s="41"/>
      <c r="CE494" s="41"/>
      <c r="CF494" s="41"/>
      <c r="CG494" s="41"/>
      <c r="CH494" s="41"/>
      <c r="CI494" s="41"/>
      <c r="CJ494" s="41"/>
      <c r="CK494" s="41"/>
      <c r="CL494" s="41"/>
      <c r="CM494" s="41"/>
      <c r="CN494" s="41"/>
      <c r="CO494" s="41"/>
      <c r="CP494" s="41"/>
      <c r="CQ494" s="41"/>
      <c r="CR494" s="41"/>
      <c r="CS494" s="41"/>
      <c r="CT494" s="41"/>
      <c r="CU494" s="41"/>
      <c r="CV494" s="41"/>
      <c r="CW494" s="41"/>
      <c r="CX494" s="41"/>
      <c r="CY494" s="41"/>
    </row>
    <row r="495" spans="1:103" s="50" customFormat="1" ht="24" x14ac:dyDescent="0.2">
      <c r="A495" s="118" t="s">
        <v>121</v>
      </c>
      <c r="B495" s="191" t="s">
        <v>122</v>
      </c>
      <c r="C495" s="191"/>
      <c r="D495" s="191"/>
      <c r="E495" s="191"/>
      <c r="F495" s="191"/>
      <c r="G495" s="191"/>
      <c r="H495" s="191"/>
      <c r="I495" s="191"/>
      <c r="J495" s="191"/>
      <c r="K495" s="26"/>
      <c r="L495" s="27"/>
      <c r="M495" s="39"/>
      <c r="N495" s="3">
        <f t="shared" si="189"/>
        <v>0</v>
      </c>
      <c r="O495" s="3">
        <f t="shared" si="190"/>
        <v>0</v>
      </c>
      <c r="Q495" s="51"/>
      <c r="R495" s="177"/>
      <c r="S495" s="51"/>
      <c r="T495" s="51"/>
      <c r="U495" s="51"/>
      <c r="V495" s="51"/>
      <c r="W495" s="51"/>
      <c r="X495" s="51"/>
      <c r="Y495" s="51"/>
      <c r="Z495" s="51"/>
      <c r="AA495" s="51"/>
      <c r="AB495" s="51"/>
      <c r="AC495" s="51"/>
      <c r="AD495" s="51"/>
      <c r="AE495" s="51"/>
      <c r="AF495" s="51"/>
      <c r="AG495" s="51"/>
      <c r="AH495" s="51"/>
      <c r="AI495" s="51"/>
      <c r="AJ495" s="51"/>
      <c r="AK495" s="51"/>
      <c r="AL495" s="51"/>
      <c r="AM495" s="51"/>
      <c r="AN495" s="51"/>
      <c r="AO495" s="51"/>
      <c r="AP495" s="51"/>
      <c r="AQ495" s="51"/>
      <c r="AR495" s="51"/>
      <c r="AS495" s="51"/>
      <c r="AT495" s="51"/>
      <c r="AU495" s="51"/>
      <c r="AV495" s="51"/>
      <c r="AW495" s="51"/>
      <c r="AX495" s="51"/>
      <c r="AY495" s="51"/>
      <c r="AZ495" s="51"/>
      <c r="BA495" s="51"/>
      <c r="BB495" s="51"/>
      <c r="BC495" s="51"/>
      <c r="BD495" s="51"/>
      <c r="BE495" s="51"/>
      <c r="BF495" s="51"/>
      <c r="BG495" s="51"/>
      <c r="BH495" s="51"/>
      <c r="BI495" s="51"/>
      <c r="BJ495" s="51"/>
      <c r="BK495" s="51"/>
      <c r="BL495" s="51"/>
      <c r="BM495" s="51"/>
      <c r="BN495" s="51"/>
      <c r="BO495" s="51"/>
      <c r="BP495" s="51"/>
      <c r="BQ495" s="51"/>
      <c r="BR495" s="51"/>
      <c r="BS495" s="51"/>
      <c r="BT495" s="51"/>
      <c r="BU495" s="51"/>
      <c r="BV495" s="51"/>
      <c r="BW495" s="51"/>
      <c r="BX495" s="51"/>
      <c r="BY495" s="51"/>
      <c r="BZ495" s="51"/>
      <c r="CA495" s="51"/>
      <c r="CB495" s="51"/>
      <c r="CC495" s="51"/>
      <c r="CD495" s="51"/>
      <c r="CE495" s="51"/>
      <c r="CF495" s="51"/>
      <c r="CG495" s="51"/>
      <c r="CH495" s="51"/>
      <c r="CI495" s="51"/>
      <c r="CJ495" s="51"/>
      <c r="CK495" s="51"/>
      <c r="CL495" s="51"/>
      <c r="CM495" s="51"/>
      <c r="CN495" s="51"/>
      <c r="CO495" s="51"/>
      <c r="CP495" s="51"/>
      <c r="CQ495" s="51"/>
      <c r="CR495" s="51"/>
      <c r="CS495" s="51"/>
      <c r="CT495" s="51"/>
      <c r="CU495" s="51"/>
      <c r="CV495" s="51"/>
      <c r="CW495" s="51"/>
      <c r="CX495" s="51"/>
      <c r="CY495" s="51"/>
    </row>
    <row r="496" spans="1:103" s="40" customFormat="1" x14ac:dyDescent="0.25">
      <c r="A496" s="187" t="s">
        <v>12</v>
      </c>
      <c r="B496" s="187"/>
      <c r="C496" s="145"/>
      <c r="D496" s="120">
        <f>SUM(D504)</f>
        <v>0</v>
      </c>
      <c r="E496" s="120">
        <f t="shared" ref="E496:F496" si="191">SUM(E504)</f>
        <v>0</v>
      </c>
      <c r="F496" s="120">
        <f t="shared" si="191"/>
        <v>0</v>
      </c>
      <c r="G496" s="189">
        <v>44562</v>
      </c>
      <c r="H496" s="189"/>
      <c r="I496" s="120">
        <f>SUM(I504)</f>
        <v>0</v>
      </c>
      <c r="J496" s="185" t="s">
        <v>106</v>
      </c>
      <c r="K496" s="8" t="e">
        <f>F496/D496</f>
        <v>#DIV/0!</v>
      </c>
      <c r="L496" s="9" t="e">
        <f>I496/D496</f>
        <v>#DIV/0!</v>
      </c>
      <c r="M496" s="48"/>
      <c r="N496" s="3">
        <f t="shared" si="189"/>
        <v>0</v>
      </c>
      <c r="O496" s="3">
        <f t="shared" si="190"/>
        <v>0</v>
      </c>
      <c r="Q496" s="41"/>
      <c r="R496" s="175"/>
      <c r="S496" s="41"/>
      <c r="T496" s="41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F496" s="41"/>
      <c r="AG496" s="41"/>
      <c r="AH496" s="41"/>
      <c r="AI496" s="41"/>
      <c r="AJ496" s="41"/>
      <c r="AK496" s="41"/>
      <c r="AL496" s="41"/>
      <c r="AM496" s="41"/>
      <c r="AN496" s="41"/>
      <c r="AO496" s="41"/>
      <c r="AP496" s="41"/>
      <c r="AQ496" s="41"/>
      <c r="AR496" s="41"/>
      <c r="AS496" s="41"/>
      <c r="AT496" s="41"/>
      <c r="AU496" s="41"/>
      <c r="AV496" s="41"/>
      <c r="AW496" s="41"/>
      <c r="AX496" s="41"/>
      <c r="AY496" s="41"/>
      <c r="AZ496" s="41"/>
      <c r="BA496" s="41"/>
      <c r="BB496" s="41"/>
      <c r="BC496" s="41"/>
      <c r="BD496" s="41"/>
      <c r="BE496" s="41"/>
      <c r="BF496" s="41"/>
      <c r="BG496" s="41"/>
      <c r="BH496" s="41"/>
      <c r="BI496" s="41"/>
      <c r="BJ496" s="41"/>
      <c r="BK496" s="41"/>
      <c r="BL496" s="41"/>
      <c r="BM496" s="41"/>
      <c r="BN496" s="41"/>
      <c r="BO496" s="41"/>
      <c r="BP496" s="41"/>
      <c r="BQ496" s="41"/>
      <c r="BR496" s="41"/>
      <c r="BS496" s="41"/>
      <c r="BT496" s="41"/>
      <c r="BU496" s="41"/>
      <c r="BV496" s="41"/>
      <c r="BW496" s="41"/>
      <c r="BX496" s="41"/>
      <c r="BY496" s="41"/>
      <c r="BZ496" s="41"/>
      <c r="CA496" s="41"/>
      <c r="CB496" s="41"/>
      <c r="CC496" s="41"/>
      <c r="CD496" s="41"/>
      <c r="CE496" s="41"/>
      <c r="CF496" s="41"/>
      <c r="CG496" s="41"/>
      <c r="CH496" s="41"/>
      <c r="CI496" s="41"/>
      <c r="CJ496" s="41"/>
      <c r="CK496" s="41"/>
      <c r="CL496" s="41"/>
      <c r="CM496" s="41"/>
      <c r="CN496" s="41"/>
      <c r="CO496" s="41"/>
      <c r="CP496" s="41"/>
      <c r="CQ496" s="41"/>
      <c r="CR496" s="41"/>
      <c r="CS496" s="41"/>
      <c r="CT496" s="41"/>
      <c r="CU496" s="41"/>
      <c r="CV496" s="41"/>
      <c r="CW496" s="41"/>
      <c r="CX496" s="41"/>
      <c r="CY496" s="41"/>
    </row>
    <row r="497" spans="1:103" s="40" customFormat="1" x14ac:dyDescent="0.25">
      <c r="A497" s="187" t="s">
        <v>13</v>
      </c>
      <c r="B497" s="187"/>
      <c r="C497" s="145"/>
      <c r="D497" s="120">
        <f t="shared" ref="D497:F502" si="192">SUM(D505)</f>
        <v>0</v>
      </c>
      <c r="E497" s="120">
        <f t="shared" si="192"/>
        <v>0</v>
      </c>
      <c r="F497" s="120">
        <f t="shared" si="192"/>
        <v>0</v>
      </c>
      <c r="G497" s="189"/>
      <c r="H497" s="189"/>
      <c r="I497" s="120">
        <f t="shared" ref="I497:I502" si="193">SUM(I505)</f>
        <v>0</v>
      </c>
      <c r="J497" s="185"/>
      <c r="K497" s="8" t="e">
        <f t="shared" ref="K497:K502" si="194">F497/D497</f>
        <v>#DIV/0!</v>
      </c>
      <c r="L497" s="9" t="e">
        <f t="shared" ref="L497:L502" si="195">I497/D497</f>
        <v>#DIV/0!</v>
      </c>
      <c r="M497" s="48"/>
      <c r="N497" s="3">
        <f t="shared" si="189"/>
        <v>0</v>
      </c>
      <c r="O497" s="3">
        <f t="shared" si="190"/>
        <v>0</v>
      </c>
      <c r="Q497" s="41"/>
      <c r="R497" s="175"/>
      <c r="S497" s="41"/>
      <c r="T497" s="41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F497" s="41"/>
      <c r="AG497" s="41"/>
      <c r="AH497" s="41"/>
      <c r="AI497" s="41"/>
      <c r="AJ497" s="41"/>
      <c r="AK497" s="41"/>
      <c r="AL497" s="41"/>
      <c r="AM497" s="41"/>
      <c r="AN497" s="41"/>
      <c r="AO497" s="41"/>
      <c r="AP497" s="41"/>
      <c r="AQ497" s="41"/>
      <c r="AR497" s="41"/>
      <c r="AS497" s="41"/>
      <c r="AT497" s="41"/>
      <c r="AU497" s="41"/>
      <c r="AV497" s="41"/>
      <c r="AW497" s="41"/>
      <c r="AX497" s="41"/>
      <c r="AY497" s="41"/>
      <c r="AZ497" s="41"/>
      <c r="BA497" s="41"/>
      <c r="BB497" s="41"/>
      <c r="BC497" s="41"/>
      <c r="BD497" s="41"/>
      <c r="BE497" s="41"/>
      <c r="BF497" s="41"/>
      <c r="BG497" s="41"/>
      <c r="BH497" s="41"/>
      <c r="BI497" s="41"/>
      <c r="BJ497" s="41"/>
      <c r="BK497" s="41"/>
      <c r="BL497" s="41"/>
      <c r="BM497" s="41"/>
      <c r="BN497" s="41"/>
      <c r="BO497" s="41"/>
      <c r="BP497" s="41"/>
      <c r="BQ497" s="41"/>
      <c r="BR497" s="41"/>
      <c r="BS497" s="41"/>
      <c r="BT497" s="41"/>
      <c r="BU497" s="41"/>
      <c r="BV497" s="41"/>
      <c r="BW497" s="41"/>
      <c r="BX497" s="41"/>
      <c r="BY497" s="41"/>
      <c r="BZ497" s="41"/>
      <c r="CA497" s="41"/>
      <c r="CB497" s="41"/>
      <c r="CC497" s="41"/>
      <c r="CD497" s="41"/>
      <c r="CE497" s="41"/>
      <c r="CF497" s="41"/>
      <c r="CG497" s="41"/>
      <c r="CH497" s="41"/>
      <c r="CI497" s="41"/>
      <c r="CJ497" s="41"/>
      <c r="CK497" s="41"/>
      <c r="CL497" s="41"/>
      <c r="CM497" s="41"/>
      <c r="CN497" s="41"/>
      <c r="CO497" s="41"/>
      <c r="CP497" s="41"/>
      <c r="CQ497" s="41"/>
      <c r="CR497" s="41"/>
      <c r="CS497" s="41"/>
      <c r="CT497" s="41"/>
      <c r="CU497" s="41"/>
      <c r="CV497" s="41"/>
      <c r="CW497" s="41"/>
      <c r="CX497" s="41"/>
      <c r="CY497" s="41"/>
    </row>
    <row r="498" spans="1:103" s="40" customFormat="1" x14ac:dyDescent="0.25">
      <c r="A498" s="187" t="s">
        <v>14</v>
      </c>
      <c r="B498" s="187"/>
      <c r="C498" s="145"/>
      <c r="D498" s="120">
        <f t="shared" si="192"/>
        <v>0</v>
      </c>
      <c r="E498" s="120">
        <f t="shared" si="192"/>
        <v>0</v>
      </c>
      <c r="F498" s="120">
        <f t="shared" si="192"/>
        <v>0</v>
      </c>
      <c r="G498" s="189"/>
      <c r="H498" s="189"/>
      <c r="I498" s="120">
        <f t="shared" si="193"/>
        <v>0</v>
      </c>
      <c r="J498" s="185"/>
      <c r="K498" s="8" t="e">
        <f t="shared" si="194"/>
        <v>#DIV/0!</v>
      </c>
      <c r="L498" s="9" t="e">
        <f t="shared" si="195"/>
        <v>#DIV/0!</v>
      </c>
      <c r="M498" s="48"/>
      <c r="N498" s="3">
        <f t="shared" si="189"/>
        <v>0</v>
      </c>
      <c r="O498" s="3">
        <f t="shared" si="190"/>
        <v>0</v>
      </c>
      <c r="Q498" s="41"/>
      <c r="R498" s="175"/>
      <c r="S498" s="41"/>
      <c r="T498" s="41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F498" s="41"/>
      <c r="AG498" s="41"/>
      <c r="AH498" s="41"/>
      <c r="AI498" s="41"/>
      <c r="AJ498" s="41"/>
      <c r="AK498" s="41"/>
      <c r="AL498" s="41"/>
      <c r="AM498" s="41"/>
      <c r="AN498" s="41"/>
      <c r="AO498" s="41"/>
      <c r="AP498" s="41"/>
      <c r="AQ498" s="41"/>
      <c r="AR498" s="41"/>
      <c r="AS498" s="41"/>
      <c r="AT498" s="41"/>
      <c r="AU498" s="41"/>
      <c r="AV498" s="41"/>
      <c r="AW498" s="41"/>
      <c r="AX498" s="41"/>
      <c r="AY498" s="41"/>
      <c r="AZ498" s="41"/>
      <c r="BA498" s="41"/>
      <c r="BB498" s="41"/>
      <c r="BC498" s="41"/>
      <c r="BD498" s="41"/>
      <c r="BE498" s="41"/>
      <c r="BF498" s="41"/>
      <c r="BG498" s="41"/>
      <c r="BH498" s="41"/>
      <c r="BI498" s="41"/>
      <c r="BJ498" s="41"/>
      <c r="BK498" s="41"/>
      <c r="BL498" s="41"/>
      <c r="BM498" s="41"/>
      <c r="BN498" s="41"/>
      <c r="BO498" s="41"/>
      <c r="BP498" s="41"/>
      <c r="BQ498" s="41"/>
      <c r="BR498" s="41"/>
      <c r="BS498" s="41"/>
      <c r="BT498" s="41"/>
      <c r="BU498" s="41"/>
      <c r="BV498" s="41"/>
      <c r="BW498" s="41"/>
      <c r="BX498" s="41"/>
      <c r="BY498" s="41"/>
      <c r="BZ498" s="41"/>
      <c r="CA498" s="41"/>
      <c r="CB498" s="41"/>
      <c r="CC498" s="41"/>
      <c r="CD498" s="41"/>
      <c r="CE498" s="41"/>
      <c r="CF498" s="41"/>
      <c r="CG498" s="41"/>
      <c r="CH498" s="41"/>
      <c r="CI498" s="41"/>
      <c r="CJ498" s="41"/>
      <c r="CK498" s="41"/>
      <c r="CL498" s="41"/>
      <c r="CM498" s="41"/>
      <c r="CN498" s="41"/>
      <c r="CO498" s="41"/>
      <c r="CP498" s="41"/>
      <c r="CQ498" s="41"/>
      <c r="CR498" s="41"/>
      <c r="CS498" s="41"/>
      <c r="CT498" s="41"/>
      <c r="CU498" s="41"/>
      <c r="CV498" s="41"/>
      <c r="CW498" s="41"/>
      <c r="CX498" s="41"/>
      <c r="CY498" s="41"/>
    </row>
    <row r="499" spans="1:103" s="40" customFormat="1" x14ac:dyDescent="0.25">
      <c r="A499" s="187" t="s">
        <v>15</v>
      </c>
      <c r="B499" s="187"/>
      <c r="C499" s="145"/>
      <c r="D499" s="120">
        <f t="shared" si="192"/>
        <v>0</v>
      </c>
      <c r="E499" s="120">
        <f t="shared" si="192"/>
        <v>0</v>
      </c>
      <c r="F499" s="120">
        <f t="shared" si="192"/>
        <v>0</v>
      </c>
      <c r="G499" s="189"/>
      <c r="H499" s="189"/>
      <c r="I499" s="120">
        <f t="shared" si="193"/>
        <v>0</v>
      </c>
      <c r="J499" s="185"/>
      <c r="K499" s="8" t="e">
        <f t="shared" si="194"/>
        <v>#DIV/0!</v>
      </c>
      <c r="L499" s="9" t="e">
        <f t="shared" si="195"/>
        <v>#DIV/0!</v>
      </c>
      <c r="M499" s="48"/>
      <c r="N499" s="3">
        <f t="shared" si="189"/>
        <v>0</v>
      </c>
      <c r="O499" s="3">
        <f t="shared" si="190"/>
        <v>0</v>
      </c>
      <c r="Q499" s="41"/>
      <c r="R499" s="175"/>
      <c r="S499" s="41"/>
      <c r="T499" s="41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F499" s="41"/>
      <c r="AG499" s="41"/>
      <c r="AH499" s="41"/>
      <c r="AI499" s="41"/>
      <c r="AJ499" s="41"/>
      <c r="AK499" s="41"/>
      <c r="AL499" s="41"/>
      <c r="AM499" s="41"/>
      <c r="AN499" s="41"/>
      <c r="AO499" s="41"/>
      <c r="AP499" s="41"/>
      <c r="AQ499" s="41"/>
      <c r="AR499" s="41"/>
      <c r="AS499" s="41"/>
      <c r="AT499" s="41"/>
      <c r="AU499" s="41"/>
      <c r="AV499" s="41"/>
      <c r="AW499" s="41"/>
      <c r="AX499" s="41"/>
      <c r="AY499" s="41"/>
      <c r="AZ499" s="41"/>
      <c r="BA499" s="41"/>
      <c r="BB499" s="41"/>
      <c r="BC499" s="41"/>
      <c r="BD499" s="41"/>
      <c r="BE499" s="41"/>
      <c r="BF499" s="41"/>
      <c r="BG499" s="41"/>
      <c r="BH499" s="41"/>
      <c r="BI499" s="41"/>
      <c r="BJ499" s="41"/>
      <c r="BK499" s="41"/>
      <c r="BL499" s="41"/>
      <c r="BM499" s="41"/>
      <c r="BN499" s="41"/>
      <c r="BO499" s="41"/>
      <c r="BP499" s="41"/>
      <c r="BQ499" s="41"/>
      <c r="BR499" s="41"/>
      <c r="BS499" s="41"/>
      <c r="BT499" s="41"/>
      <c r="BU499" s="41"/>
      <c r="BV499" s="41"/>
      <c r="BW499" s="41"/>
      <c r="BX499" s="41"/>
      <c r="BY499" s="41"/>
      <c r="BZ499" s="41"/>
      <c r="CA499" s="41"/>
      <c r="CB499" s="41"/>
      <c r="CC499" s="41"/>
      <c r="CD499" s="41"/>
      <c r="CE499" s="41"/>
      <c r="CF499" s="41"/>
      <c r="CG499" s="41"/>
      <c r="CH499" s="41"/>
      <c r="CI499" s="41"/>
      <c r="CJ499" s="41"/>
      <c r="CK499" s="41"/>
      <c r="CL499" s="41"/>
      <c r="CM499" s="41"/>
      <c r="CN499" s="41"/>
      <c r="CO499" s="41"/>
      <c r="CP499" s="41"/>
      <c r="CQ499" s="41"/>
      <c r="CR499" s="41"/>
      <c r="CS499" s="41"/>
      <c r="CT499" s="41"/>
      <c r="CU499" s="41"/>
      <c r="CV499" s="41"/>
      <c r="CW499" s="41"/>
      <c r="CX499" s="41"/>
      <c r="CY499" s="41"/>
    </row>
    <row r="500" spans="1:103" s="40" customFormat="1" x14ac:dyDescent="0.25">
      <c r="A500" s="187" t="s">
        <v>16</v>
      </c>
      <c r="B500" s="187"/>
      <c r="C500" s="145"/>
      <c r="D500" s="120">
        <f t="shared" si="192"/>
        <v>0</v>
      </c>
      <c r="E500" s="120">
        <f t="shared" si="192"/>
        <v>0</v>
      </c>
      <c r="F500" s="120">
        <f t="shared" si="192"/>
        <v>0</v>
      </c>
      <c r="G500" s="189"/>
      <c r="H500" s="189"/>
      <c r="I500" s="120">
        <f t="shared" si="193"/>
        <v>0</v>
      </c>
      <c r="J500" s="185"/>
      <c r="K500" s="8" t="e">
        <f t="shared" si="194"/>
        <v>#DIV/0!</v>
      </c>
      <c r="L500" s="9" t="e">
        <f t="shared" si="195"/>
        <v>#DIV/0!</v>
      </c>
      <c r="M500" s="48"/>
      <c r="N500" s="3">
        <f t="shared" si="189"/>
        <v>0</v>
      </c>
      <c r="O500" s="3">
        <f t="shared" si="190"/>
        <v>0</v>
      </c>
      <c r="Q500" s="41"/>
      <c r="R500" s="175"/>
      <c r="S500" s="41"/>
      <c r="T500" s="41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F500" s="41"/>
      <c r="AG500" s="41"/>
      <c r="AH500" s="41"/>
      <c r="AI500" s="41"/>
      <c r="AJ500" s="41"/>
      <c r="AK500" s="41"/>
      <c r="AL500" s="41"/>
      <c r="AM500" s="41"/>
      <c r="AN500" s="41"/>
      <c r="AO500" s="41"/>
      <c r="AP500" s="41"/>
      <c r="AQ500" s="41"/>
      <c r="AR500" s="41"/>
      <c r="AS500" s="41"/>
      <c r="AT500" s="41"/>
      <c r="AU500" s="41"/>
      <c r="AV500" s="41"/>
      <c r="AW500" s="41"/>
      <c r="AX500" s="41"/>
      <c r="AY500" s="41"/>
      <c r="AZ500" s="41"/>
      <c r="BA500" s="41"/>
      <c r="BB500" s="41"/>
      <c r="BC500" s="41"/>
      <c r="BD500" s="41"/>
      <c r="BE500" s="41"/>
      <c r="BF500" s="41"/>
      <c r="BG500" s="41"/>
      <c r="BH500" s="41"/>
      <c r="BI500" s="41"/>
      <c r="BJ500" s="41"/>
      <c r="BK500" s="41"/>
      <c r="BL500" s="41"/>
      <c r="BM500" s="41"/>
      <c r="BN500" s="41"/>
      <c r="BO500" s="41"/>
      <c r="BP500" s="41"/>
      <c r="BQ500" s="41"/>
      <c r="BR500" s="41"/>
      <c r="BS500" s="41"/>
      <c r="BT500" s="41"/>
      <c r="BU500" s="41"/>
      <c r="BV500" s="41"/>
      <c r="BW500" s="41"/>
      <c r="BX500" s="41"/>
      <c r="BY500" s="41"/>
      <c r="BZ500" s="41"/>
      <c r="CA500" s="41"/>
      <c r="CB500" s="41"/>
      <c r="CC500" s="41"/>
      <c r="CD500" s="41"/>
      <c r="CE500" s="41"/>
      <c r="CF500" s="41"/>
      <c r="CG500" s="41"/>
      <c r="CH500" s="41"/>
      <c r="CI500" s="41"/>
      <c r="CJ500" s="41"/>
      <c r="CK500" s="41"/>
      <c r="CL500" s="41"/>
      <c r="CM500" s="41"/>
      <c r="CN500" s="41"/>
      <c r="CO500" s="41"/>
      <c r="CP500" s="41"/>
      <c r="CQ500" s="41"/>
      <c r="CR500" s="41"/>
      <c r="CS500" s="41"/>
      <c r="CT500" s="41"/>
      <c r="CU500" s="41"/>
      <c r="CV500" s="41"/>
      <c r="CW500" s="41"/>
      <c r="CX500" s="41"/>
      <c r="CY500" s="41"/>
    </row>
    <row r="501" spans="1:103" s="40" customFormat="1" x14ac:dyDescent="0.25">
      <c r="A501" s="187" t="s">
        <v>17</v>
      </c>
      <c r="B501" s="187"/>
      <c r="C501" s="145"/>
      <c r="D501" s="120">
        <f t="shared" si="192"/>
        <v>0</v>
      </c>
      <c r="E501" s="120">
        <f t="shared" si="192"/>
        <v>0</v>
      </c>
      <c r="F501" s="120">
        <f t="shared" si="192"/>
        <v>0</v>
      </c>
      <c r="G501" s="189"/>
      <c r="H501" s="189"/>
      <c r="I501" s="120">
        <f t="shared" si="193"/>
        <v>0</v>
      </c>
      <c r="J501" s="185"/>
      <c r="K501" s="8" t="e">
        <f t="shared" si="194"/>
        <v>#DIV/0!</v>
      </c>
      <c r="L501" s="9" t="e">
        <f t="shared" si="195"/>
        <v>#DIV/0!</v>
      </c>
      <c r="M501" s="48"/>
      <c r="N501" s="3">
        <f t="shared" si="189"/>
        <v>0</v>
      </c>
      <c r="O501" s="3">
        <f t="shared" si="190"/>
        <v>0</v>
      </c>
      <c r="Q501" s="41"/>
      <c r="R501" s="175"/>
      <c r="S501" s="41"/>
      <c r="T501" s="41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F501" s="41"/>
      <c r="AG501" s="41"/>
      <c r="AH501" s="41"/>
      <c r="AI501" s="41"/>
      <c r="AJ501" s="41"/>
      <c r="AK501" s="41"/>
      <c r="AL501" s="41"/>
      <c r="AM501" s="41"/>
      <c r="AN501" s="41"/>
      <c r="AO501" s="41"/>
      <c r="AP501" s="41"/>
      <c r="AQ501" s="41"/>
      <c r="AR501" s="41"/>
      <c r="AS501" s="41"/>
      <c r="AT501" s="41"/>
      <c r="AU501" s="41"/>
      <c r="AV501" s="41"/>
      <c r="AW501" s="41"/>
      <c r="AX501" s="41"/>
      <c r="AY501" s="41"/>
      <c r="AZ501" s="41"/>
      <c r="BA501" s="41"/>
      <c r="BB501" s="41"/>
      <c r="BC501" s="41"/>
      <c r="BD501" s="41"/>
      <c r="BE501" s="41"/>
      <c r="BF501" s="41"/>
      <c r="BG501" s="41"/>
      <c r="BH501" s="41"/>
      <c r="BI501" s="41"/>
      <c r="BJ501" s="41"/>
      <c r="BK501" s="41"/>
      <c r="BL501" s="41"/>
      <c r="BM501" s="41"/>
      <c r="BN501" s="41"/>
      <c r="BO501" s="41"/>
      <c r="BP501" s="41"/>
      <c r="BQ501" s="41"/>
      <c r="BR501" s="41"/>
      <c r="BS501" s="41"/>
      <c r="BT501" s="41"/>
      <c r="BU501" s="41"/>
      <c r="BV501" s="41"/>
      <c r="BW501" s="41"/>
      <c r="BX501" s="41"/>
      <c r="BY501" s="41"/>
      <c r="BZ501" s="41"/>
      <c r="CA501" s="41"/>
      <c r="CB501" s="41"/>
      <c r="CC501" s="41"/>
      <c r="CD501" s="41"/>
      <c r="CE501" s="41"/>
      <c r="CF501" s="41"/>
      <c r="CG501" s="41"/>
      <c r="CH501" s="41"/>
      <c r="CI501" s="41"/>
      <c r="CJ501" s="41"/>
      <c r="CK501" s="41"/>
      <c r="CL501" s="41"/>
      <c r="CM501" s="41"/>
      <c r="CN501" s="41"/>
      <c r="CO501" s="41"/>
      <c r="CP501" s="41"/>
      <c r="CQ501" s="41"/>
      <c r="CR501" s="41"/>
      <c r="CS501" s="41"/>
      <c r="CT501" s="41"/>
      <c r="CU501" s="41"/>
      <c r="CV501" s="41"/>
      <c r="CW501" s="41"/>
      <c r="CX501" s="41"/>
      <c r="CY501" s="41"/>
    </row>
    <row r="502" spans="1:103" s="40" customFormat="1" x14ac:dyDescent="0.25">
      <c r="A502" s="190" t="s">
        <v>18</v>
      </c>
      <c r="B502" s="190"/>
      <c r="C502" s="146"/>
      <c r="D502" s="122">
        <f t="shared" si="192"/>
        <v>0</v>
      </c>
      <c r="E502" s="122">
        <f t="shared" si="192"/>
        <v>0</v>
      </c>
      <c r="F502" s="122">
        <f t="shared" si="192"/>
        <v>0</v>
      </c>
      <c r="G502" s="192"/>
      <c r="H502" s="192"/>
      <c r="I502" s="122">
        <f t="shared" si="193"/>
        <v>0</v>
      </c>
      <c r="J502" s="186"/>
      <c r="K502" s="8" t="e">
        <f t="shared" si="194"/>
        <v>#DIV/0!</v>
      </c>
      <c r="L502" s="9" t="e">
        <f t="shared" si="195"/>
        <v>#DIV/0!</v>
      </c>
      <c r="M502" s="48"/>
      <c r="N502" s="3">
        <f t="shared" si="189"/>
        <v>0</v>
      </c>
      <c r="O502" s="3">
        <f t="shared" si="190"/>
        <v>0</v>
      </c>
      <c r="Q502" s="41"/>
      <c r="R502" s="175"/>
      <c r="S502" s="41"/>
      <c r="T502" s="41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F502" s="41"/>
      <c r="AG502" s="41"/>
      <c r="AH502" s="41"/>
      <c r="AI502" s="41"/>
      <c r="AJ502" s="41"/>
      <c r="AK502" s="41"/>
      <c r="AL502" s="41"/>
      <c r="AM502" s="41"/>
      <c r="AN502" s="41"/>
      <c r="AO502" s="41"/>
      <c r="AP502" s="41"/>
      <c r="AQ502" s="41"/>
      <c r="AR502" s="41"/>
      <c r="AS502" s="41"/>
      <c r="AT502" s="41"/>
      <c r="AU502" s="41"/>
      <c r="AV502" s="41"/>
      <c r="AW502" s="41"/>
      <c r="AX502" s="41"/>
      <c r="AY502" s="41"/>
      <c r="AZ502" s="41"/>
      <c r="BA502" s="41"/>
      <c r="BB502" s="41"/>
      <c r="BC502" s="41"/>
      <c r="BD502" s="41"/>
      <c r="BE502" s="41"/>
      <c r="BF502" s="41"/>
      <c r="BG502" s="41"/>
      <c r="BH502" s="41"/>
      <c r="BI502" s="41"/>
      <c r="BJ502" s="41"/>
      <c r="BK502" s="41"/>
      <c r="BL502" s="41"/>
      <c r="BM502" s="41"/>
      <c r="BN502" s="41"/>
      <c r="BO502" s="41"/>
      <c r="BP502" s="41"/>
      <c r="BQ502" s="41"/>
      <c r="BR502" s="41"/>
      <c r="BS502" s="41"/>
      <c r="BT502" s="41"/>
      <c r="BU502" s="41"/>
      <c r="BV502" s="41"/>
      <c r="BW502" s="41"/>
      <c r="BX502" s="41"/>
      <c r="BY502" s="41"/>
      <c r="BZ502" s="41"/>
      <c r="CA502" s="41"/>
      <c r="CB502" s="41"/>
      <c r="CC502" s="41"/>
      <c r="CD502" s="41"/>
      <c r="CE502" s="41"/>
      <c r="CF502" s="41"/>
      <c r="CG502" s="41"/>
      <c r="CH502" s="41"/>
      <c r="CI502" s="41"/>
      <c r="CJ502" s="41"/>
      <c r="CK502" s="41"/>
      <c r="CL502" s="41"/>
      <c r="CM502" s="41"/>
      <c r="CN502" s="41"/>
      <c r="CO502" s="41"/>
      <c r="CP502" s="41"/>
      <c r="CQ502" s="41"/>
      <c r="CR502" s="41"/>
      <c r="CS502" s="41"/>
      <c r="CT502" s="41"/>
      <c r="CU502" s="41"/>
      <c r="CV502" s="41"/>
      <c r="CW502" s="41"/>
      <c r="CX502" s="41"/>
      <c r="CY502" s="41"/>
    </row>
    <row r="503" spans="1:103" s="52" customFormat="1" ht="60" x14ac:dyDescent="0.2">
      <c r="A503" s="133" t="s">
        <v>343</v>
      </c>
      <c r="B503" s="191" t="s">
        <v>123</v>
      </c>
      <c r="C503" s="191"/>
      <c r="D503" s="191"/>
      <c r="E503" s="191"/>
      <c r="F503" s="191"/>
      <c r="G503" s="191"/>
      <c r="H503" s="191"/>
      <c r="I503" s="191"/>
      <c r="J503" s="191"/>
      <c r="K503" s="26"/>
      <c r="L503" s="27"/>
      <c r="M503" s="39"/>
      <c r="N503" s="3">
        <f t="shared" si="189"/>
        <v>0</v>
      </c>
      <c r="O503" s="3">
        <f t="shared" si="190"/>
        <v>0</v>
      </c>
      <c r="Q503" s="53"/>
      <c r="R503" s="176"/>
      <c r="S503" s="53"/>
      <c r="T503" s="53"/>
      <c r="U503" s="53"/>
      <c r="V503" s="53"/>
      <c r="W503" s="53"/>
      <c r="X503" s="53"/>
      <c r="Y503" s="53"/>
      <c r="Z503" s="53"/>
      <c r="AA503" s="53"/>
      <c r="AB503" s="53"/>
      <c r="AC503" s="53"/>
      <c r="AD503" s="53"/>
      <c r="AE503" s="53"/>
      <c r="AF503" s="53"/>
      <c r="AG503" s="53"/>
      <c r="AH503" s="53"/>
      <c r="AI503" s="53"/>
      <c r="AJ503" s="53"/>
      <c r="AK503" s="53"/>
      <c r="AL503" s="53"/>
      <c r="AM503" s="53"/>
      <c r="AN503" s="53"/>
      <c r="AO503" s="53"/>
      <c r="AP503" s="53"/>
      <c r="AQ503" s="53"/>
      <c r="AR503" s="53"/>
      <c r="AS503" s="53"/>
      <c r="AT503" s="53"/>
      <c r="AU503" s="53"/>
      <c r="AV503" s="53"/>
      <c r="AW503" s="53"/>
      <c r="AX503" s="53"/>
      <c r="AY503" s="53"/>
      <c r="AZ503" s="53"/>
      <c r="BA503" s="53"/>
      <c r="BB503" s="53"/>
      <c r="BC503" s="53"/>
      <c r="BD503" s="53"/>
      <c r="BE503" s="53"/>
      <c r="BF503" s="53"/>
      <c r="BG503" s="53"/>
      <c r="BH503" s="53"/>
      <c r="BI503" s="53"/>
      <c r="BJ503" s="53"/>
      <c r="BK503" s="53"/>
      <c r="BL503" s="53"/>
      <c r="BM503" s="53"/>
      <c r="BN503" s="53"/>
      <c r="BO503" s="53"/>
      <c r="BP503" s="53"/>
      <c r="BQ503" s="53"/>
      <c r="BR503" s="53"/>
      <c r="BS503" s="53"/>
      <c r="BT503" s="53"/>
      <c r="BU503" s="53"/>
      <c r="BV503" s="53"/>
      <c r="BW503" s="53"/>
      <c r="BX503" s="53"/>
      <c r="BY503" s="53"/>
      <c r="BZ503" s="53"/>
      <c r="CA503" s="53"/>
      <c r="CB503" s="53"/>
      <c r="CC503" s="53"/>
      <c r="CD503" s="53"/>
      <c r="CE503" s="53"/>
      <c r="CF503" s="53"/>
      <c r="CG503" s="53"/>
      <c r="CH503" s="53"/>
      <c r="CI503" s="53"/>
      <c r="CJ503" s="53"/>
      <c r="CK503" s="53"/>
      <c r="CL503" s="53"/>
      <c r="CM503" s="53"/>
      <c r="CN503" s="53"/>
      <c r="CO503" s="53"/>
      <c r="CP503" s="53"/>
      <c r="CQ503" s="53"/>
      <c r="CR503" s="53"/>
      <c r="CS503" s="53"/>
      <c r="CT503" s="53"/>
      <c r="CU503" s="53"/>
      <c r="CV503" s="53"/>
      <c r="CW503" s="53"/>
      <c r="CX503" s="53"/>
      <c r="CY503" s="53"/>
    </row>
    <row r="504" spans="1:103" s="40" customFormat="1" x14ac:dyDescent="0.25">
      <c r="A504" s="187" t="s">
        <v>12</v>
      </c>
      <c r="B504" s="187"/>
      <c r="C504" s="145"/>
      <c r="D504" s="119">
        <f>SUM(D505:D510)</f>
        <v>0</v>
      </c>
      <c r="E504" s="119">
        <f>SUM(E505:E510)</f>
        <v>0</v>
      </c>
      <c r="F504" s="120">
        <f>SUM(F505:F510)</f>
        <v>0</v>
      </c>
      <c r="G504" s="189">
        <v>44562</v>
      </c>
      <c r="H504" s="189"/>
      <c r="I504" s="119">
        <f>SUM(I505:I510)</f>
        <v>0</v>
      </c>
      <c r="J504" s="185" t="s">
        <v>106</v>
      </c>
      <c r="K504" s="8" t="e">
        <f>F504/D504</f>
        <v>#DIV/0!</v>
      </c>
      <c r="L504" s="9" t="e">
        <f>I504/D504</f>
        <v>#DIV/0!</v>
      </c>
      <c r="M504" s="48"/>
      <c r="N504" s="3">
        <f t="shared" si="189"/>
        <v>0</v>
      </c>
      <c r="O504" s="3">
        <f t="shared" si="190"/>
        <v>0</v>
      </c>
      <c r="Q504" s="41"/>
      <c r="R504" s="175"/>
      <c r="S504" s="41"/>
      <c r="T504" s="41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F504" s="41"/>
      <c r="AG504" s="41"/>
      <c r="AH504" s="41"/>
      <c r="AI504" s="41"/>
      <c r="AJ504" s="41"/>
      <c r="AK504" s="41"/>
      <c r="AL504" s="41"/>
      <c r="AM504" s="41"/>
      <c r="AN504" s="41"/>
      <c r="AO504" s="41"/>
      <c r="AP504" s="41"/>
      <c r="AQ504" s="41"/>
      <c r="AR504" s="41"/>
      <c r="AS504" s="41"/>
      <c r="AT504" s="41"/>
      <c r="AU504" s="41"/>
      <c r="AV504" s="41"/>
      <c r="AW504" s="41"/>
      <c r="AX504" s="41"/>
      <c r="AY504" s="41"/>
      <c r="AZ504" s="41"/>
      <c r="BA504" s="41"/>
      <c r="BB504" s="41"/>
      <c r="BC504" s="41"/>
      <c r="BD504" s="41"/>
      <c r="BE504" s="41"/>
      <c r="BF504" s="41"/>
      <c r="BG504" s="41"/>
      <c r="BH504" s="41"/>
      <c r="BI504" s="41"/>
      <c r="BJ504" s="41"/>
      <c r="BK504" s="41"/>
      <c r="BL504" s="41"/>
      <c r="BM504" s="41"/>
      <c r="BN504" s="41"/>
      <c r="BO504" s="41"/>
      <c r="BP504" s="41"/>
      <c r="BQ504" s="41"/>
      <c r="BR504" s="41"/>
      <c r="BS504" s="41"/>
      <c r="BT504" s="41"/>
      <c r="BU504" s="41"/>
      <c r="BV504" s="41"/>
      <c r="BW504" s="41"/>
      <c r="BX504" s="41"/>
      <c r="BY504" s="41"/>
      <c r="BZ504" s="41"/>
      <c r="CA504" s="41"/>
      <c r="CB504" s="41"/>
      <c r="CC504" s="41"/>
      <c r="CD504" s="41"/>
      <c r="CE504" s="41"/>
      <c r="CF504" s="41"/>
      <c r="CG504" s="41"/>
      <c r="CH504" s="41"/>
      <c r="CI504" s="41"/>
      <c r="CJ504" s="41"/>
      <c r="CK504" s="41"/>
      <c r="CL504" s="41"/>
      <c r="CM504" s="41"/>
      <c r="CN504" s="41"/>
      <c r="CO504" s="41"/>
      <c r="CP504" s="41"/>
      <c r="CQ504" s="41"/>
      <c r="CR504" s="41"/>
      <c r="CS504" s="41"/>
      <c r="CT504" s="41"/>
      <c r="CU504" s="41"/>
      <c r="CV504" s="41"/>
      <c r="CW504" s="41"/>
      <c r="CX504" s="41"/>
      <c r="CY504" s="41"/>
    </row>
    <row r="505" spans="1:103" s="40" customFormat="1" x14ac:dyDescent="0.25">
      <c r="A505" s="187" t="s">
        <v>13</v>
      </c>
      <c r="B505" s="187"/>
      <c r="C505" s="145"/>
      <c r="D505" s="119"/>
      <c r="E505" s="119"/>
      <c r="F505" s="119"/>
      <c r="G505" s="189"/>
      <c r="H505" s="189"/>
      <c r="I505" s="119"/>
      <c r="J505" s="185"/>
      <c r="K505" s="8" t="e">
        <f t="shared" ref="K505:K510" si="196">F505/D505</f>
        <v>#DIV/0!</v>
      </c>
      <c r="L505" s="9" t="e">
        <f t="shared" ref="L505:L510" si="197">I505/D505</f>
        <v>#DIV/0!</v>
      </c>
      <c r="M505" s="48"/>
      <c r="N505" s="3">
        <f t="shared" si="189"/>
        <v>0</v>
      </c>
      <c r="O505" s="3">
        <f t="shared" si="190"/>
        <v>0</v>
      </c>
      <c r="Q505" s="41"/>
      <c r="R505" s="175"/>
      <c r="S505" s="41"/>
      <c r="T505" s="41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F505" s="41"/>
      <c r="AG505" s="41"/>
      <c r="AH505" s="41"/>
      <c r="AI505" s="41"/>
      <c r="AJ505" s="41"/>
      <c r="AK505" s="41"/>
      <c r="AL505" s="41"/>
      <c r="AM505" s="41"/>
      <c r="AN505" s="41"/>
      <c r="AO505" s="41"/>
      <c r="AP505" s="41"/>
      <c r="AQ505" s="41"/>
      <c r="AR505" s="41"/>
      <c r="AS505" s="41"/>
      <c r="AT505" s="41"/>
      <c r="AU505" s="41"/>
      <c r="AV505" s="41"/>
      <c r="AW505" s="41"/>
      <c r="AX505" s="41"/>
      <c r="AY505" s="41"/>
      <c r="AZ505" s="41"/>
      <c r="BA505" s="41"/>
      <c r="BB505" s="41"/>
      <c r="BC505" s="41"/>
      <c r="BD505" s="41"/>
      <c r="BE505" s="41"/>
      <c r="BF505" s="41"/>
      <c r="BG505" s="41"/>
      <c r="BH505" s="41"/>
      <c r="BI505" s="41"/>
      <c r="BJ505" s="41"/>
      <c r="BK505" s="41"/>
      <c r="BL505" s="41"/>
      <c r="BM505" s="41"/>
      <c r="BN505" s="41"/>
      <c r="BO505" s="41"/>
      <c r="BP505" s="41"/>
      <c r="BQ505" s="41"/>
      <c r="BR505" s="41"/>
      <c r="BS505" s="41"/>
      <c r="BT505" s="41"/>
      <c r="BU505" s="41"/>
      <c r="BV505" s="41"/>
      <c r="BW505" s="41"/>
      <c r="BX505" s="41"/>
      <c r="BY505" s="41"/>
      <c r="BZ505" s="41"/>
      <c r="CA505" s="41"/>
      <c r="CB505" s="41"/>
      <c r="CC505" s="41"/>
      <c r="CD505" s="41"/>
      <c r="CE505" s="41"/>
      <c r="CF505" s="41"/>
      <c r="CG505" s="41"/>
      <c r="CH505" s="41"/>
      <c r="CI505" s="41"/>
      <c r="CJ505" s="41"/>
      <c r="CK505" s="41"/>
      <c r="CL505" s="41"/>
      <c r="CM505" s="41"/>
      <c r="CN505" s="41"/>
      <c r="CO505" s="41"/>
      <c r="CP505" s="41"/>
      <c r="CQ505" s="41"/>
      <c r="CR505" s="41"/>
      <c r="CS505" s="41"/>
      <c r="CT505" s="41"/>
      <c r="CU505" s="41"/>
      <c r="CV505" s="41"/>
      <c r="CW505" s="41"/>
      <c r="CX505" s="41"/>
      <c r="CY505" s="41"/>
    </row>
    <row r="506" spans="1:103" s="40" customFormat="1" x14ac:dyDescent="0.25">
      <c r="A506" s="187" t="s">
        <v>14</v>
      </c>
      <c r="B506" s="187"/>
      <c r="C506" s="145"/>
      <c r="D506" s="119"/>
      <c r="E506" s="119"/>
      <c r="F506" s="119"/>
      <c r="G506" s="189"/>
      <c r="H506" s="189"/>
      <c r="I506" s="119"/>
      <c r="J506" s="185"/>
      <c r="K506" s="8" t="e">
        <f t="shared" si="196"/>
        <v>#DIV/0!</v>
      </c>
      <c r="L506" s="9" t="e">
        <f t="shared" si="197"/>
        <v>#DIV/0!</v>
      </c>
      <c r="M506" s="48"/>
      <c r="N506" s="3">
        <f t="shared" si="189"/>
        <v>0</v>
      </c>
      <c r="O506" s="3">
        <f t="shared" si="190"/>
        <v>0</v>
      </c>
      <c r="Q506" s="41"/>
      <c r="R506" s="175"/>
      <c r="S506" s="41"/>
      <c r="T506" s="41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F506" s="41"/>
      <c r="AG506" s="41"/>
      <c r="AH506" s="41"/>
      <c r="AI506" s="41"/>
      <c r="AJ506" s="41"/>
      <c r="AK506" s="41"/>
      <c r="AL506" s="41"/>
      <c r="AM506" s="41"/>
      <c r="AN506" s="41"/>
      <c r="AO506" s="41"/>
      <c r="AP506" s="41"/>
      <c r="AQ506" s="41"/>
      <c r="AR506" s="41"/>
      <c r="AS506" s="41"/>
      <c r="AT506" s="41"/>
      <c r="AU506" s="41"/>
      <c r="AV506" s="41"/>
      <c r="AW506" s="41"/>
      <c r="AX506" s="41"/>
      <c r="AY506" s="41"/>
      <c r="AZ506" s="41"/>
      <c r="BA506" s="41"/>
      <c r="BB506" s="41"/>
      <c r="BC506" s="41"/>
      <c r="BD506" s="41"/>
      <c r="BE506" s="41"/>
      <c r="BF506" s="41"/>
      <c r="BG506" s="41"/>
      <c r="BH506" s="41"/>
      <c r="BI506" s="41"/>
      <c r="BJ506" s="41"/>
      <c r="BK506" s="41"/>
      <c r="BL506" s="41"/>
      <c r="BM506" s="41"/>
      <c r="BN506" s="41"/>
      <c r="BO506" s="41"/>
      <c r="BP506" s="41"/>
      <c r="BQ506" s="41"/>
      <c r="BR506" s="41"/>
      <c r="BS506" s="41"/>
      <c r="BT506" s="41"/>
      <c r="BU506" s="41"/>
      <c r="BV506" s="41"/>
      <c r="BW506" s="41"/>
      <c r="BX506" s="41"/>
      <c r="BY506" s="41"/>
      <c r="BZ506" s="41"/>
      <c r="CA506" s="41"/>
      <c r="CB506" s="41"/>
      <c r="CC506" s="41"/>
      <c r="CD506" s="41"/>
      <c r="CE506" s="41"/>
      <c r="CF506" s="41"/>
      <c r="CG506" s="41"/>
      <c r="CH506" s="41"/>
      <c r="CI506" s="41"/>
      <c r="CJ506" s="41"/>
      <c r="CK506" s="41"/>
      <c r="CL506" s="41"/>
      <c r="CM506" s="41"/>
      <c r="CN506" s="41"/>
      <c r="CO506" s="41"/>
      <c r="CP506" s="41"/>
      <c r="CQ506" s="41"/>
      <c r="CR506" s="41"/>
      <c r="CS506" s="41"/>
      <c r="CT506" s="41"/>
      <c r="CU506" s="41"/>
      <c r="CV506" s="41"/>
      <c r="CW506" s="41"/>
      <c r="CX506" s="41"/>
      <c r="CY506" s="41"/>
    </row>
    <row r="507" spans="1:103" s="40" customFormat="1" x14ac:dyDescent="0.25">
      <c r="A507" s="187" t="s">
        <v>15</v>
      </c>
      <c r="B507" s="187"/>
      <c r="C507" s="145"/>
      <c r="D507" s="119"/>
      <c r="E507" s="119"/>
      <c r="F507" s="119"/>
      <c r="G507" s="189"/>
      <c r="H507" s="189"/>
      <c r="I507" s="119"/>
      <c r="J507" s="185"/>
      <c r="K507" s="8" t="e">
        <f t="shared" si="196"/>
        <v>#DIV/0!</v>
      </c>
      <c r="L507" s="9" t="e">
        <f t="shared" si="197"/>
        <v>#DIV/0!</v>
      </c>
      <c r="M507" s="48"/>
      <c r="N507" s="3">
        <f t="shared" si="189"/>
        <v>0</v>
      </c>
      <c r="O507" s="3">
        <f t="shared" si="190"/>
        <v>0</v>
      </c>
      <c r="Q507" s="41"/>
      <c r="R507" s="175"/>
      <c r="S507" s="41"/>
      <c r="T507" s="41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F507" s="41"/>
      <c r="AG507" s="41"/>
      <c r="AH507" s="41"/>
      <c r="AI507" s="41"/>
      <c r="AJ507" s="41"/>
      <c r="AK507" s="41"/>
      <c r="AL507" s="41"/>
      <c r="AM507" s="41"/>
      <c r="AN507" s="41"/>
      <c r="AO507" s="41"/>
      <c r="AP507" s="41"/>
      <c r="AQ507" s="41"/>
      <c r="AR507" s="41"/>
      <c r="AS507" s="41"/>
      <c r="AT507" s="41"/>
      <c r="AU507" s="41"/>
      <c r="AV507" s="41"/>
      <c r="AW507" s="41"/>
      <c r="AX507" s="41"/>
      <c r="AY507" s="41"/>
      <c r="AZ507" s="41"/>
      <c r="BA507" s="41"/>
      <c r="BB507" s="41"/>
      <c r="BC507" s="41"/>
      <c r="BD507" s="41"/>
      <c r="BE507" s="41"/>
      <c r="BF507" s="41"/>
      <c r="BG507" s="41"/>
      <c r="BH507" s="41"/>
      <c r="BI507" s="41"/>
      <c r="BJ507" s="41"/>
      <c r="BK507" s="41"/>
      <c r="BL507" s="41"/>
      <c r="BM507" s="41"/>
      <c r="BN507" s="41"/>
      <c r="BO507" s="41"/>
      <c r="BP507" s="41"/>
      <c r="BQ507" s="41"/>
      <c r="BR507" s="41"/>
      <c r="BS507" s="41"/>
      <c r="BT507" s="41"/>
      <c r="BU507" s="41"/>
      <c r="BV507" s="41"/>
      <c r="BW507" s="41"/>
      <c r="BX507" s="41"/>
      <c r="BY507" s="41"/>
      <c r="BZ507" s="41"/>
      <c r="CA507" s="41"/>
      <c r="CB507" s="41"/>
      <c r="CC507" s="41"/>
      <c r="CD507" s="41"/>
      <c r="CE507" s="41"/>
      <c r="CF507" s="41"/>
      <c r="CG507" s="41"/>
      <c r="CH507" s="41"/>
      <c r="CI507" s="41"/>
      <c r="CJ507" s="41"/>
      <c r="CK507" s="41"/>
      <c r="CL507" s="41"/>
      <c r="CM507" s="41"/>
      <c r="CN507" s="41"/>
      <c r="CO507" s="41"/>
      <c r="CP507" s="41"/>
      <c r="CQ507" s="41"/>
      <c r="CR507" s="41"/>
      <c r="CS507" s="41"/>
      <c r="CT507" s="41"/>
      <c r="CU507" s="41"/>
      <c r="CV507" s="41"/>
      <c r="CW507" s="41"/>
      <c r="CX507" s="41"/>
      <c r="CY507" s="41"/>
    </row>
    <row r="508" spans="1:103" s="40" customFormat="1" x14ac:dyDescent="0.25">
      <c r="A508" s="187" t="s">
        <v>16</v>
      </c>
      <c r="B508" s="187"/>
      <c r="C508" s="145"/>
      <c r="D508" s="119"/>
      <c r="E508" s="119"/>
      <c r="F508" s="119"/>
      <c r="G508" s="189"/>
      <c r="H508" s="189"/>
      <c r="I508" s="119"/>
      <c r="J508" s="185"/>
      <c r="K508" s="8" t="e">
        <f t="shared" si="196"/>
        <v>#DIV/0!</v>
      </c>
      <c r="L508" s="9" t="e">
        <f t="shared" si="197"/>
        <v>#DIV/0!</v>
      </c>
      <c r="M508" s="48"/>
      <c r="N508" s="3">
        <f t="shared" si="189"/>
        <v>0</v>
      </c>
      <c r="O508" s="3">
        <f t="shared" si="190"/>
        <v>0</v>
      </c>
      <c r="Q508" s="41"/>
      <c r="R508" s="175"/>
      <c r="S508" s="41"/>
      <c r="T508" s="41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F508" s="41"/>
      <c r="AG508" s="41"/>
      <c r="AH508" s="41"/>
      <c r="AI508" s="41"/>
      <c r="AJ508" s="41"/>
      <c r="AK508" s="41"/>
      <c r="AL508" s="41"/>
      <c r="AM508" s="41"/>
      <c r="AN508" s="41"/>
      <c r="AO508" s="41"/>
      <c r="AP508" s="41"/>
      <c r="AQ508" s="41"/>
      <c r="AR508" s="41"/>
      <c r="AS508" s="41"/>
      <c r="AT508" s="41"/>
      <c r="AU508" s="41"/>
      <c r="AV508" s="41"/>
      <c r="AW508" s="41"/>
      <c r="AX508" s="41"/>
      <c r="AY508" s="41"/>
      <c r="AZ508" s="41"/>
      <c r="BA508" s="41"/>
      <c r="BB508" s="41"/>
      <c r="BC508" s="41"/>
      <c r="BD508" s="41"/>
      <c r="BE508" s="41"/>
      <c r="BF508" s="41"/>
      <c r="BG508" s="41"/>
      <c r="BH508" s="41"/>
      <c r="BI508" s="41"/>
      <c r="BJ508" s="41"/>
      <c r="BK508" s="41"/>
      <c r="BL508" s="41"/>
      <c r="BM508" s="41"/>
      <c r="BN508" s="41"/>
      <c r="BO508" s="41"/>
      <c r="BP508" s="41"/>
      <c r="BQ508" s="41"/>
      <c r="BR508" s="41"/>
      <c r="BS508" s="41"/>
      <c r="BT508" s="41"/>
      <c r="BU508" s="41"/>
      <c r="BV508" s="41"/>
      <c r="BW508" s="41"/>
      <c r="BX508" s="41"/>
      <c r="BY508" s="41"/>
      <c r="BZ508" s="41"/>
      <c r="CA508" s="41"/>
      <c r="CB508" s="41"/>
      <c r="CC508" s="41"/>
      <c r="CD508" s="41"/>
      <c r="CE508" s="41"/>
      <c r="CF508" s="41"/>
      <c r="CG508" s="41"/>
      <c r="CH508" s="41"/>
      <c r="CI508" s="41"/>
      <c r="CJ508" s="41"/>
      <c r="CK508" s="41"/>
      <c r="CL508" s="41"/>
      <c r="CM508" s="41"/>
      <c r="CN508" s="41"/>
      <c r="CO508" s="41"/>
      <c r="CP508" s="41"/>
      <c r="CQ508" s="41"/>
      <c r="CR508" s="41"/>
      <c r="CS508" s="41"/>
      <c r="CT508" s="41"/>
      <c r="CU508" s="41"/>
      <c r="CV508" s="41"/>
      <c r="CW508" s="41"/>
      <c r="CX508" s="41"/>
      <c r="CY508" s="41"/>
    </row>
    <row r="509" spans="1:103" s="40" customFormat="1" x14ac:dyDescent="0.25">
      <c r="A509" s="187" t="s">
        <v>17</v>
      </c>
      <c r="B509" s="187"/>
      <c r="C509" s="145"/>
      <c r="D509" s="119"/>
      <c r="E509" s="119"/>
      <c r="F509" s="119"/>
      <c r="G509" s="189"/>
      <c r="H509" s="189"/>
      <c r="I509" s="119"/>
      <c r="J509" s="185"/>
      <c r="K509" s="8" t="e">
        <f t="shared" si="196"/>
        <v>#DIV/0!</v>
      </c>
      <c r="L509" s="9" t="e">
        <f t="shared" si="197"/>
        <v>#DIV/0!</v>
      </c>
      <c r="M509" s="48"/>
      <c r="N509" s="3">
        <f t="shared" si="189"/>
        <v>0</v>
      </c>
      <c r="O509" s="3">
        <f t="shared" si="190"/>
        <v>0</v>
      </c>
      <c r="Q509" s="41"/>
      <c r="R509" s="175"/>
      <c r="S509" s="41"/>
      <c r="T509" s="41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F509" s="41"/>
      <c r="AG509" s="41"/>
      <c r="AH509" s="41"/>
      <c r="AI509" s="41"/>
      <c r="AJ509" s="41"/>
      <c r="AK509" s="41"/>
      <c r="AL509" s="41"/>
      <c r="AM509" s="41"/>
      <c r="AN509" s="41"/>
      <c r="AO509" s="41"/>
      <c r="AP509" s="41"/>
      <c r="AQ509" s="41"/>
      <c r="AR509" s="41"/>
      <c r="AS509" s="41"/>
      <c r="AT509" s="41"/>
      <c r="AU509" s="41"/>
      <c r="AV509" s="41"/>
      <c r="AW509" s="41"/>
      <c r="AX509" s="41"/>
      <c r="AY509" s="41"/>
      <c r="AZ509" s="41"/>
      <c r="BA509" s="41"/>
      <c r="BB509" s="41"/>
      <c r="BC509" s="41"/>
      <c r="BD509" s="41"/>
      <c r="BE509" s="41"/>
      <c r="BF509" s="41"/>
      <c r="BG509" s="41"/>
      <c r="BH509" s="41"/>
      <c r="BI509" s="41"/>
      <c r="BJ509" s="41"/>
      <c r="BK509" s="41"/>
      <c r="BL509" s="41"/>
      <c r="BM509" s="41"/>
      <c r="BN509" s="41"/>
      <c r="BO509" s="41"/>
      <c r="BP509" s="41"/>
      <c r="BQ509" s="41"/>
      <c r="BR509" s="41"/>
      <c r="BS509" s="41"/>
      <c r="BT509" s="41"/>
      <c r="BU509" s="41"/>
      <c r="BV509" s="41"/>
      <c r="BW509" s="41"/>
      <c r="BX509" s="41"/>
      <c r="BY509" s="41"/>
      <c r="BZ509" s="41"/>
      <c r="CA509" s="41"/>
      <c r="CB509" s="41"/>
      <c r="CC509" s="41"/>
      <c r="CD509" s="41"/>
      <c r="CE509" s="41"/>
      <c r="CF509" s="41"/>
      <c r="CG509" s="41"/>
      <c r="CH509" s="41"/>
      <c r="CI509" s="41"/>
      <c r="CJ509" s="41"/>
      <c r="CK509" s="41"/>
      <c r="CL509" s="41"/>
      <c r="CM509" s="41"/>
      <c r="CN509" s="41"/>
      <c r="CO509" s="41"/>
      <c r="CP509" s="41"/>
      <c r="CQ509" s="41"/>
      <c r="CR509" s="41"/>
      <c r="CS509" s="41"/>
      <c r="CT509" s="41"/>
      <c r="CU509" s="41"/>
      <c r="CV509" s="41"/>
      <c r="CW509" s="41"/>
      <c r="CX509" s="41"/>
      <c r="CY509" s="41"/>
    </row>
    <row r="510" spans="1:103" s="40" customFormat="1" x14ac:dyDescent="0.25">
      <c r="A510" s="190" t="s">
        <v>18</v>
      </c>
      <c r="B510" s="190"/>
      <c r="C510" s="146"/>
      <c r="D510" s="124"/>
      <c r="E510" s="124"/>
      <c r="F510" s="124"/>
      <c r="G510" s="192"/>
      <c r="H510" s="192"/>
      <c r="I510" s="124"/>
      <c r="J510" s="186"/>
      <c r="K510" s="8" t="e">
        <f t="shared" si="196"/>
        <v>#DIV/0!</v>
      </c>
      <c r="L510" s="9" t="e">
        <f t="shared" si="197"/>
        <v>#DIV/0!</v>
      </c>
      <c r="M510" s="48"/>
      <c r="N510" s="3">
        <f t="shared" si="189"/>
        <v>0</v>
      </c>
      <c r="O510" s="3">
        <f t="shared" si="190"/>
        <v>0</v>
      </c>
      <c r="Q510" s="41"/>
      <c r="R510" s="175"/>
      <c r="S510" s="41"/>
      <c r="T510" s="41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F510" s="41"/>
      <c r="AG510" s="41"/>
      <c r="AH510" s="41"/>
      <c r="AI510" s="41"/>
      <c r="AJ510" s="41"/>
      <c r="AK510" s="41"/>
      <c r="AL510" s="41"/>
      <c r="AM510" s="41"/>
      <c r="AN510" s="41"/>
      <c r="AO510" s="41"/>
      <c r="AP510" s="41"/>
      <c r="AQ510" s="41"/>
      <c r="AR510" s="41"/>
      <c r="AS510" s="41"/>
      <c r="AT510" s="41"/>
      <c r="AU510" s="41"/>
      <c r="AV510" s="41"/>
      <c r="AW510" s="41"/>
      <c r="AX510" s="41"/>
      <c r="AY510" s="41"/>
      <c r="AZ510" s="41"/>
      <c r="BA510" s="41"/>
      <c r="BB510" s="41"/>
      <c r="BC510" s="41"/>
      <c r="BD510" s="41"/>
      <c r="BE510" s="41"/>
      <c r="BF510" s="41"/>
      <c r="BG510" s="41"/>
      <c r="BH510" s="41"/>
      <c r="BI510" s="41"/>
      <c r="BJ510" s="41"/>
      <c r="BK510" s="41"/>
      <c r="BL510" s="41"/>
      <c r="BM510" s="41"/>
      <c r="BN510" s="41"/>
      <c r="BO510" s="41"/>
      <c r="BP510" s="41"/>
      <c r="BQ510" s="41"/>
      <c r="BR510" s="41"/>
      <c r="BS510" s="41"/>
      <c r="BT510" s="41"/>
      <c r="BU510" s="41"/>
      <c r="BV510" s="41"/>
      <c r="BW510" s="41"/>
      <c r="BX510" s="41"/>
      <c r="BY510" s="41"/>
      <c r="BZ510" s="41"/>
      <c r="CA510" s="41"/>
      <c r="CB510" s="41"/>
      <c r="CC510" s="41"/>
      <c r="CD510" s="41"/>
      <c r="CE510" s="41"/>
      <c r="CF510" s="41"/>
      <c r="CG510" s="41"/>
      <c r="CH510" s="41"/>
      <c r="CI510" s="41"/>
      <c r="CJ510" s="41"/>
      <c r="CK510" s="41"/>
      <c r="CL510" s="41"/>
      <c r="CM510" s="41"/>
      <c r="CN510" s="41"/>
      <c r="CO510" s="41"/>
      <c r="CP510" s="41"/>
      <c r="CQ510" s="41"/>
      <c r="CR510" s="41"/>
      <c r="CS510" s="41"/>
      <c r="CT510" s="41"/>
      <c r="CU510" s="41"/>
      <c r="CV510" s="41"/>
      <c r="CW510" s="41"/>
      <c r="CX510" s="41"/>
      <c r="CY510" s="41"/>
    </row>
    <row r="511" spans="1:103" s="16" customFormat="1" ht="24" x14ac:dyDescent="0.2">
      <c r="A511" s="136" t="s">
        <v>124</v>
      </c>
      <c r="B511" s="206" t="s">
        <v>125</v>
      </c>
      <c r="C511" s="206"/>
      <c r="D511" s="206"/>
      <c r="E511" s="206"/>
      <c r="F511" s="206"/>
      <c r="G511" s="206"/>
      <c r="H511" s="206"/>
      <c r="I511" s="206"/>
      <c r="J511" s="206"/>
      <c r="K511" s="13"/>
      <c r="L511" s="14"/>
      <c r="M511" s="15"/>
      <c r="N511" s="3">
        <f t="shared" si="189"/>
        <v>0</v>
      </c>
      <c r="O511" s="3">
        <f t="shared" si="190"/>
        <v>0</v>
      </c>
      <c r="Q511" s="17"/>
      <c r="R511" s="170"/>
      <c r="S511" s="17"/>
      <c r="T511" s="17"/>
      <c r="U511" s="17"/>
      <c r="V511" s="17"/>
      <c r="W511" s="17"/>
      <c r="X511" s="17"/>
      <c r="Y511" s="17"/>
      <c r="Z511" s="17"/>
      <c r="AA511" s="17"/>
      <c r="AB511" s="17"/>
      <c r="AC511" s="17"/>
      <c r="AD511" s="17"/>
      <c r="AE511" s="17"/>
      <c r="AF511" s="17"/>
      <c r="AG511" s="17"/>
      <c r="AH511" s="17"/>
      <c r="AI511" s="17"/>
      <c r="AJ511" s="17"/>
      <c r="AK511" s="17"/>
      <c r="AL511" s="17"/>
      <c r="AM511" s="17"/>
      <c r="AN511" s="17"/>
      <c r="AO511" s="17"/>
      <c r="AP511" s="17"/>
      <c r="AQ511" s="17"/>
      <c r="AR511" s="17"/>
      <c r="AS511" s="17"/>
      <c r="AT511" s="17"/>
      <c r="AU511" s="17"/>
      <c r="AV511" s="17"/>
      <c r="AW511" s="17"/>
      <c r="AX511" s="17"/>
      <c r="AY511" s="17"/>
      <c r="AZ511" s="17"/>
      <c r="BA511" s="17"/>
      <c r="BB511" s="17"/>
      <c r="BC511" s="17"/>
      <c r="BD511" s="17"/>
      <c r="BE511" s="17"/>
      <c r="BF511" s="17"/>
      <c r="BG511" s="17"/>
      <c r="BH511" s="17"/>
      <c r="BI511" s="17"/>
      <c r="BJ511" s="17"/>
      <c r="BK511" s="17"/>
      <c r="BL511" s="17"/>
      <c r="BM511" s="17"/>
      <c r="BN511" s="17"/>
      <c r="BO511" s="17"/>
      <c r="BP511" s="17"/>
      <c r="BQ511" s="17"/>
      <c r="BR511" s="17"/>
      <c r="BS511" s="17"/>
      <c r="BT511" s="17"/>
      <c r="BU511" s="17"/>
      <c r="BV511" s="17"/>
      <c r="BW511" s="17"/>
      <c r="BX511" s="17"/>
      <c r="BY511" s="17"/>
      <c r="BZ511" s="17"/>
      <c r="CA511" s="17"/>
      <c r="CB511" s="17"/>
      <c r="CC511" s="17"/>
      <c r="CD511" s="17"/>
      <c r="CE511" s="17"/>
      <c r="CF511" s="17"/>
      <c r="CG511" s="17"/>
      <c r="CH511" s="17"/>
      <c r="CI511" s="17"/>
      <c r="CJ511" s="17"/>
      <c r="CK511" s="17"/>
      <c r="CL511" s="17"/>
      <c r="CM511" s="17"/>
      <c r="CN511" s="17"/>
      <c r="CO511" s="17"/>
      <c r="CP511" s="17"/>
      <c r="CQ511" s="17"/>
      <c r="CR511" s="17"/>
      <c r="CS511" s="17"/>
      <c r="CT511" s="17"/>
      <c r="CU511" s="17"/>
      <c r="CV511" s="17"/>
      <c r="CW511" s="17"/>
      <c r="CX511" s="17"/>
      <c r="CY511" s="17"/>
    </row>
    <row r="512" spans="1:103" s="11" customFormat="1" x14ac:dyDescent="0.25">
      <c r="A512" s="193" t="s">
        <v>12</v>
      </c>
      <c r="B512" s="193"/>
      <c r="C512" s="145" t="s">
        <v>311</v>
      </c>
      <c r="D512" s="131">
        <f t="shared" ref="D512:F518" si="198">SUM(D520,D536)</f>
        <v>167899.74596</v>
      </c>
      <c r="E512" s="131">
        <f t="shared" si="198"/>
        <v>164896.28840000002</v>
      </c>
      <c r="F512" s="131">
        <f t="shared" si="198"/>
        <v>164896.28840000002</v>
      </c>
      <c r="G512" s="196">
        <v>44562</v>
      </c>
      <c r="H512" s="196"/>
      <c r="I512" s="131">
        <f t="shared" ref="I512:I518" si="199">SUM(I520,I536)</f>
        <v>167896.3363</v>
      </c>
      <c r="J512" s="198" t="s">
        <v>279</v>
      </c>
      <c r="K512" s="8">
        <f>F512/D512</f>
        <v>0.98211160152252097</v>
      </c>
      <c r="L512" s="9">
        <f>I512/D512</f>
        <v>0.99997969228612882</v>
      </c>
      <c r="M512" s="18"/>
      <c r="N512" s="3">
        <f t="shared" si="189"/>
        <v>3000.0478999999759</v>
      </c>
      <c r="O512" s="3">
        <f t="shared" si="190"/>
        <v>0</v>
      </c>
      <c r="Q512" s="2"/>
      <c r="R512" s="169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  <c r="BY512" s="2"/>
      <c r="BZ512" s="2"/>
      <c r="CA512" s="2"/>
      <c r="CB512" s="2"/>
      <c r="CC512" s="2"/>
      <c r="CD512" s="2"/>
      <c r="CE512" s="2"/>
      <c r="CF512" s="2"/>
      <c r="CG512" s="2"/>
      <c r="CH512" s="2"/>
      <c r="CI512" s="2"/>
      <c r="CJ512" s="2"/>
      <c r="CK512" s="2"/>
      <c r="CL512" s="2"/>
      <c r="CM512" s="2"/>
      <c r="CN512" s="2"/>
      <c r="CO512" s="2"/>
      <c r="CP512" s="2"/>
      <c r="CQ512" s="2"/>
      <c r="CR512" s="2"/>
      <c r="CS512" s="2"/>
      <c r="CT512" s="2"/>
      <c r="CU512" s="2"/>
      <c r="CV512" s="2"/>
      <c r="CW512" s="2"/>
      <c r="CX512" s="2"/>
      <c r="CY512" s="2"/>
    </row>
    <row r="513" spans="1:103" s="11" customFormat="1" x14ac:dyDescent="0.25">
      <c r="A513" s="193" t="s">
        <v>13</v>
      </c>
      <c r="B513" s="193"/>
      <c r="C513" s="145" t="s">
        <v>311</v>
      </c>
      <c r="D513" s="131">
        <f t="shared" si="198"/>
        <v>31035.4</v>
      </c>
      <c r="E513" s="131">
        <f t="shared" si="198"/>
        <v>28065.352579999999</v>
      </c>
      <c r="F513" s="131">
        <f t="shared" si="198"/>
        <v>28065.352579999999</v>
      </c>
      <c r="G513" s="196"/>
      <c r="H513" s="196"/>
      <c r="I513" s="131">
        <f t="shared" si="199"/>
        <v>31035.4</v>
      </c>
      <c r="J513" s="198"/>
      <c r="K513" s="8">
        <f t="shared" ref="K513:K518" si="200">F513/D513</f>
        <v>0.90430130045045332</v>
      </c>
      <c r="L513" s="9">
        <f t="shared" ref="L513:L518" si="201">I513/D513</f>
        <v>1</v>
      </c>
      <c r="M513" s="18"/>
      <c r="N513" s="3">
        <f t="shared" si="189"/>
        <v>2970.0474200000026</v>
      </c>
      <c r="O513" s="3">
        <f t="shared" si="190"/>
        <v>0</v>
      </c>
      <c r="Q513" s="2"/>
      <c r="R513" s="169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  <c r="BU513" s="2"/>
      <c r="BV513" s="2"/>
      <c r="BW513" s="2"/>
      <c r="BX513" s="2"/>
      <c r="BY513" s="2"/>
      <c r="BZ513" s="2"/>
      <c r="CA513" s="2"/>
      <c r="CB513" s="2"/>
      <c r="CC513" s="2"/>
      <c r="CD513" s="2"/>
      <c r="CE513" s="2"/>
      <c r="CF513" s="2"/>
      <c r="CG513" s="2"/>
      <c r="CH513" s="2"/>
      <c r="CI513" s="2"/>
      <c r="CJ513" s="2"/>
      <c r="CK513" s="2"/>
      <c r="CL513" s="2"/>
      <c r="CM513" s="2"/>
      <c r="CN513" s="2"/>
      <c r="CO513" s="2"/>
      <c r="CP513" s="2"/>
      <c r="CQ513" s="2"/>
      <c r="CR513" s="2"/>
      <c r="CS513" s="2"/>
      <c r="CT513" s="2"/>
      <c r="CU513" s="2"/>
      <c r="CV513" s="2"/>
      <c r="CW513" s="2"/>
      <c r="CX513" s="2"/>
      <c r="CY513" s="2"/>
    </row>
    <row r="514" spans="1:103" s="11" customFormat="1" x14ac:dyDescent="0.25">
      <c r="A514" s="193" t="s">
        <v>14</v>
      </c>
      <c r="B514" s="193"/>
      <c r="C514" s="145" t="s">
        <v>311</v>
      </c>
      <c r="D514" s="131">
        <f t="shared" si="198"/>
        <v>136864.34596000001</v>
      </c>
      <c r="E514" s="131">
        <f t="shared" si="198"/>
        <v>136830.93582000001</v>
      </c>
      <c r="F514" s="131">
        <f t="shared" si="198"/>
        <v>136830.93582000001</v>
      </c>
      <c r="G514" s="196"/>
      <c r="H514" s="196"/>
      <c r="I514" s="131">
        <f t="shared" si="199"/>
        <v>136860.9363</v>
      </c>
      <c r="J514" s="198"/>
      <c r="K514" s="8">
        <f t="shared" si="200"/>
        <v>0.99975588865189358</v>
      </c>
      <c r="L514" s="9">
        <f t="shared" si="201"/>
        <v>0.99997508730286122</v>
      </c>
      <c r="M514" s="18"/>
      <c r="N514" s="3">
        <f t="shared" si="189"/>
        <v>30.000479999987874</v>
      </c>
      <c r="O514" s="3">
        <f t="shared" si="190"/>
        <v>0</v>
      </c>
      <c r="Q514" s="2"/>
      <c r="R514" s="169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  <c r="BY514" s="2"/>
      <c r="BZ514" s="2"/>
      <c r="CA514" s="2"/>
      <c r="CB514" s="2"/>
      <c r="CC514" s="2"/>
      <c r="CD514" s="2"/>
      <c r="CE514" s="2"/>
      <c r="CF514" s="2"/>
      <c r="CG514" s="2"/>
      <c r="CH514" s="2"/>
      <c r="CI514" s="2"/>
      <c r="CJ514" s="2"/>
      <c r="CK514" s="2"/>
      <c r="CL514" s="2"/>
      <c r="CM514" s="2"/>
      <c r="CN514" s="2"/>
      <c r="CO514" s="2"/>
      <c r="CP514" s="2"/>
      <c r="CQ514" s="2"/>
      <c r="CR514" s="2"/>
      <c r="CS514" s="2"/>
      <c r="CT514" s="2"/>
      <c r="CU514" s="2"/>
      <c r="CV514" s="2"/>
      <c r="CW514" s="2"/>
      <c r="CX514" s="2"/>
      <c r="CY514" s="2"/>
    </row>
    <row r="515" spans="1:103" s="11" customFormat="1" x14ac:dyDescent="0.25">
      <c r="A515" s="193" t="s">
        <v>15</v>
      </c>
      <c r="B515" s="193"/>
      <c r="C515" s="145"/>
      <c r="D515" s="131">
        <f t="shared" si="198"/>
        <v>0</v>
      </c>
      <c r="E515" s="131">
        <f t="shared" si="198"/>
        <v>0</v>
      </c>
      <c r="F515" s="131">
        <f t="shared" si="198"/>
        <v>0</v>
      </c>
      <c r="G515" s="196"/>
      <c r="H515" s="196"/>
      <c r="I515" s="131">
        <f t="shared" si="199"/>
        <v>0</v>
      </c>
      <c r="J515" s="198"/>
      <c r="K515" s="8" t="e">
        <f t="shared" si="200"/>
        <v>#DIV/0!</v>
      </c>
      <c r="L515" s="9" t="e">
        <f t="shared" si="201"/>
        <v>#DIV/0!</v>
      </c>
      <c r="M515" s="18"/>
      <c r="N515" s="3">
        <f t="shared" si="189"/>
        <v>0</v>
      </c>
      <c r="O515" s="3">
        <f t="shared" si="190"/>
        <v>0</v>
      </c>
      <c r="Q515" s="2"/>
      <c r="R515" s="169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2"/>
      <c r="BP515" s="2"/>
      <c r="BQ515" s="2"/>
      <c r="BR515" s="2"/>
      <c r="BS515" s="2"/>
      <c r="BT515" s="2"/>
      <c r="BU515" s="2"/>
      <c r="BV515" s="2"/>
      <c r="BW515" s="2"/>
      <c r="BX515" s="2"/>
      <c r="BY515" s="2"/>
      <c r="BZ515" s="2"/>
      <c r="CA515" s="2"/>
      <c r="CB515" s="2"/>
      <c r="CC515" s="2"/>
      <c r="CD515" s="2"/>
      <c r="CE515" s="2"/>
      <c r="CF515" s="2"/>
      <c r="CG515" s="2"/>
      <c r="CH515" s="2"/>
      <c r="CI515" s="2"/>
      <c r="CJ515" s="2"/>
      <c r="CK515" s="2"/>
      <c r="CL515" s="2"/>
      <c r="CM515" s="2"/>
      <c r="CN515" s="2"/>
      <c r="CO515" s="2"/>
      <c r="CP515" s="2"/>
      <c r="CQ515" s="2"/>
      <c r="CR515" s="2"/>
      <c r="CS515" s="2"/>
      <c r="CT515" s="2"/>
      <c r="CU515" s="2"/>
      <c r="CV515" s="2"/>
      <c r="CW515" s="2"/>
      <c r="CX515" s="2"/>
      <c r="CY515" s="2"/>
    </row>
    <row r="516" spans="1:103" s="11" customFormat="1" x14ac:dyDescent="0.25">
      <c r="A516" s="193" t="s">
        <v>16</v>
      </c>
      <c r="B516" s="193"/>
      <c r="C516" s="145"/>
      <c r="D516" s="131">
        <f t="shared" si="198"/>
        <v>0</v>
      </c>
      <c r="E516" s="131">
        <f t="shared" si="198"/>
        <v>0</v>
      </c>
      <c r="F516" s="131">
        <f t="shared" si="198"/>
        <v>0</v>
      </c>
      <c r="G516" s="196"/>
      <c r="H516" s="196"/>
      <c r="I516" s="131">
        <f t="shared" si="199"/>
        <v>0</v>
      </c>
      <c r="J516" s="198"/>
      <c r="K516" s="8" t="e">
        <f t="shared" si="200"/>
        <v>#DIV/0!</v>
      </c>
      <c r="L516" s="9" t="e">
        <f t="shared" si="201"/>
        <v>#DIV/0!</v>
      </c>
      <c r="M516" s="18"/>
      <c r="N516" s="3">
        <f t="shared" si="189"/>
        <v>0</v>
      </c>
      <c r="O516" s="3">
        <f t="shared" si="190"/>
        <v>0</v>
      </c>
      <c r="Q516" s="2"/>
      <c r="R516" s="169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  <c r="BU516" s="2"/>
      <c r="BV516" s="2"/>
      <c r="BW516" s="2"/>
      <c r="BX516" s="2"/>
      <c r="BY516" s="2"/>
      <c r="BZ516" s="2"/>
      <c r="CA516" s="2"/>
      <c r="CB516" s="2"/>
      <c r="CC516" s="2"/>
      <c r="CD516" s="2"/>
      <c r="CE516" s="2"/>
      <c r="CF516" s="2"/>
      <c r="CG516" s="2"/>
      <c r="CH516" s="2"/>
      <c r="CI516" s="2"/>
      <c r="CJ516" s="2"/>
      <c r="CK516" s="2"/>
      <c r="CL516" s="2"/>
      <c r="CM516" s="2"/>
      <c r="CN516" s="2"/>
      <c r="CO516" s="2"/>
      <c r="CP516" s="2"/>
      <c r="CQ516" s="2"/>
      <c r="CR516" s="2"/>
      <c r="CS516" s="2"/>
      <c r="CT516" s="2"/>
      <c r="CU516" s="2"/>
      <c r="CV516" s="2"/>
      <c r="CW516" s="2"/>
      <c r="CX516" s="2"/>
      <c r="CY516" s="2"/>
    </row>
    <row r="517" spans="1:103" s="11" customFormat="1" x14ac:dyDescent="0.25">
      <c r="A517" s="193" t="s">
        <v>17</v>
      </c>
      <c r="B517" s="193"/>
      <c r="C517" s="145"/>
      <c r="D517" s="131">
        <f t="shared" si="198"/>
        <v>0</v>
      </c>
      <c r="E517" s="131">
        <f t="shared" si="198"/>
        <v>0</v>
      </c>
      <c r="F517" s="131">
        <f t="shared" si="198"/>
        <v>0</v>
      </c>
      <c r="G517" s="196"/>
      <c r="H517" s="196"/>
      <c r="I517" s="131">
        <f t="shared" si="199"/>
        <v>0</v>
      </c>
      <c r="J517" s="198"/>
      <c r="K517" s="8" t="e">
        <f t="shared" si="200"/>
        <v>#DIV/0!</v>
      </c>
      <c r="L517" s="9" t="e">
        <f t="shared" si="201"/>
        <v>#DIV/0!</v>
      </c>
      <c r="M517" s="18"/>
      <c r="N517" s="3">
        <f t="shared" si="189"/>
        <v>0</v>
      </c>
      <c r="O517" s="3">
        <f t="shared" si="190"/>
        <v>0</v>
      </c>
      <c r="Q517" s="2"/>
      <c r="R517" s="169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  <c r="BU517" s="2"/>
      <c r="BV517" s="2"/>
      <c r="BW517" s="2"/>
      <c r="BX517" s="2"/>
      <c r="BY517" s="2"/>
      <c r="BZ517" s="2"/>
      <c r="CA517" s="2"/>
      <c r="CB517" s="2"/>
      <c r="CC517" s="2"/>
      <c r="CD517" s="2"/>
      <c r="CE517" s="2"/>
      <c r="CF517" s="2"/>
      <c r="CG517" s="2"/>
      <c r="CH517" s="2"/>
      <c r="CI517" s="2"/>
      <c r="CJ517" s="2"/>
      <c r="CK517" s="2"/>
      <c r="CL517" s="2"/>
      <c r="CM517" s="2"/>
      <c r="CN517" s="2"/>
      <c r="CO517" s="2"/>
      <c r="CP517" s="2"/>
      <c r="CQ517" s="2"/>
      <c r="CR517" s="2"/>
      <c r="CS517" s="2"/>
      <c r="CT517" s="2"/>
      <c r="CU517" s="2"/>
      <c r="CV517" s="2"/>
      <c r="CW517" s="2"/>
      <c r="CX517" s="2"/>
      <c r="CY517" s="2"/>
    </row>
    <row r="518" spans="1:103" s="11" customFormat="1" x14ac:dyDescent="0.25">
      <c r="A518" s="194" t="s">
        <v>18</v>
      </c>
      <c r="B518" s="194"/>
      <c r="C518" s="146"/>
      <c r="D518" s="132">
        <f t="shared" si="198"/>
        <v>0</v>
      </c>
      <c r="E518" s="132">
        <f t="shared" si="198"/>
        <v>0</v>
      </c>
      <c r="F518" s="132">
        <f t="shared" si="198"/>
        <v>0</v>
      </c>
      <c r="G518" s="197"/>
      <c r="H518" s="197"/>
      <c r="I518" s="132">
        <f t="shared" si="199"/>
        <v>0</v>
      </c>
      <c r="J518" s="199"/>
      <c r="K518" s="8" t="e">
        <f t="shared" si="200"/>
        <v>#DIV/0!</v>
      </c>
      <c r="L518" s="9" t="e">
        <f t="shared" si="201"/>
        <v>#DIV/0!</v>
      </c>
      <c r="M518" s="18"/>
      <c r="N518" s="3">
        <f t="shared" si="189"/>
        <v>0</v>
      </c>
      <c r="O518" s="3">
        <f t="shared" si="190"/>
        <v>0</v>
      </c>
      <c r="Q518" s="2"/>
      <c r="R518" s="169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  <c r="BU518" s="2"/>
      <c r="BV518" s="2"/>
      <c r="BW518" s="2"/>
      <c r="BX518" s="2"/>
      <c r="BY518" s="2"/>
      <c r="BZ518" s="2"/>
      <c r="CA518" s="2"/>
      <c r="CB518" s="2"/>
      <c r="CC518" s="2"/>
      <c r="CD518" s="2"/>
      <c r="CE518" s="2"/>
      <c r="CF518" s="2"/>
      <c r="CG518" s="2"/>
      <c r="CH518" s="2"/>
      <c r="CI518" s="2"/>
      <c r="CJ518" s="2"/>
      <c r="CK518" s="2"/>
      <c r="CL518" s="2"/>
      <c r="CM518" s="2"/>
      <c r="CN518" s="2"/>
      <c r="CO518" s="2"/>
      <c r="CP518" s="2"/>
      <c r="CQ518" s="2"/>
      <c r="CR518" s="2"/>
      <c r="CS518" s="2"/>
      <c r="CT518" s="2"/>
      <c r="CU518" s="2"/>
      <c r="CV518" s="2"/>
      <c r="CW518" s="2"/>
      <c r="CX518" s="2"/>
      <c r="CY518" s="2"/>
    </row>
    <row r="519" spans="1:103" s="11" customFormat="1" ht="24" x14ac:dyDescent="0.2">
      <c r="A519" s="118" t="s">
        <v>126</v>
      </c>
      <c r="B519" s="191" t="s">
        <v>127</v>
      </c>
      <c r="C519" s="191"/>
      <c r="D519" s="191"/>
      <c r="E519" s="191"/>
      <c r="F519" s="191"/>
      <c r="G519" s="191"/>
      <c r="H519" s="191"/>
      <c r="I519" s="191"/>
      <c r="J519" s="191"/>
      <c r="K519" s="26"/>
      <c r="L519" s="27"/>
      <c r="M519" s="28"/>
      <c r="N519" s="3">
        <f t="shared" si="189"/>
        <v>0</v>
      </c>
      <c r="O519" s="3">
        <f t="shared" si="190"/>
        <v>0</v>
      </c>
      <c r="Q519" s="2"/>
      <c r="R519" s="169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  <c r="BM519" s="2"/>
      <c r="BN519" s="2"/>
      <c r="BO519" s="2"/>
      <c r="BP519" s="2"/>
      <c r="BQ519" s="2"/>
      <c r="BR519" s="2"/>
      <c r="BS519" s="2"/>
      <c r="BT519" s="2"/>
      <c r="BU519" s="2"/>
      <c r="BV519" s="2"/>
      <c r="BW519" s="2"/>
      <c r="BX519" s="2"/>
      <c r="BY519" s="2"/>
      <c r="BZ519" s="2"/>
      <c r="CA519" s="2"/>
      <c r="CB519" s="2"/>
      <c r="CC519" s="2"/>
      <c r="CD519" s="2"/>
      <c r="CE519" s="2"/>
      <c r="CF519" s="2"/>
      <c r="CG519" s="2"/>
      <c r="CH519" s="2"/>
      <c r="CI519" s="2"/>
      <c r="CJ519" s="2"/>
      <c r="CK519" s="2"/>
      <c r="CL519" s="2"/>
      <c r="CM519" s="2"/>
      <c r="CN519" s="2"/>
      <c r="CO519" s="2"/>
      <c r="CP519" s="2"/>
      <c r="CQ519" s="2"/>
      <c r="CR519" s="2"/>
      <c r="CS519" s="2"/>
      <c r="CT519" s="2"/>
      <c r="CU519" s="2"/>
      <c r="CV519" s="2"/>
      <c r="CW519" s="2"/>
      <c r="CX519" s="2"/>
      <c r="CY519" s="2"/>
    </row>
    <row r="520" spans="1:103" s="11" customFormat="1" x14ac:dyDescent="0.25">
      <c r="A520" s="187" t="s">
        <v>12</v>
      </c>
      <c r="B520" s="187"/>
      <c r="C520" s="166" t="s">
        <v>311</v>
      </c>
      <c r="D520" s="120">
        <f>SUM(D528)</f>
        <v>97950.857059999995</v>
      </c>
      <c r="E520" s="120">
        <f t="shared" ref="E520:F520" si="202">SUM(E528)</f>
        <v>97947.44773</v>
      </c>
      <c r="F520" s="120">
        <f t="shared" si="202"/>
        <v>97947.44773</v>
      </c>
      <c r="G520" s="189">
        <v>44562</v>
      </c>
      <c r="H520" s="189"/>
      <c r="I520" s="120">
        <f>SUM(I528)</f>
        <v>97947.44773</v>
      </c>
      <c r="J520" s="185" t="s">
        <v>254</v>
      </c>
      <c r="K520" s="8">
        <f>F520/D520</f>
        <v>0.99996519346433177</v>
      </c>
      <c r="L520" s="9">
        <f>I520/D520</f>
        <v>0.99996519346433177</v>
      </c>
      <c r="M520" s="31"/>
      <c r="N520" s="3">
        <f t="shared" si="189"/>
        <v>0</v>
      </c>
      <c r="O520" s="3">
        <f t="shared" si="190"/>
        <v>0</v>
      </c>
      <c r="Q520" s="2"/>
      <c r="R520" s="169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/>
      <c r="BY520" s="2"/>
      <c r="BZ520" s="2"/>
      <c r="CA520" s="2"/>
      <c r="CB520" s="2"/>
      <c r="CC520" s="2"/>
      <c r="CD520" s="2"/>
      <c r="CE520" s="2"/>
      <c r="CF520" s="2"/>
      <c r="CG520" s="2"/>
      <c r="CH520" s="2"/>
      <c r="CI520" s="2"/>
      <c r="CJ520" s="2"/>
      <c r="CK520" s="2"/>
      <c r="CL520" s="2"/>
      <c r="CM520" s="2"/>
      <c r="CN520" s="2"/>
      <c r="CO520" s="2"/>
      <c r="CP520" s="2"/>
      <c r="CQ520" s="2"/>
      <c r="CR520" s="2"/>
      <c r="CS520" s="2"/>
      <c r="CT520" s="2"/>
      <c r="CU520" s="2"/>
      <c r="CV520" s="2"/>
      <c r="CW520" s="2"/>
      <c r="CX520" s="2"/>
      <c r="CY520" s="2"/>
    </row>
    <row r="521" spans="1:103" s="11" customFormat="1" x14ac:dyDescent="0.25">
      <c r="A521" s="187" t="s">
        <v>13</v>
      </c>
      <c r="B521" s="187"/>
      <c r="C521" s="166"/>
      <c r="D521" s="120">
        <f t="shared" ref="D521:F526" si="203">SUM(D529)</f>
        <v>0</v>
      </c>
      <c r="E521" s="120">
        <f t="shared" si="203"/>
        <v>0</v>
      </c>
      <c r="F521" s="120">
        <f t="shared" si="203"/>
        <v>0</v>
      </c>
      <c r="G521" s="189"/>
      <c r="H521" s="189"/>
      <c r="I521" s="120">
        <f t="shared" ref="I521:I526" si="204">SUM(I529)</f>
        <v>0</v>
      </c>
      <c r="J521" s="185"/>
      <c r="K521" s="8" t="e">
        <f t="shared" ref="K521:K526" si="205">F521/D521</f>
        <v>#DIV/0!</v>
      </c>
      <c r="L521" s="9" t="e">
        <f t="shared" ref="L521:L526" si="206">I521/D521</f>
        <v>#DIV/0!</v>
      </c>
      <c r="M521" s="31"/>
      <c r="N521" s="3">
        <f t="shared" si="189"/>
        <v>0</v>
      </c>
      <c r="O521" s="3">
        <f t="shared" si="190"/>
        <v>0</v>
      </c>
      <c r="Q521" s="2"/>
      <c r="R521" s="169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  <c r="BU521" s="2"/>
      <c r="BV521" s="2"/>
      <c r="BW521" s="2"/>
      <c r="BX521" s="2"/>
      <c r="BY521" s="2"/>
      <c r="BZ521" s="2"/>
      <c r="CA521" s="2"/>
      <c r="CB521" s="2"/>
      <c r="CC521" s="2"/>
      <c r="CD521" s="2"/>
      <c r="CE521" s="2"/>
      <c r="CF521" s="2"/>
      <c r="CG521" s="2"/>
      <c r="CH521" s="2"/>
      <c r="CI521" s="2"/>
      <c r="CJ521" s="2"/>
      <c r="CK521" s="2"/>
      <c r="CL521" s="2"/>
      <c r="CM521" s="2"/>
      <c r="CN521" s="2"/>
      <c r="CO521" s="2"/>
      <c r="CP521" s="2"/>
      <c r="CQ521" s="2"/>
      <c r="CR521" s="2"/>
      <c r="CS521" s="2"/>
      <c r="CT521" s="2"/>
      <c r="CU521" s="2"/>
      <c r="CV521" s="2"/>
      <c r="CW521" s="2"/>
      <c r="CX521" s="2"/>
      <c r="CY521" s="2"/>
    </row>
    <row r="522" spans="1:103" s="11" customFormat="1" x14ac:dyDescent="0.25">
      <c r="A522" s="187" t="s">
        <v>14</v>
      </c>
      <c r="B522" s="187"/>
      <c r="C522" s="166" t="s">
        <v>311</v>
      </c>
      <c r="D522" s="120">
        <f t="shared" si="203"/>
        <v>97950.857059999995</v>
      </c>
      <c r="E522" s="120">
        <f t="shared" si="203"/>
        <v>97947.44773</v>
      </c>
      <c r="F522" s="120">
        <f t="shared" si="203"/>
        <v>97947.44773</v>
      </c>
      <c r="G522" s="189"/>
      <c r="H522" s="189"/>
      <c r="I522" s="120">
        <f t="shared" si="204"/>
        <v>97947.44773</v>
      </c>
      <c r="J522" s="185"/>
      <c r="K522" s="8">
        <f t="shared" si="205"/>
        <v>0.99996519346433177</v>
      </c>
      <c r="L522" s="9">
        <f t="shared" si="206"/>
        <v>0.99996519346433177</v>
      </c>
      <c r="M522" s="31"/>
      <c r="N522" s="3">
        <f t="shared" si="189"/>
        <v>0</v>
      </c>
      <c r="O522" s="3">
        <f t="shared" si="190"/>
        <v>0</v>
      </c>
      <c r="Q522" s="2"/>
      <c r="R522" s="169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  <c r="BM522" s="2"/>
      <c r="BN522" s="2"/>
      <c r="BO522" s="2"/>
      <c r="BP522" s="2"/>
      <c r="BQ522" s="2"/>
      <c r="BR522" s="2"/>
      <c r="BS522" s="2"/>
      <c r="BT522" s="2"/>
      <c r="BU522" s="2"/>
      <c r="BV522" s="2"/>
      <c r="BW522" s="2"/>
      <c r="BX522" s="2"/>
      <c r="BY522" s="2"/>
      <c r="BZ522" s="2"/>
      <c r="CA522" s="2"/>
      <c r="CB522" s="2"/>
      <c r="CC522" s="2"/>
      <c r="CD522" s="2"/>
      <c r="CE522" s="2"/>
      <c r="CF522" s="2"/>
      <c r="CG522" s="2"/>
      <c r="CH522" s="2"/>
      <c r="CI522" s="2"/>
      <c r="CJ522" s="2"/>
      <c r="CK522" s="2"/>
      <c r="CL522" s="2"/>
      <c r="CM522" s="2"/>
      <c r="CN522" s="2"/>
      <c r="CO522" s="2"/>
      <c r="CP522" s="2"/>
      <c r="CQ522" s="2"/>
      <c r="CR522" s="2"/>
      <c r="CS522" s="2"/>
      <c r="CT522" s="2"/>
      <c r="CU522" s="2"/>
      <c r="CV522" s="2"/>
      <c r="CW522" s="2"/>
      <c r="CX522" s="2"/>
      <c r="CY522" s="2"/>
    </row>
    <row r="523" spans="1:103" s="11" customFormat="1" x14ac:dyDescent="0.25">
      <c r="A523" s="187" t="s">
        <v>15</v>
      </c>
      <c r="B523" s="187"/>
      <c r="C523" s="166"/>
      <c r="D523" s="120">
        <f t="shared" si="203"/>
        <v>0</v>
      </c>
      <c r="E523" s="120">
        <f t="shared" si="203"/>
        <v>0</v>
      </c>
      <c r="F523" s="120">
        <f t="shared" si="203"/>
        <v>0</v>
      </c>
      <c r="G523" s="189"/>
      <c r="H523" s="189"/>
      <c r="I523" s="120">
        <f t="shared" si="204"/>
        <v>0</v>
      </c>
      <c r="J523" s="185"/>
      <c r="K523" s="8" t="e">
        <f t="shared" si="205"/>
        <v>#DIV/0!</v>
      </c>
      <c r="L523" s="9" t="e">
        <f t="shared" si="206"/>
        <v>#DIV/0!</v>
      </c>
      <c r="M523" s="31"/>
      <c r="N523" s="3">
        <f t="shared" si="189"/>
        <v>0</v>
      </c>
      <c r="O523" s="3">
        <f t="shared" si="190"/>
        <v>0</v>
      </c>
      <c r="Q523" s="2"/>
      <c r="R523" s="169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  <c r="BM523" s="2"/>
      <c r="BN523" s="2"/>
      <c r="BO523" s="2"/>
      <c r="BP523" s="2"/>
      <c r="BQ523" s="2"/>
      <c r="BR523" s="2"/>
      <c r="BS523" s="2"/>
      <c r="BT523" s="2"/>
      <c r="BU523" s="2"/>
      <c r="BV523" s="2"/>
      <c r="BW523" s="2"/>
      <c r="BX523" s="2"/>
      <c r="BY523" s="2"/>
      <c r="BZ523" s="2"/>
      <c r="CA523" s="2"/>
      <c r="CB523" s="2"/>
      <c r="CC523" s="2"/>
      <c r="CD523" s="2"/>
      <c r="CE523" s="2"/>
      <c r="CF523" s="2"/>
      <c r="CG523" s="2"/>
      <c r="CH523" s="2"/>
      <c r="CI523" s="2"/>
      <c r="CJ523" s="2"/>
      <c r="CK523" s="2"/>
      <c r="CL523" s="2"/>
      <c r="CM523" s="2"/>
      <c r="CN523" s="2"/>
      <c r="CO523" s="2"/>
      <c r="CP523" s="2"/>
      <c r="CQ523" s="2"/>
      <c r="CR523" s="2"/>
      <c r="CS523" s="2"/>
      <c r="CT523" s="2"/>
      <c r="CU523" s="2"/>
      <c r="CV523" s="2"/>
      <c r="CW523" s="2"/>
      <c r="CX523" s="2"/>
      <c r="CY523" s="2"/>
    </row>
    <row r="524" spans="1:103" s="11" customFormat="1" x14ac:dyDescent="0.25">
      <c r="A524" s="187" t="s">
        <v>16</v>
      </c>
      <c r="B524" s="187"/>
      <c r="C524" s="166"/>
      <c r="D524" s="120">
        <f t="shared" si="203"/>
        <v>0</v>
      </c>
      <c r="E524" s="120">
        <f t="shared" si="203"/>
        <v>0</v>
      </c>
      <c r="F524" s="120">
        <f t="shared" si="203"/>
        <v>0</v>
      </c>
      <c r="G524" s="189"/>
      <c r="H524" s="189"/>
      <c r="I524" s="120">
        <f t="shared" si="204"/>
        <v>0</v>
      </c>
      <c r="J524" s="185"/>
      <c r="K524" s="8" t="e">
        <f t="shared" si="205"/>
        <v>#DIV/0!</v>
      </c>
      <c r="L524" s="9" t="e">
        <f t="shared" si="206"/>
        <v>#DIV/0!</v>
      </c>
      <c r="M524" s="31"/>
      <c r="N524" s="3">
        <f t="shared" si="189"/>
        <v>0</v>
      </c>
      <c r="O524" s="3">
        <f t="shared" si="190"/>
        <v>0</v>
      </c>
      <c r="Q524" s="2"/>
      <c r="R524" s="169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  <c r="BM524" s="2"/>
      <c r="BN524" s="2"/>
      <c r="BO524" s="2"/>
      <c r="BP524" s="2"/>
      <c r="BQ524" s="2"/>
      <c r="BR524" s="2"/>
      <c r="BS524" s="2"/>
      <c r="BT524" s="2"/>
      <c r="BU524" s="2"/>
      <c r="BV524" s="2"/>
      <c r="BW524" s="2"/>
      <c r="BX524" s="2"/>
      <c r="BY524" s="2"/>
      <c r="BZ524" s="2"/>
      <c r="CA524" s="2"/>
      <c r="CB524" s="2"/>
      <c r="CC524" s="2"/>
      <c r="CD524" s="2"/>
      <c r="CE524" s="2"/>
      <c r="CF524" s="2"/>
      <c r="CG524" s="2"/>
      <c r="CH524" s="2"/>
      <c r="CI524" s="2"/>
      <c r="CJ524" s="2"/>
      <c r="CK524" s="2"/>
      <c r="CL524" s="2"/>
      <c r="CM524" s="2"/>
      <c r="CN524" s="2"/>
      <c r="CO524" s="2"/>
      <c r="CP524" s="2"/>
      <c r="CQ524" s="2"/>
      <c r="CR524" s="2"/>
      <c r="CS524" s="2"/>
      <c r="CT524" s="2"/>
      <c r="CU524" s="2"/>
      <c r="CV524" s="2"/>
      <c r="CW524" s="2"/>
      <c r="CX524" s="2"/>
      <c r="CY524" s="2"/>
    </row>
    <row r="525" spans="1:103" s="11" customFormat="1" x14ac:dyDescent="0.25">
      <c r="A525" s="187" t="s">
        <v>17</v>
      </c>
      <c r="B525" s="187"/>
      <c r="C525" s="166"/>
      <c r="D525" s="120">
        <f t="shared" si="203"/>
        <v>0</v>
      </c>
      <c r="E525" s="120">
        <f t="shared" si="203"/>
        <v>0</v>
      </c>
      <c r="F525" s="120">
        <f t="shared" si="203"/>
        <v>0</v>
      </c>
      <c r="G525" s="189"/>
      <c r="H525" s="189"/>
      <c r="I525" s="120">
        <f t="shared" si="204"/>
        <v>0</v>
      </c>
      <c r="J525" s="185"/>
      <c r="K525" s="8" t="e">
        <f t="shared" si="205"/>
        <v>#DIV/0!</v>
      </c>
      <c r="L525" s="9" t="e">
        <f t="shared" si="206"/>
        <v>#DIV/0!</v>
      </c>
      <c r="M525" s="31"/>
      <c r="N525" s="3">
        <f t="shared" si="189"/>
        <v>0</v>
      </c>
      <c r="O525" s="3">
        <f t="shared" si="190"/>
        <v>0</v>
      </c>
      <c r="Q525" s="2"/>
      <c r="R525" s="169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  <c r="BU525" s="2"/>
      <c r="BV525" s="2"/>
      <c r="BW525" s="2"/>
      <c r="BX525" s="2"/>
      <c r="BY525" s="2"/>
      <c r="BZ525" s="2"/>
      <c r="CA525" s="2"/>
      <c r="CB525" s="2"/>
      <c r="CC525" s="2"/>
      <c r="CD525" s="2"/>
      <c r="CE525" s="2"/>
      <c r="CF525" s="2"/>
      <c r="CG525" s="2"/>
      <c r="CH525" s="2"/>
      <c r="CI525" s="2"/>
      <c r="CJ525" s="2"/>
      <c r="CK525" s="2"/>
      <c r="CL525" s="2"/>
      <c r="CM525" s="2"/>
      <c r="CN525" s="2"/>
      <c r="CO525" s="2"/>
      <c r="CP525" s="2"/>
      <c r="CQ525" s="2"/>
      <c r="CR525" s="2"/>
      <c r="CS525" s="2"/>
      <c r="CT525" s="2"/>
      <c r="CU525" s="2"/>
      <c r="CV525" s="2"/>
      <c r="CW525" s="2"/>
      <c r="CX525" s="2"/>
      <c r="CY525" s="2"/>
    </row>
    <row r="526" spans="1:103" s="11" customFormat="1" x14ac:dyDescent="0.25">
      <c r="A526" s="190" t="s">
        <v>18</v>
      </c>
      <c r="B526" s="190"/>
      <c r="C526" s="167"/>
      <c r="D526" s="122">
        <f t="shared" si="203"/>
        <v>0</v>
      </c>
      <c r="E526" s="122">
        <f t="shared" si="203"/>
        <v>0</v>
      </c>
      <c r="F526" s="122">
        <f t="shared" si="203"/>
        <v>0</v>
      </c>
      <c r="G526" s="192"/>
      <c r="H526" s="192"/>
      <c r="I526" s="122">
        <f t="shared" si="204"/>
        <v>0</v>
      </c>
      <c r="J526" s="185"/>
      <c r="K526" s="8" t="e">
        <f t="shared" si="205"/>
        <v>#DIV/0!</v>
      </c>
      <c r="L526" s="9" t="e">
        <f t="shared" si="206"/>
        <v>#DIV/0!</v>
      </c>
      <c r="M526" s="31"/>
      <c r="N526" s="3">
        <f t="shared" si="189"/>
        <v>0</v>
      </c>
      <c r="O526" s="3">
        <f t="shared" si="190"/>
        <v>0</v>
      </c>
      <c r="Q526" s="2"/>
      <c r="R526" s="169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  <c r="BM526" s="2"/>
      <c r="BN526" s="2"/>
      <c r="BO526" s="2"/>
      <c r="BP526" s="2"/>
      <c r="BQ526" s="2"/>
      <c r="BR526" s="2"/>
      <c r="BS526" s="2"/>
      <c r="BT526" s="2"/>
      <c r="BU526" s="2"/>
      <c r="BV526" s="2"/>
      <c r="BW526" s="2"/>
      <c r="BX526" s="2"/>
      <c r="BY526" s="2"/>
      <c r="BZ526" s="2"/>
      <c r="CA526" s="2"/>
      <c r="CB526" s="2"/>
      <c r="CC526" s="2"/>
      <c r="CD526" s="2"/>
      <c r="CE526" s="2"/>
      <c r="CF526" s="2"/>
      <c r="CG526" s="2"/>
      <c r="CH526" s="2"/>
      <c r="CI526" s="2"/>
      <c r="CJ526" s="2"/>
      <c r="CK526" s="2"/>
      <c r="CL526" s="2"/>
      <c r="CM526" s="2"/>
      <c r="CN526" s="2"/>
      <c r="CO526" s="2"/>
      <c r="CP526" s="2"/>
      <c r="CQ526" s="2"/>
      <c r="CR526" s="2"/>
      <c r="CS526" s="2"/>
      <c r="CT526" s="2"/>
      <c r="CU526" s="2"/>
      <c r="CV526" s="2"/>
      <c r="CW526" s="2"/>
      <c r="CX526" s="2"/>
      <c r="CY526" s="2"/>
    </row>
    <row r="527" spans="1:103" s="11" customFormat="1" ht="24" x14ac:dyDescent="0.2">
      <c r="A527" s="118" t="s">
        <v>128</v>
      </c>
      <c r="B527" s="191" t="s">
        <v>129</v>
      </c>
      <c r="C527" s="191"/>
      <c r="D527" s="191"/>
      <c r="E527" s="191"/>
      <c r="F527" s="191"/>
      <c r="G527" s="191"/>
      <c r="H527" s="191"/>
      <c r="I527" s="191"/>
      <c r="J527" s="191"/>
      <c r="K527" s="26"/>
      <c r="L527" s="27"/>
      <c r="M527" s="28"/>
      <c r="N527" s="3">
        <f t="shared" si="189"/>
        <v>0</v>
      </c>
      <c r="O527" s="3">
        <f t="shared" si="190"/>
        <v>0</v>
      </c>
      <c r="Q527" s="2"/>
      <c r="R527" s="169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/>
      <c r="BY527" s="2"/>
      <c r="BZ527" s="2"/>
      <c r="CA527" s="2"/>
      <c r="CB527" s="2"/>
      <c r="CC527" s="2"/>
      <c r="CD527" s="2"/>
      <c r="CE527" s="2"/>
      <c r="CF527" s="2"/>
      <c r="CG527" s="2"/>
      <c r="CH527" s="2"/>
      <c r="CI527" s="2"/>
      <c r="CJ527" s="2"/>
      <c r="CK527" s="2"/>
      <c r="CL527" s="2"/>
      <c r="CM527" s="2"/>
      <c r="CN527" s="2"/>
      <c r="CO527" s="2"/>
      <c r="CP527" s="2"/>
      <c r="CQ527" s="2"/>
      <c r="CR527" s="2"/>
      <c r="CS527" s="2"/>
      <c r="CT527" s="2"/>
      <c r="CU527" s="2"/>
      <c r="CV527" s="2"/>
      <c r="CW527" s="2"/>
      <c r="CX527" s="2"/>
      <c r="CY527" s="2"/>
    </row>
    <row r="528" spans="1:103" s="11" customFormat="1" x14ac:dyDescent="0.25">
      <c r="A528" s="187" t="s">
        <v>12</v>
      </c>
      <c r="B528" s="187"/>
      <c r="C528" s="166" t="s">
        <v>311</v>
      </c>
      <c r="D528" s="119">
        <f>SUM(D529:D534)</f>
        <v>97950.857059999995</v>
      </c>
      <c r="E528" s="119">
        <f>SUM(E529:E534)</f>
        <v>97947.44773</v>
      </c>
      <c r="F528" s="120">
        <f>SUM(F529:F534)</f>
        <v>97947.44773</v>
      </c>
      <c r="G528" s="189">
        <v>44562</v>
      </c>
      <c r="H528" s="189"/>
      <c r="I528" s="119">
        <f>SUM(I529:I534)</f>
        <v>97947.44773</v>
      </c>
      <c r="J528" s="185" t="s">
        <v>344</v>
      </c>
      <c r="K528" s="8">
        <f>F528/D528</f>
        <v>0.99996519346433177</v>
      </c>
      <c r="L528" s="9">
        <f>I528/D528</f>
        <v>0.99996519346433177</v>
      </c>
      <c r="M528" s="31"/>
      <c r="N528" s="3">
        <f t="shared" si="189"/>
        <v>0</v>
      </c>
      <c r="O528" s="3">
        <f t="shared" si="190"/>
        <v>0</v>
      </c>
      <c r="Q528" s="2"/>
      <c r="R528" s="169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  <c r="BU528" s="2"/>
      <c r="BV528" s="2"/>
      <c r="BW528" s="2"/>
      <c r="BX528" s="2"/>
      <c r="BY528" s="2"/>
      <c r="BZ528" s="2"/>
      <c r="CA528" s="2"/>
      <c r="CB528" s="2"/>
      <c r="CC528" s="2"/>
      <c r="CD528" s="2"/>
      <c r="CE528" s="2"/>
      <c r="CF528" s="2"/>
      <c r="CG528" s="2"/>
      <c r="CH528" s="2"/>
      <c r="CI528" s="2"/>
      <c r="CJ528" s="2"/>
      <c r="CK528" s="2"/>
      <c r="CL528" s="2"/>
      <c r="CM528" s="2"/>
      <c r="CN528" s="2"/>
      <c r="CO528" s="2"/>
      <c r="CP528" s="2"/>
      <c r="CQ528" s="2"/>
      <c r="CR528" s="2"/>
      <c r="CS528" s="2"/>
      <c r="CT528" s="2"/>
      <c r="CU528" s="2"/>
      <c r="CV528" s="2"/>
      <c r="CW528" s="2"/>
      <c r="CX528" s="2"/>
      <c r="CY528" s="2"/>
    </row>
    <row r="529" spans="1:103" s="11" customFormat="1" x14ac:dyDescent="0.25">
      <c r="A529" s="187" t="s">
        <v>13</v>
      </c>
      <c r="B529" s="187"/>
      <c r="C529" s="166"/>
      <c r="D529" s="119"/>
      <c r="E529" s="119"/>
      <c r="F529" s="119"/>
      <c r="G529" s="189"/>
      <c r="H529" s="189"/>
      <c r="I529" s="119"/>
      <c r="J529" s="185"/>
      <c r="K529" s="8" t="e">
        <f t="shared" ref="K529:K534" si="207">F529/D529</f>
        <v>#DIV/0!</v>
      </c>
      <c r="L529" s="9" t="e">
        <f t="shared" ref="L529:L534" si="208">I529/D529</f>
        <v>#DIV/0!</v>
      </c>
      <c r="M529" s="31"/>
      <c r="N529" s="3">
        <f t="shared" si="189"/>
        <v>0</v>
      </c>
      <c r="O529" s="3">
        <f t="shared" si="190"/>
        <v>0</v>
      </c>
      <c r="Q529" s="2"/>
      <c r="R529" s="169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  <c r="BU529" s="2"/>
      <c r="BV529" s="2"/>
      <c r="BW529" s="2"/>
      <c r="BX529" s="2"/>
      <c r="BY529" s="2"/>
      <c r="BZ529" s="2"/>
      <c r="CA529" s="2"/>
      <c r="CB529" s="2"/>
      <c r="CC529" s="2"/>
      <c r="CD529" s="2"/>
      <c r="CE529" s="2"/>
      <c r="CF529" s="2"/>
      <c r="CG529" s="2"/>
      <c r="CH529" s="2"/>
      <c r="CI529" s="2"/>
      <c r="CJ529" s="2"/>
      <c r="CK529" s="2"/>
      <c r="CL529" s="2"/>
      <c r="CM529" s="2"/>
      <c r="CN529" s="2"/>
      <c r="CO529" s="2"/>
      <c r="CP529" s="2"/>
      <c r="CQ529" s="2"/>
      <c r="CR529" s="2"/>
      <c r="CS529" s="2"/>
      <c r="CT529" s="2"/>
      <c r="CU529" s="2"/>
      <c r="CV529" s="2"/>
      <c r="CW529" s="2"/>
      <c r="CX529" s="2"/>
      <c r="CY529" s="2"/>
    </row>
    <row r="530" spans="1:103" s="11" customFormat="1" x14ac:dyDescent="0.25">
      <c r="A530" s="187" t="s">
        <v>14</v>
      </c>
      <c r="B530" s="187"/>
      <c r="C530" s="166" t="s">
        <v>311</v>
      </c>
      <c r="D530" s="119">
        <v>97950.857059999995</v>
      </c>
      <c r="E530" s="119">
        <v>97947.44773</v>
      </c>
      <c r="F530" s="119">
        <v>97947.44773</v>
      </c>
      <c r="G530" s="189"/>
      <c r="H530" s="189"/>
      <c r="I530" s="119">
        <v>97947.44773</v>
      </c>
      <c r="J530" s="185"/>
      <c r="K530" s="8">
        <f t="shared" si="207"/>
        <v>0.99996519346433177</v>
      </c>
      <c r="L530" s="9">
        <f t="shared" si="208"/>
        <v>0.99996519346433177</v>
      </c>
      <c r="M530" s="31"/>
      <c r="N530" s="3">
        <f t="shared" si="189"/>
        <v>0</v>
      </c>
      <c r="O530" s="3">
        <f t="shared" si="190"/>
        <v>0</v>
      </c>
      <c r="Q530" s="2"/>
      <c r="R530" s="169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  <c r="BM530" s="2"/>
      <c r="BN530" s="2"/>
      <c r="BO530" s="2"/>
      <c r="BP530" s="2"/>
      <c r="BQ530" s="2"/>
      <c r="BR530" s="2"/>
      <c r="BS530" s="2"/>
      <c r="BT530" s="2"/>
      <c r="BU530" s="2"/>
      <c r="BV530" s="2"/>
      <c r="BW530" s="2"/>
      <c r="BX530" s="2"/>
      <c r="BY530" s="2"/>
      <c r="BZ530" s="2"/>
      <c r="CA530" s="2"/>
      <c r="CB530" s="2"/>
      <c r="CC530" s="2"/>
      <c r="CD530" s="2"/>
      <c r="CE530" s="2"/>
      <c r="CF530" s="2"/>
      <c r="CG530" s="2"/>
      <c r="CH530" s="2"/>
      <c r="CI530" s="2"/>
      <c r="CJ530" s="2"/>
      <c r="CK530" s="2"/>
      <c r="CL530" s="2"/>
      <c r="CM530" s="2"/>
      <c r="CN530" s="2"/>
      <c r="CO530" s="2"/>
      <c r="CP530" s="2"/>
      <c r="CQ530" s="2"/>
      <c r="CR530" s="2"/>
      <c r="CS530" s="2"/>
      <c r="CT530" s="2"/>
      <c r="CU530" s="2"/>
      <c r="CV530" s="2"/>
      <c r="CW530" s="2"/>
      <c r="CX530" s="2"/>
      <c r="CY530" s="2"/>
    </row>
    <row r="531" spans="1:103" s="11" customFormat="1" x14ac:dyDescent="0.25">
      <c r="A531" s="187" t="s">
        <v>15</v>
      </c>
      <c r="B531" s="187"/>
      <c r="C531" s="166"/>
      <c r="D531" s="119"/>
      <c r="E531" s="119"/>
      <c r="F531" s="119"/>
      <c r="G531" s="189"/>
      <c r="H531" s="189"/>
      <c r="I531" s="119"/>
      <c r="J531" s="185"/>
      <c r="K531" s="8" t="e">
        <f t="shared" si="207"/>
        <v>#DIV/0!</v>
      </c>
      <c r="L531" s="9" t="e">
        <f t="shared" si="208"/>
        <v>#DIV/0!</v>
      </c>
      <c r="M531" s="31"/>
      <c r="N531" s="3">
        <f t="shared" si="189"/>
        <v>0</v>
      </c>
      <c r="O531" s="3">
        <f t="shared" si="190"/>
        <v>0</v>
      </c>
      <c r="Q531" s="2"/>
      <c r="R531" s="169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  <c r="BM531" s="2"/>
      <c r="BN531" s="2"/>
      <c r="BO531" s="2"/>
      <c r="BP531" s="2"/>
      <c r="BQ531" s="2"/>
      <c r="BR531" s="2"/>
      <c r="BS531" s="2"/>
      <c r="BT531" s="2"/>
      <c r="BU531" s="2"/>
      <c r="BV531" s="2"/>
      <c r="BW531" s="2"/>
      <c r="BX531" s="2"/>
      <c r="BY531" s="2"/>
      <c r="BZ531" s="2"/>
      <c r="CA531" s="2"/>
      <c r="CB531" s="2"/>
      <c r="CC531" s="2"/>
      <c r="CD531" s="2"/>
      <c r="CE531" s="2"/>
      <c r="CF531" s="2"/>
      <c r="CG531" s="2"/>
      <c r="CH531" s="2"/>
      <c r="CI531" s="2"/>
      <c r="CJ531" s="2"/>
      <c r="CK531" s="2"/>
      <c r="CL531" s="2"/>
      <c r="CM531" s="2"/>
      <c r="CN531" s="2"/>
      <c r="CO531" s="2"/>
      <c r="CP531" s="2"/>
      <c r="CQ531" s="2"/>
      <c r="CR531" s="2"/>
      <c r="CS531" s="2"/>
      <c r="CT531" s="2"/>
      <c r="CU531" s="2"/>
      <c r="CV531" s="2"/>
      <c r="CW531" s="2"/>
      <c r="CX531" s="2"/>
      <c r="CY531" s="2"/>
    </row>
    <row r="532" spans="1:103" s="11" customFormat="1" x14ac:dyDescent="0.25">
      <c r="A532" s="187" t="s">
        <v>16</v>
      </c>
      <c r="B532" s="187"/>
      <c r="C532" s="166"/>
      <c r="D532" s="119"/>
      <c r="E532" s="119"/>
      <c r="F532" s="119"/>
      <c r="G532" s="189"/>
      <c r="H532" s="189"/>
      <c r="I532" s="119"/>
      <c r="J532" s="185"/>
      <c r="K532" s="8" t="e">
        <f t="shared" si="207"/>
        <v>#DIV/0!</v>
      </c>
      <c r="L532" s="9" t="e">
        <f t="shared" si="208"/>
        <v>#DIV/0!</v>
      </c>
      <c r="M532" s="31"/>
      <c r="N532" s="3">
        <f t="shared" si="189"/>
        <v>0</v>
      </c>
      <c r="O532" s="3">
        <f t="shared" si="190"/>
        <v>0</v>
      </c>
      <c r="Q532" s="2"/>
      <c r="R532" s="169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  <c r="BM532" s="2"/>
      <c r="BN532" s="2"/>
      <c r="BO532" s="2"/>
      <c r="BP532" s="2"/>
      <c r="BQ532" s="2"/>
      <c r="BR532" s="2"/>
      <c r="BS532" s="2"/>
      <c r="BT532" s="2"/>
      <c r="BU532" s="2"/>
      <c r="BV532" s="2"/>
      <c r="BW532" s="2"/>
      <c r="BX532" s="2"/>
      <c r="BY532" s="2"/>
      <c r="BZ532" s="2"/>
      <c r="CA532" s="2"/>
      <c r="CB532" s="2"/>
      <c r="CC532" s="2"/>
      <c r="CD532" s="2"/>
      <c r="CE532" s="2"/>
      <c r="CF532" s="2"/>
      <c r="CG532" s="2"/>
      <c r="CH532" s="2"/>
      <c r="CI532" s="2"/>
      <c r="CJ532" s="2"/>
      <c r="CK532" s="2"/>
      <c r="CL532" s="2"/>
      <c r="CM532" s="2"/>
      <c r="CN532" s="2"/>
      <c r="CO532" s="2"/>
      <c r="CP532" s="2"/>
      <c r="CQ532" s="2"/>
      <c r="CR532" s="2"/>
      <c r="CS532" s="2"/>
      <c r="CT532" s="2"/>
      <c r="CU532" s="2"/>
      <c r="CV532" s="2"/>
      <c r="CW532" s="2"/>
      <c r="CX532" s="2"/>
      <c r="CY532" s="2"/>
    </row>
    <row r="533" spans="1:103" s="11" customFormat="1" x14ac:dyDescent="0.25">
      <c r="A533" s="187" t="s">
        <v>17</v>
      </c>
      <c r="B533" s="187"/>
      <c r="C533" s="166"/>
      <c r="D533" s="119"/>
      <c r="E533" s="119"/>
      <c r="F533" s="119"/>
      <c r="G533" s="189"/>
      <c r="H533" s="189"/>
      <c r="I533" s="119"/>
      <c r="J533" s="185"/>
      <c r="K533" s="8" t="e">
        <f t="shared" si="207"/>
        <v>#DIV/0!</v>
      </c>
      <c r="L533" s="9" t="e">
        <f t="shared" si="208"/>
        <v>#DIV/0!</v>
      </c>
      <c r="M533" s="31"/>
      <c r="N533" s="3">
        <f t="shared" si="189"/>
        <v>0</v>
      </c>
      <c r="O533" s="3">
        <f t="shared" si="190"/>
        <v>0</v>
      </c>
      <c r="Q533" s="2"/>
      <c r="R533" s="169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  <c r="BM533" s="2"/>
      <c r="BN533" s="2"/>
      <c r="BO533" s="2"/>
      <c r="BP533" s="2"/>
      <c r="BQ533" s="2"/>
      <c r="BR533" s="2"/>
      <c r="BS533" s="2"/>
      <c r="BT533" s="2"/>
      <c r="BU533" s="2"/>
      <c r="BV533" s="2"/>
      <c r="BW533" s="2"/>
      <c r="BX533" s="2"/>
      <c r="BY533" s="2"/>
      <c r="BZ533" s="2"/>
      <c r="CA533" s="2"/>
      <c r="CB533" s="2"/>
      <c r="CC533" s="2"/>
      <c r="CD533" s="2"/>
      <c r="CE533" s="2"/>
      <c r="CF533" s="2"/>
      <c r="CG533" s="2"/>
      <c r="CH533" s="2"/>
      <c r="CI533" s="2"/>
      <c r="CJ533" s="2"/>
      <c r="CK533" s="2"/>
      <c r="CL533" s="2"/>
      <c r="CM533" s="2"/>
      <c r="CN533" s="2"/>
      <c r="CO533" s="2"/>
      <c r="CP533" s="2"/>
      <c r="CQ533" s="2"/>
      <c r="CR533" s="2"/>
      <c r="CS533" s="2"/>
      <c r="CT533" s="2"/>
      <c r="CU533" s="2"/>
      <c r="CV533" s="2"/>
      <c r="CW533" s="2"/>
      <c r="CX533" s="2"/>
      <c r="CY533" s="2"/>
    </row>
    <row r="534" spans="1:103" s="11" customFormat="1" x14ac:dyDescent="0.25">
      <c r="A534" s="187" t="s">
        <v>18</v>
      </c>
      <c r="B534" s="187"/>
      <c r="C534" s="166"/>
      <c r="D534" s="119"/>
      <c r="E534" s="119"/>
      <c r="F534" s="119"/>
      <c r="G534" s="189"/>
      <c r="H534" s="189"/>
      <c r="I534" s="119"/>
      <c r="J534" s="185"/>
      <c r="K534" s="8" t="e">
        <f t="shared" si="207"/>
        <v>#DIV/0!</v>
      </c>
      <c r="L534" s="9" t="e">
        <f t="shared" si="208"/>
        <v>#DIV/0!</v>
      </c>
      <c r="M534" s="31"/>
      <c r="N534" s="3">
        <f t="shared" si="189"/>
        <v>0</v>
      </c>
      <c r="O534" s="3">
        <f t="shared" si="190"/>
        <v>0</v>
      </c>
      <c r="Q534" s="2"/>
      <c r="R534" s="169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  <c r="BU534" s="2"/>
      <c r="BV534" s="2"/>
      <c r="BW534" s="2"/>
      <c r="BX534" s="2"/>
      <c r="BY534" s="2"/>
      <c r="BZ534" s="2"/>
      <c r="CA534" s="2"/>
      <c r="CB534" s="2"/>
      <c r="CC534" s="2"/>
      <c r="CD534" s="2"/>
      <c r="CE534" s="2"/>
      <c r="CF534" s="2"/>
      <c r="CG534" s="2"/>
      <c r="CH534" s="2"/>
      <c r="CI534" s="2"/>
      <c r="CJ534" s="2"/>
      <c r="CK534" s="2"/>
      <c r="CL534" s="2"/>
      <c r="CM534" s="2"/>
      <c r="CN534" s="2"/>
      <c r="CO534" s="2"/>
      <c r="CP534" s="2"/>
      <c r="CQ534" s="2"/>
      <c r="CR534" s="2"/>
      <c r="CS534" s="2"/>
      <c r="CT534" s="2"/>
      <c r="CU534" s="2"/>
      <c r="CV534" s="2"/>
      <c r="CW534" s="2"/>
      <c r="CX534" s="2"/>
      <c r="CY534" s="2"/>
    </row>
    <row r="535" spans="1:103" s="52" customFormat="1" ht="24" x14ac:dyDescent="0.2">
      <c r="A535" s="133" t="s">
        <v>130</v>
      </c>
      <c r="B535" s="191" t="s">
        <v>131</v>
      </c>
      <c r="C535" s="191"/>
      <c r="D535" s="191"/>
      <c r="E535" s="191"/>
      <c r="F535" s="191"/>
      <c r="G535" s="191"/>
      <c r="H535" s="191"/>
      <c r="I535" s="191"/>
      <c r="J535" s="191"/>
      <c r="K535" s="26"/>
      <c r="L535" s="27"/>
      <c r="M535" s="39"/>
      <c r="N535" s="49">
        <f t="shared" si="189"/>
        <v>0</v>
      </c>
      <c r="O535" s="49">
        <f t="shared" si="190"/>
        <v>0</v>
      </c>
      <c r="Q535" s="53"/>
      <c r="R535" s="176"/>
      <c r="S535" s="53"/>
      <c r="T535" s="53"/>
      <c r="U535" s="53"/>
      <c r="V535" s="53"/>
      <c r="W535" s="53"/>
      <c r="X535" s="53"/>
      <c r="Y535" s="53"/>
      <c r="Z535" s="53"/>
      <c r="AA535" s="53"/>
      <c r="AB535" s="53"/>
      <c r="AC535" s="53"/>
      <c r="AD535" s="53"/>
      <c r="AE535" s="53"/>
      <c r="AF535" s="53"/>
      <c r="AG535" s="53"/>
      <c r="AH535" s="53"/>
      <c r="AI535" s="53"/>
      <c r="AJ535" s="53"/>
      <c r="AK535" s="53"/>
      <c r="AL535" s="53"/>
      <c r="AM535" s="53"/>
      <c r="AN535" s="53"/>
      <c r="AO535" s="53"/>
      <c r="AP535" s="53"/>
      <c r="AQ535" s="53"/>
      <c r="AR535" s="53"/>
      <c r="AS535" s="53"/>
      <c r="AT535" s="53"/>
      <c r="AU535" s="53"/>
      <c r="AV535" s="53"/>
      <c r="AW535" s="53"/>
      <c r="AX535" s="53"/>
      <c r="AY535" s="53"/>
      <c r="AZ535" s="53"/>
      <c r="BA535" s="53"/>
      <c r="BB535" s="53"/>
      <c r="BC535" s="53"/>
      <c r="BD535" s="53"/>
      <c r="BE535" s="53"/>
      <c r="BF535" s="53"/>
      <c r="BG535" s="53"/>
      <c r="BH535" s="53"/>
      <c r="BI535" s="53"/>
      <c r="BJ535" s="53"/>
      <c r="BK535" s="53"/>
      <c r="BL535" s="53"/>
      <c r="BM535" s="53"/>
      <c r="BN535" s="53"/>
      <c r="BO535" s="53"/>
      <c r="BP535" s="53"/>
      <c r="BQ535" s="53"/>
      <c r="BR535" s="53"/>
      <c r="BS535" s="53"/>
      <c r="BT535" s="53"/>
      <c r="BU535" s="53"/>
      <c r="BV535" s="53"/>
      <c r="BW535" s="53"/>
      <c r="BX535" s="53"/>
      <c r="BY535" s="53"/>
      <c r="BZ535" s="53"/>
      <c r="CA535" s="53"/>
      <c r="CB535" s="53"/>
      <c r="CC535" s="53"/>
      <c r="CD535" s="53"/>
      <c r="CE535" s="53"/>
      <c r="CF535" s="53"/>
      <c r="CG535" s="53"/>
      <c r="CH535" s="53"/>
      <c r="CI535" s="53"/>
      <c r="CJ535" s="53"/>
      <c r="CK535" s="53"/>
      <c r="CL535" s="53"/>
      <c r="CM535" s="53"/>
      <c r="CN535" s="53"/>
      <c r="CO535" s="53"/>
      <c r="CP535" s="53"/>
      <c r="CQ535" s="53"/>
      <c r="CR535" s="53"/>
      <c r="CS535" s="53"/>
      <c r="CT535" s="53"/>
      <c r="CU535" s="53"/>
      <c r="CV535" s="53"/>
      <c r="CW535" s="53"/>
      <c r="CX535" s="53"/>
      <c r="CY535" s="53"/>
    </row>
    <row r="536" spans="1:103" s="11" customFormat="1" x14ac:dyDescent="0.25">
      <c r="A536" s="187" t="s">
        <v>12</v>
      </c>
      <c r="B536" s="187"/>
      <c r="C536" s="166" t="s">
        <v>311</v>
      </c>
      <c r="D536" s="120">
        <f t="shared" ref="D536:F542" si="209">SUM(D544,D552)</f>
        <v>69948.888900000005</v>
      </c>
      <c r="E536" s="120">
        <f t="shared" si="209"/>
        <v>66948.840670000005</v>
      </c>
      <c r="F536" s="120">
        <f t="shared" si="209"/>
        <v>66948.840670000005</v>
      </c>
      <c r="G536" s="189">
        <v>44562</v>
      </c>
      <c r="H536" s="189"/>
      <c r="I536" s="120">
        <f t="shared" ref="I536:I542" si="210">SUM(I544,I552)</f>
        <v>69948.888569999996</v>
      </c>
      <c r="J536" s="185" t="s">
        <v>278</v>
      </c>
      <c r="K536" s="8">
        <f>F536/D536</f>
        <v>0.95711085226401649</v>
      </c>
      <c r="L536" s="9">
        <f>I536/D536</f>
        <v>0.99999999528226946</v>
      </c>
      <c r="M536" s="31"/>
      <c r="N536" s="3">
        <f t="shared" si="189"/>
        <v>3000.0478999999905</v>
      </c>
      <c r="O536" s="3">
        <f t="shared" si="190"/>
        <v>0</v>
      </c>
      <c r="Q536" s="2"/>
      <c r="R536" s="169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  <c r="BM536" s="2"/>
      <c r="BN536" s="2"/>
      <c r="BO536" s="2"/>
      <c r="BP536" s="2"/>
      <c r="BQ536" s="2"/>
      <c r="BR536" s="2"/>
      <c r="BS536" s="2"/>
      <c r="BT536" s="2"/>
      <c r="BU536" s="2"/>
      <c r="BV536" s="2"/>
      <c r="BW536" s="2"/>
      <c r="BX536" s="2"/>
      <c r="BY536" s="2"/>
      <c r="BZ536" s="2"/>
      <c r="CA536" s="2"/>
      <c r="CB536" s="2"/>
      <c r="CC536" s="2"/>
      <c r="CD536" s="2"/>
      <c r="CE536" s="2"/>
      <c r="CF536" s="2"/>
      <c r="CG536" s="2"/>
      <c r="CH536" s="2"/>
      <c r="CI536" s="2"/>
      <c r="CJ536" s="2"/>
      <c r="CK536" s="2"/>
      <c r="CL536" s="2"/>
      <c r="CM536" s="2"/>
      <c r="CN536" s="2"/>
      <c r="CO536" s="2"/>
      <c r="CP536" s="2"/>
      <c r="CQ536" s="2"/>
      <c r="CR536" s="2"/>
      <c r="CS536" s="2"/>
      <c r="CT536" s="2"/>
      <c r="CU536" s="2"/>
      <c r="CV536" s="2"/>
      <c r="CW536" s="2"/>
      <c r="CX536" s="2"/>
      <c r="CY536" s="2"/>
    </row>
    <row r="537" spans="1:103" s="11" customFormat="1" x14ac:dyDescent="0.25">
      <c r="A537" s="187" t="s">
        <v>13</v>
      </c>
      <c r="B537" s="187"/>
      <c r="C537" s="166" t="s">
        <v>311</v>
      </c>
      <c r="D537" s="120">
        <f t="shared" si="209"/>
        <v>31035.4</v>
      </c>
      <c r="E537" s="120">
        <f t="shared" si="209"/>
        <v>28065.352579999999</v>
      </c>
      <c r="F537" s="120">
        <f t="shared" si="209"/>
        <v>28065.352579999999</v>
      </c>
      <c r="G537" s="189"/>
      <c r="H537" s="189"/>
      <c r="I537" s="120">
        <f t="shared" si="210"/>
        <v>31035.4</v>
      </c>
      <c r="J537" s="185"/>
      <c r="K537" s="8">
        <f t="shared" ref="K537:K542" si="211">F537/D537</f>
        <v>0.90430130045045332</v>
      </c>
      <c r="L537" s="9">
        <f t="shared" ref="L537:L542" si="212">I537/D537</f>
        <v>1</v>
      </c>
      <c r="M537" s="31"/>
      <c r="N537" s="3">
        <f t="shared" si="189"/>
        <v>2970.0474200000026</v>
      </c>
      <c r="O537" s="3">
        <f t="shared" si="190"/>
        <v>0</v>
      </c>
      <c r="Q537" s="2"/>
      <c r="R537" s="169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  <c r="BM537" s="2"/>
      <c r="BN537" s="2"/>
      <c r="BO537" s="2"/>
      <c r="BP537" s="2"/>
      <c r="BQ537" s="2"/>
      <c r="BR537" s="2"/>
      <c r="BS537" s="2"/>
      <c r="BT537" s="2"/>
      <c r="BU537" s="2"/>
      <c r="BV537" s="2"/>
      <c r="BW537" s="2"/>
      <c r="BX537" s="2"/>
      <c r="BY537" s="2"/>
      <c r="BZ537" s="2"/>
      <c r="CA537" s="2"/>
      <c r="CB537" s="2"/>
      <c r="CC537" s="2"/>
      <c r="CD537" s="2"/>
      <c r="CE537" s="2"/>
      <c r="CF537" s="2"/>
      <c r="CG537" s="2"/>
      <c r="CH537" s="2"/>
      <c r="CI537" s="2"/>
      <c r="CJ537" s="2"/>
      <c r="CK537" s="2"/>
      <c r="CL537" s="2"/>
      <c r="CM537" s="2"/>
      <c r="CN537" s="2"/>
      <c r="CO537" s="2"/>
      <c r="CP537" s="2"/>
      <c r="CQ537" s="2"/>
      <c r="CR537" s="2"/>
      <c r="CS537" s="2"/>
      <c r="CT537" s="2"/>
      <c r="CU537" s="2"/>
      <c r="CV537" s="2"/>
      <c r="CW537" s="2"/>
      <c r="CX537" s="2"/>
      <c r="CY537" s="2"/>
    </row>
    <row r="538" spans="1:103" s="11" customFormat="1" x14ac:dyDescent="0.25">
      <c r="A538" s="187" t="s">
        <v>14</v>
      </c>
      <c r="B538" s="187"/>
      <c r="C538" s="166" t="s">
        <v>311</v>
      </c>
      <c r="D538" s="120">
        <f t="shared" si="209"/>
        <v>38913.488899999997</v>
      </c>
      <c r="E538" s="120">
        <f t="shared" si="209"/>
        <v>38883.488089999999</v>
      </c>
      <c r="F538" s="120">
        <f t="shared" si="209"/>
        <v>38883.488089999999</v>
      </c>
      <c r="G538" s="189"/>
      <c r="H538" s="189"/>
      <c r="I538" s="120">
        <f t="shared" si="210"/>
        <v>38913.488569999994</v>
      </c>
      <c r="J538" s="185"/>
      <c r="K538" s="8">
        <f t="shared" si="211"/>
        <v>0.99922903828857146</v>
      </c>
      <c r="L538" s="9">
        <f t="shared" si="212"/>
        <v>0.99999999151965002</v>
      </c>
      <c r="M538" s="31"/>
      <c r="N538" s="3">
        <f t="shared" si="189"/>
        <v>30.00047999999515</v>
      </c>
      <c r="O538" s="3">
        <f t="shared" si="190"/>
        <v>0</v>
      </c>
      <c r="Q538" s="2"/>
      <c r="R538" s="169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  <c r="BM538" s="2"/>
      <c r="BN538" s="2"/>
      <c r="BO538" s="2"/>
      <c r="BP538" s="2"/>
      <c r="BQ538" s="2"/>
      <c r="BR538" s="2"/>
      <c r="BS538" s="2"/>
      <c r="BT538" s="2"/>
      <c r="BU538" s="2"/>
      <c r="BV538" s="2"/>
      <c r="BW538" s="2"/>
      <c r="BX538" s="2"/>
      <c r="BY538" s="2"/>
      <c r="BZ538" s="2"/>
      <c r="CA538" s="2"/>
      <c r="CB538" s="2"/>
      <c r="CC538" s="2"/>
      <c r="CD538" s="2"/>
      <c r="CE538" s="2"/>
      <c r="CF538" s="2"/>
      <c r="CG538" s="2"/>
      <c r="CH538" s="2"/>
      <c r="CI538" s="2"/>
      <c r="CJ538" s="2"/>
      <c r="CK538" s="2"/>
      <c r="CL538" s="2"/>
      <c r="CM538" s="2"/>
      <c r="CN538" s="2"/>
      <c r="CO538" s="2"/>
      <c r="CP538" s="2"/>
      <c r="CQ538" s="2"/>
      <c r="CR538" s="2"/>
      <c r="CS538" s="2"/>
      <c r="CT538" s="2"/>
      <c r="CU538" s="2"/>
      <c r="CV538" s="2"/>
      <c r="CW538" s="2"/>
      <c r="CX538" s="2"/>
      <c r="CY538" s="2"/>
    </row>
    <row r="539" spans="1:103" s="11" customFormat="1" x14ac:dyDescent="0.25">
      <c r="A539" s="187" t="s">
        <v>15</v>
      </c>
      <c r="B539" s="187"/>
      <c r="C539" s="166"/>
      <c r="D539" s="120">
        <f t="shared" si="209"/>
        <v>0</v>
      </c>
      <c r="E539" s="120">
        <f t="shared" si="209"/>
        <v>0</v>
      </c>
      <c r="F539" s="120">
        <f t="shared" si="209"/>
        <v>0</v>
      </c>
      <c r="G539" s="189"/>
      <c r="H539" s="189"/>
      <c r="I539" s="120">
        <f t="shared" si="210"/>
        <v>0</v>
      </c>
      <c r="J539" s="185"/>
      <c r="K539" s="8" t="e">
        <f t="shared" si="211"/>
        <v>#DIV/0!</v>
      </c>
      <c r="L539" s="9" t="e">
        <f t="shared" si="212"/>
        <v>#DIV/0!</v>
      </c>
      <c r="M539" s="31"/>
      <c r="N539" s="3">
        <f t="shared" si="189"/>
        <v>0</v>
      </c>
      <c r="O539" s="3">
        <f t="shared" si="190"/>
        <v>0</v>
      </c>
      <c r="Q539" s="2"/>
      <c r="R539" s="169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K539" s="2"/>
      <c r="BL539" s="2"/>
      <c r="BM539" s="2"/>
      <c r="BN539" s="2"/>
      <c r="BO539" s="2"/>
      <c r="BP539" s="2"/>
      <c r="BQ539" s="2"/>
      <c r="BR539" s="2"/>
      <c r="BS539" s="2"/>
      <c r="BT539" s="2"/>
      <c r="BU539" s="2"/>
      <c r="BV539" s="2"/>
      <c r="BW539" s="2"/>
      <c r="BX539" s="2"/>
      <c r="BY539" s="2"/>
      <c r="BZ539" s="2"/>
      <c r="CA539" s="2"/>
      <c r="CB539" s="2"/>
      <c r="CC539" s="2"/>
      <c r="CD539" s="2"/>
      <c r="CE539" s="2"/>
      <c r="CF539" s="2"/>
      <c r="CG539" s="2"/>
      <c r="CH539" s="2"/>
      <c r="CI539" s="2"/>
      <c r="CJ539" s="2"/>
      <c r="CK539" s="2"/>
      <c r="CL539" s="2"/>
      <c r="CM539" s="2"/>
      <c r="CN539" s="2"/>
      <c r="CO539" s="2"/>
      <c r="CP539" s="2"/>
      <c r="CQ539" s="2"/>
      <c r="CR539" s="2"/>
      <c r="CS539" s="2"/>
      <c r="CT539" s="2"/>
      <c r="CU539" s="2"/>
      <c r="CV539" s="2"/>
      <c r="CW539" s="2"/>
      <c r="CX539" s="2"/>
      <c r="CY539" s="2"/>
    </row>
    <row r="540" spans="1:103" s="11" customFormat="1" x14ac:dyDescent="0.25">
      <c r="A540" s="187" t="s">
        <v>16</v>
      </c>
      <c r="B540" s="187"/>
      <c r="C540" s="166"/>
      <c r="D540" s="120">
        <f t="shared" si="209"/>
        <v>0</v>
      </c>
      <c r="E540" s="120">
        <f t="shared" si="209"/>
        <v>0</v>
      </c>
      <c r="F540" s="120">
        <f t="shared" si="209"/>
        <v>0</v>
      </c>
      <c r="G540" s="189"/>
      <c r="H540" s="189"/>
      <c r="I540" s="120">
        <f t="shared" si="210"/>
        <v>0</v>
      </c>
      <c r="J540" s="185"/>
      <c r="K540" s="8" t="e">
        <f t="shared" si="211"/>
        <v>#DIV/0!</v>
      </c>
      <c r="L540" s="9" t="e">
        <f t="shared" si="212"/>
        <v>#DIV/0!</v>
      </c>
      <c r="M540" s="31"/>
      <c r="N540" s="3">
        <f t="shared" si="189"/>
        <v>0</v>
      </c>
      <c r="O540" s="3">
        <f t="shared" si="190"/>
        <v>0</v>
      </c>
      <c r="Q540" s="2"/>
      <c r="R540" s="169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K540" s="2"/>
      <c r="BL540" s="2"/>
      <c r="BM540" s="2"/>
      <c r="BN540" s="2"/>
      <c r="BO540" s="2"/>
      <c r="BP540" s="2"/>
      <c r="BQ540" s="2"/>
      <c r="BR540" s="2"/>
      <c r="BS540" s="2"/>
      <c r="BT540" s="2"/>
      <c r="BU540" s="2"/>
      <c r="BV540" s="2"/>
      <c r="BW540" s="2"/>
      <c r="BX540" s="2"/>
      <c r="BY540" s="2"/>
      <c r="BZ540" s="2"/>
      <c r="CA540" s="2"/>
      <c r="CB540" s="2"/>
      <c r="CC540" s="2"/>
      <c r="CD540" s="2"/>
      <c r="CE540" s="2"/>
      <c r="CF540" s="2"/>
      <c r="CG540" s="2"/>
      <c r="CH540" s="2"/>
      <c r="CI540" s="2"/>
      <c r="CJ540" s="2"/>
      <c r="CK540" s="2"/>
      <c r="CL540" s="2"/>
      <c r="CM540" s="2"/>
      <c r="CN540" s="2"/>
      <c r="CO540" s="2"/>
      <c r="CP540" s="2"/>
      <c r="CQ540" s="2"/>
      <c r="CR540" s="2"/>
      <c r="CS540" s="2"/>
      <c r="CT540" s="2"/>
      <c r="CU540" s="2"/>
      <c r="CV540" s="2"/>
      <c r="CW540" s="2"/>
      <c r="CX540" s="2"/>
      <c r="CY540" s="2"/>
    </row>
    <row r="541" spans="1:103" s="11" customFormat="1" x14ac:dyDescent="0.25">
      <c r="A541" s="187" t="s">
        <v>17</v>
      </c>
      <c r="B541" s="187"/>
      <c r="C541" s="166"/>
      <c r="D541" s="120">
        <f t="shared" si="209"/>
        <v>0</v>
      </c>
      <c r="E541" s="120">
        <f t="shared" si="209"/>
        <v>0</v>
      </c>
      <c r="F541" s="120">
        <f t="shared" si="209"/>
        <v>0</v>
      </c>
      <c r="G541" s="189"/>
      <c r="H541" s="189"/>
      <c r="I541" s="120">
        <f t="shared" si="210"/>
        <v>0</v>
      </c>
      <c r="J541" s="185"/>
      <c r="K541" s="8" t="e">
        <f t="shared" si="211"/>
        <v>#DIV/0!</v>
      </c>
      <c r="L541" s="9" t="e">
        <f t="shared" si="212"/>
        <v>#DIV/0!</v>
      </c>
      <c r="M541" s="31"/>
      <c r="N541" s="3">
        <f t="shared" si="189"/>
        <v>0</v>
      </c>
      <c r="O541" s="3">
        <f t="shared" si="190"/>
        <v>0</v>
      </c>
      <c r="Q541" s="2"/>
      <c r="R541" s="169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K541" s="2"/>
      <c r="BL541" s="2"/>
      <c r="BM541" s="2"/>
      <c r="BN541" s="2"/>
      <c r="BO541" s="2"/>
      <c r="BP541" s="2"/>
      <c r="BQ541" s="2"/>
      <c r="BR541" s="2"/>
      <c r="BS541" s="2"/>
      <c r="BT541" s="2"/>
      <c r="BU541" s="2"/>
      <c r="BV541" s="2"/>
      <c r="BW541" s="2"/>
      <c r="BX541" s="2"/>
      <c r="BY541" s="2"/>
      <c r="BZ541" s="2"/>
      <c r="CA541" s="2"/>
      <c r="CB541" s="2"/>
      <c r="CC541" s="2"/>
      <c r="CD541" s="2"/>
      <c r="CE541" s="2"/>
      <c r="CF541" s="2"/>
      <c r="CG541" s="2"/>
      <c r="CH541" s="2"/>
      <c r="CI541" s="2"/>
      <c r="CJ541" s="2"/>
      <c r="CK541" s="2"/>
      <c r="CL541" s="2"/>
      <c r="CM541" s="2"/>
      <c r="CN541" s="2"/>
      <c r="CO541" s="2"/>
      <c r="CP541" s="2"/>
      <c r="CQ541" s="2"/>
      <c r="CR541" s="2"/>
      <c r="CS541" s="2"/>
      <c r="CT541" s="2"/>
      <c r="CU541" s="2"/>
      <c r="CV541" s="2"/>
      <c r="CW541" s="2"/>
      <c r="CX541" s="2"/>
      <c r="CY541" s="2"/>
    </row>
    <row r="542" spans="1:103" s="11" customFormat="1" x14ac:dyDescent="0.25">
      <c r="A542" s="190" t="s">
        <v>90</v>
      </c>
      <c r="B542" s="190"/>
      <c r="C542" s="167"/>
      <c r="D542" s="122">
        <f t="shared" si="209"/>
        <v>0</v>
      </c>
      <c r="E542" s="122">
        <f t="shared" si="209"/>
        <v>0</v>
      </c>
      <c r="F542" s="122">
        <f t="shared" si="209"/>
        <v>0</v>
      </c>
      <c r="G542" s="192"/>
      <c r="H542" s="192"/>
      <c r="I542" s="120">
        <f t="shared" si="210"/>
        <v>0</v>
      </c>
      <c r="J542" s="186"/>
      <c r="K542" s="8" t="e">
        <f t="shared" si="211"/>
        <v>#DIV/0!</v>
      </c>
      <c r="L542" s="9" t="e">
        <f t="shared" si="212"/>
        <v>#DIV/0!</v>
      </c>
      <c r="M542" s="31"/>
      <c r="N542" s="3">
        <f t="shared" si="189"/>
        <v>0</v>
      </c>
      <c r="O542" s="3">
        <f t="shared" si="190"/>
        <v>0</v>
      </c>
      <c r="Q542" s="2"/>
      <c r="R542" s="169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K542" s="2"/>
      <c r="BL542" s="2"/>
      <c r="BM542" s="2"/>
      <c r="BN542" s="2"/>
      <c r="BO542" s="2"/>
      <c r="BP542" s="2"/>
      <c r="BQ542" s="2"/>
      <c r="BR542" s="2"/>
      <c r="BS542" s="2"/>
      <c r="BT542" s="2"/>
      <c r="BU542" s="2"/>
      <c r="BV542" s="2"/>
      <c r="BW542" s="2"/>
      <c r="BX542" s="2"/>
      <c r="BY542" s="2"/>
      <c r="BZ542" s="2"/>
      <c r="CA542" s="2"/>
      <c r="CB542" s="2"/>
      <c r="CC542" s="2"/>
      <c r="CD542" s="2"/>
      <c r="CE542" s="2"/>
      <c r="CF542" s="2"/>
      <c r="CG542" s="2"/>
      <c r="CH542" s="2"/>
      <c r="CI542" s="2"/>
      <c r="CJ542" s="2"/>
      <c r="CK542" s="2"/>
      <c r="CL542" s="2"/>
      <c r="CM542" s="2"/>
      <c r="CN542" s="2"/>
      <c r="CO542" s="2"/>
      <c r="CP542" s="2"/>
      <c r="CQ542" s="2"/>
      <c r="CR542" s="2"/>
      <c r="CS542" s="2"/>
      <c r="CT542" s="2"/>
      <c r="CU542" s="2"/>
      <c r="CV542" s="2"/>
      <c r="CW542" s="2"/>
      <c r="CX542" s="2"/>
      <c r="CY542" s="2"/>
    </row>
    <row r="543" spans="1:103" s="52" customFormat="1" ht="24" x14ac:dyDescent="0.2">
      <c r="A543" s="133" t="s">
        <v>132</v>
      </c>
      <c r="B543" s="191" t="s">
        <v>133</v>
      </c>
      <c r="C543" s="191"/>
      <c r="D543" s="191"/>
      <c r="E543" s="191"/>
      <c r="F543" s="191"/>
      <c r="G543" s="191"/>
      <c r="H543" s="191"/>
      <c r="I543" s="191"/>
      <c r="J543" s="191"/>
      <c r="K543" s="26"/>
      <c r="L543" s="27"/>
      <c r="M543" s="39"/>
      <c r="N543" s="49">
        <f t="shared" si="189"/>
        <v>0</v>
      </c>
      <c r="O543" s="49">
        <f t="shared" si="190"/>
        <v>0</v>
      </c>
      <c r="Q543" s="53"/>
      <c r="R543" s="176"/>
      <c r="S543" s="53"/>
      <c r="T543" s="53"/>
      <c r="U543" s="53"/>
      <c r="V543" s="53"/>
      <c r="W543" s="53"/>
      <c r="X543" s="53"/>
      <c r="Y543" s="53"/>
      <c r="Z543" s="53"/>
      <c r="AA543" s="53"/>
      <c r="AB543" s="53"/>
      <c r="AC543" s="53"/>
      <c r="AD543" s="53"/>
      <c r="AE543" s="53"/>
      <c r="AF543" s="53"/>
      <c r="AG543" s="53"/>
      <c r="AH543" s="53"/>
      <c r="AI543" s="53"/>
      <c r="AJ543" s="53"/>
      <c r="AK543" s="53"/>
      <c r="AL543" s="53"/>
      <c r="AM543" s="53"/>
      <c r="AN543" s="53"/>
      <c r="AO543" s="53"/>
      <c r="AP543" s="53"/>
      <c r="AQ543" s="53"/>
      <c r="AR543" s="53"/>
      <c r="AS543" s="53"/>
      <c r="AT543" s="53"/>
      <c r="AU543" s="53"/>
      <c r="AV543" s="53"/>
      <c r="AW543" s="53"/>
      <c r="AX543" s="53"/>
      <c r="AY543" s="53"/>
      <c r="AZ543" s="53"/>
      <c r="BA543" s="53"/>
      <c r="BB543" s="53"/>
      <c r="BC543" s="53"/>
      <c r="BD543" s="53"/>
      <c r="BE543" s="53"/>
      <c r="BF543" s="53"/>
      <c r="BG543" s="53"/>
      <c r="BH543" s="53"/>
      <c r="BI543" s="53"/>
      <c r="BJ543" s="53"/>
      <c r="BK543" s="53"/>
      <c r="BL543" s="53"/>
      <c r="BM543" s="53"/>
      <c r="BN543" s="53"/>
      <c r="BO543" s="53"/>
      <c r="BP543" s="53"/>
      <c r="BQ543" s="53"/>
      <c r="BR543" s="53"/>
      <c r="BS543" s="53"/>
      <c r="BT543" s="53"/>
      <c r="BU543" s="53"/>
      <c r="BV543" s="53"/>
      <c r="BW543" s="53"/>
      <c r="BX543" s="53"/>
      <c r="BY543" s="53"/>
      <c r="BZ543" s="53"/>
      <c r="CA543" s="53"/>
      <c r="CB543" s="53"/>
      <c r="CC543" s="53"/>
      <c r="CD543" s="53"/>
      <c r="CE543" s="53"/>
      <c r="CF543" s="53"/>
      <c r="CG543" s="53"/>
      <c r="CH543" s="53"/>
      <c r="CI543" s="53"/>
      <c r="CJ543" s="53"/>
      <c r="CK543" s="53"/>
      <c r="CL543" s="53"/>
      <c r="CM543" s="53"/>
      <c r="CN543" s="53"/>
      <c r="CO543" s="53"/>
      <c r="CP543" s="53"/>
      <c r="CQ543" s="53"/>
      <c r="CR543" s="53"/>
      <c r="CS543" s="53"/>
      <c r="CT543" s="53"/>
      <c r="CU543" s="53"/>
      <c r="CV543" s="53"/>
      <c r="CW543" s="53"/>
      <c r="CX543" s="53"/>
      <c r="CY543" s="53"/>
    </row>
    <row r="544" spans="1:103" s="11" customFormat="1" x14ac:dyDescent="0.25">
      <c r="A544" s="187" t="s">
        <v>12</v>
      </c>
      <c r="B544" s="187"/>
      <c r="C544" s="166" t="s">
        <v>311</v>
      </c>
      <c r="D544" s="119">
        <f>SUM(D545:D550)</f>
        <v>31348.888900000002</v>
      </c>
      <c r="E544" s="119">
        <f>SUM(E545:E550)</f>
        <v>28348.841</v>
      </c>
      <c r="F544" s="120">
        <f>SUM(F545:F550)</f>
        <v>28348.841</v>
      </c>
      <c r="G544" s="189">
        <v>44562</v>
      </c>
      <c r="H544" s="189"/>
      <c r="I544" s="119">
        <f>SUM(I545:I549)</f>
        <v>31348.888900000002</v>
      </c>
      <c r="J544" s="200" t="s">
        <v>345</v>
      </c>
      <c r="K544" s="8">
        <f>F544/D544</f>
        <v>0.90430130045215096</v>
      </c>
      <c r="L544" s="9">
        <f>I544/D544</f>
        <v>1</v>
      </c>
      <c r="M544" s="31"/>
      <c r="N544" s="3">
        <f t="shared" si="189"/>
        <v>3000.0479000000014</v>
      </c>
      <c r="O544" s="3">
        <f t="shared" si="190"/>
        <v>0</v>
      </c>
      <c r="Q544" s="2"/>
      <c r="R544" s="169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  <c r="BH544" s="2"/>
      <c r="BI544" s="2"/>
      <c r="BJ544" s="2"/>
      <c r="BK544" s="2"/>
      <c r="BL544" s="2"/>
      <c r="BM544" s="2"/>
      <c r="BN544" s="2"/>
      <c r="BO544" s="2"/>
      <c r="BP544" s="2"/>
      <c r="BQ544" s="2"/>
      <c r="BR544" s="2"/>
      <c r="BS544" s="2"/>
      <c r="BT544" s="2"/>
      <c r="BU544" s="2"/>
      <c r="BV544" s="2"/>
      <c r="BW544" s="2"/>
      <c r="BX544" s="2"/>
      <c r="BY544" s="2"/>
      <c r="BZ544" s="2"/>
      <c r="CA544" s="2"/>
      <c r="CB544" s="2"/>
      <c r="CC544" s="2"/>
      <c r="CD544" s="2"/>
      <c r="CE544" s="2"/>
      <c r="CF544" s="2"/>
      <c r="CG544" s="2"/>
      <c r="CH544" s="2"/>
      <c r="CI544" s="2"/>
      <c r="CJ544" s="2"/>
      <c r="CK544" s="2"/>
      <c r="CL544" s="2"/>
      <c r="CM544" s="2"/>
      <c r="CN544" s="2"/>
      <c r="CO544" s="2"/>
      <c r="CP544" s="2"/>
      <c r="CQ544" s="2"/>
      <c r="CR544" s="2"/>
      <c r="CS544" s="2"/>
      <c r="CT544" s="2"/>
      <c r="CU544" s="2"/>
      <c r="CV544" s="2"/>
      <c r="CW544" s="2"/>
      <c r="CX544" s="2"/>
      <c r="CY544" s="2"/>
    </row>
    <row r="545" spans="1:103" s="11" customFormat="1" x14ac:dyDescent="0.25">
      <c r="A545" s="187" t="s">
        <v>13</v>
      </c>
      <c r="B545" s="187"/>
      <c r="C545" s="166" t="s">
        <v>311</v>
      </c>
      <c r="D545" s="119">
        <v>31035.4</v>
      </c>
      <c r="E545" s="119">
        <v>28065.352579999999</v>
      </c>
      <c r="F545" s="119">
        <v>28065.352579999999</v>
      </c>
      <c r="G545" s="189"/>
      <c r="H545" s="189"/>
      <c r="I545" s="119">
        <v>31035.4</v>
      </c>
      <c r="J545" s="200"/>
      <c r="K545" s="8">
        <f t="shared" ref="K545:K550" si="213">F545/D545</f>
        <v>0.90430130045045332</v>
      </c>
      <c r="L545" s="9">
        <f t="shared" ref="L545:L548" si="214">I545/D545</f>
        <v>1</v>
      </c>
      <c r="M545" s="31"/>
      <c r="N545" s="3">
        <f t="shared" si="189"/>
        <v>2970.0474200000026</v>
      </c>
      <c r="O545" s="3">
        <f t="shared" si="190"/>
        <v>0</v>
      </c>
      <c r="Q545" s="2"/>
      <c r="R545" s="169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  <c r="BH545" s="2"/>
      <c r="BI545" s="2"/>
      <c r="BJ545" s="2"/>
      <c r="BK545" s="2"/>
      <c r="BL545" s="2"/>
      <c r="BM545" s="2"/>
      <c r="BN545" s="2"/>
      <c r="BO545" s="2"/>
      <c r="BP545" s="2"/>
      <c r="BQ545" s="2"/>
      <c r="BR545" s="2"/>
      <c r="BS545" s="2"/>
      <c r="BT545" s="2"/>
      <c r="BU545" s="2"/>
      <c r="BV545" s="2"/>
      <c r="BW545" s="2"/>
      <c r="BX545" s="2"/>
      <c r="BY545" s="2"/>
      <c r="BZ545" s="2"/>
      <c r="CA545" s="2"/>
      <c r="CB545" s="2"/>
      <c r="CC545" s="2"/>
      <c r="CD545" s="2"/>
      <c r="CE545" s="2"/>
      <c r="CF545" s="2"/>
      <c r="CG545" s="2"/>
      <c r="CH545" s="2"/>
      <c r="CI545" s="2"/>
      <c r="CJ545" s="2"/>
      <c r="CK545" s="2"/>
      <c r="CL545" s="2"/>
      <c r="CM545" s="2"/>
      <c r="CN545" s="2"/>
      <c r="CO545" s="2"/>
      <c r="CP545" s="2"/>
      <c r="CQ545" s="2"/>
      <c r="CR545" s="2"/>
      <c r="CS545" s="2"/>
      <c r="CT545" s="2"/>
      <c r="CU545" s="2"/>
      <c r="CV545" s="2"/>
      <c r="CW545" s="2"/>
      <c r="CX545" s="2"/>
      <c r="CY545" s="2"/>
    </row>
    <row r="546" spans="1:103" s="11" customFormat="1" x14ac:dyDescent="0.25">
      <c r="A546" s="187" t="s">
        <v>14</v>
      </c>
      <c r="B546" s="187"/>
      <c r="C546" s="166" t="s">
        <v>311</v>
      </c>
      <c r="D546" s="119">
        <v>313.4889</v>
      </c>
      <c r="E546" s="119">
        <v>283.48842000000002</v>
      </c>
      <c r="F546" s="119">
        <v>283.48842000000002</v>
      </c>
      <c r="G546" s="189"/>
      <c r="H546" s="189"/>
      <c r="I546" s="119">
        <v>313.4889</v>
      </c>
      <c r="J546" s="200"/>
      <c r="K546" s="8">
        <f t="shared" si="213"/>
        <v>0.90430130062021341</v>
      </c>
      <c r="L546" s="9">
        <f t="shared" si="214"/>
        <v>1</v>
      </c>
      <c r="M546" s="31"/>
      <c r="N546" s="3">
        <f t="shared" si="189"/>
        <v>30.000479999999982</v>
      </c>
      <c r="O546" s="3">
        <f t="shared" si="190"/>
        <v>0</v>
      </c>
      <c r="Q546" s="2"/>
      <c r="R546" s="169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  <c r="BH546" s="2"/>
      <c r="BI546" s="2"/>
      <c r="BJ546" s="2"/>
      <c r="BK546" s="2"/>
      <c r="BL546" s="2"/>
      <c r="BM546" s="2"/>
      <c r="BN546" s="2"/>
      <c r="BO546" s="2"/>
      <c r="BP546" s="2"/>
      <c r="BQ546" s="2"/>
      <c r="BR546" s="2"/>
      <c r="BS546" s="2"/>
      <c r="BT546" s="2"/>
      <c r="BU546" s="2"/>
      <c r="BV546" s="2"/>
      <c r="BW546" s="2"/>
      <c r="BX546" s="2"/>
      <c r="BY546" s="2"/>
      <c r="BZ546" s="2"/>
      <c r="CA546" s="2"/>
      <c r="CB546" s="2"/>
      <c r="CC546" s="2"/>
      <c r="CD546" s="2"/>
      <c r="CE546" s="2"/>
      <c r="CF546" s="2"/>
      <c r="CG546" s="2"/>
      <c r="CH546" s="2"/>
      <c r="CI546" s="2"/>
      <c r="CJ546" s="2"/>
      <c r="CK546" s="2"/>
      <c r="CL546" s="2"/>
      <c r="CM546" s="2"/>
      <c r="CN546" s="2"/>
      <c r="CO546" s="2"/>
      <c r="CP546" s="2"/>
      <c r="CQ546" s="2"/>
      <c r="CR546" s="2"/>
      <c r="CS546" s="2"/>
      <c r="CT546" s="2"/>
      <c r="CU546" s="2"/>
      <c r="CV546" s="2"/>
      <c r="CW546" s="2"/>
      <c r="CX546" s="2"/>
      <c r="CY546" s="2"/>
    </row>
    <row r="547" spans="1:103" s="11" customFormat="1" x14ac:dyDescent="0.25">
      <c r="A547" s="187" t="s">
        <v>15</v>
      </c>
      <c r="B547" s="187"/>
      <c r="C547" s="166"/>
      <c r="D547" s="119"/>
      <c r="E547" s="119"/>
      <c r="F547" s="119"/>
      <c r="G547" s="189"/>
      <c r="H547" s="189"/>
      <c r="I547" s="119"/>
      <c r="J547" s="200"/>
      <c r="K547" s="8" t="e">
        <f t="shared" si="213"/>
        <v>#DIV/0!</v>
      </c>
      <c r="L547" s="9" t="e">
        <f t="shared" si="214"/>
        <v>#DIV/0!</v>
      </c>
      <c r="M547" s="31"/>
      <c r="N547" s="3">
        <f t="shared" si="189"/>
        <v>0</v>
      </c>
      <c r="O547" s="3">
        <f t="shared" si="190"/>
        <v>0</v>
      </c>
      <c r="Q547" s="2"/>
      <c r="R547" s="169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  <c r="BH547" s="2"/>
      <c r="BI547" s="2"/>
      <c r="BJ547" s="2"/>
      <c r="BK547" s="2"/>
      <c r="BL547" s="2"/>
      <c r="BM547" s="2"/>
      <c r="BN547" s="2"/>
      <c r="BO547" s="2"/>
      <c r="BP547" s="2"/>
      <c r="BQ547" s="2"/>
      <c r="BR547" s="2"/>
      <c r="BS547" s="2"/>
      <c r="BT547" s="2"/>
      <c r="BU547" s="2"/>
      <c r="BV547" s="2"/>
      <c r="BW547" s="2"/>
      <c r="BX547" s="2"/>
      <c r="BY547" s="2"/>
      <c r="BZ547" s="2"/>
      <c r="CA547" s="2"/>
      <c r="CB547" s="2"/>
      <c r="CC547" s="2"/>
      <c r="CD547" s="2"/>
      <c r="CE547" s="2"/>
      <c r="CF547" s="2"/>
      <c r="CG547" s="2"/>
      <c r="CH547" s="2"/>
      <c r="CI547" s="2"/>
      <c r="CJ547" s="2"/>
      <c r="CK547" s="2"/>
      <c r="CL547" s="2"/>
      <c r="CM547" s="2"/>
      <c r="CN547" s="2"/>
      <c r="CO547" s="2"/>
      <c r="CP547" s="2"/>
      <c r="CQ547" s="2"/>
      <c r="CR547" s="2"/>
      <c r="CS547" s="2"/>
      <c r="CT547" s="2"/>
      <c r="CU547" s="2"/>
      <c r="CV547" s="2"/>
      <c r="CW547" s="2"/>
      <c r="CX547" s="2"/>
      <c r="CY547" s="2"/>
    </row>
    <row r="548" spans="1:103" s="11" customFormat="1" x14ac:dyDescent="0.25">
      <c r="A548" s="187" t="s">
        <v>16</v>
      </c>
      <c r="B548" s="187"/>
      <c r="C548" s="166"/>
      <c r="D548" s="119"/>
      <c r="E548" s="119"/>
      <c r="F548" s="119"/>
      <c r="G548" s="189"/>
      <c r="H548" s="189"/>
      <c r="I548" s="119"/>
      <c r="J548" s="200"/>
      <c r="K548" s="8" t="e">
        <f t="shared" si="213"/>
        <v>#DIV/0!</v>
      </c>
      <c r="L548" s="9" t="e">
        <f t="shared" si="214"/>
        <v>#DIV/0!</v>
      </c>
      <c r="M548" s="31"/>
      <c r="N548" s="3">
        <f t="shared" si="189"/>
        <v>0</v>
      </c>
      <c r="O548" s="3">
        <f t="shared" si="190"/>
        <v>0</v>
      </c>
      <c r="Q548" s="2"/>
      <c r="R548" s="169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  <c r="BH548" s="2"/>
      <c r="BI548" s="2"/>
      <c r="BJ548" s="2"/>
      <c r="BK548" s="2"/>
      <c r="BL548" s="2"/>
      <c r="BM548" s="2"/>
      <c r="BN548" s="2"/>
      <c r="BO548" s="2"/>
      <c r="BP548" s="2"/>
      <c r="BQ548" s="2"/>
      <c r="BR548" s="2"/>
      <c r="BS548" s="2"/>
      <c r="BT548" s="2"/>
      <c r="BU548" s="2"/>
      <c r="BV548" s="2"/>
      <c r="BW548" s="2"/>
      <c r="BX548" s="2"/>
      <c r="BY548" s="2"/>
      <c r="BZ548" s="2"/>
      <c r="CA548" s="2"/>
      <c r="CB548" s="2"/>
      <c r="CC548" s="2"/>
      <c r="CD548" s="2"/>
      <c r="CE548" s="2"/>
      <c r="CF548" s="2"/>
      <c r="CG548" s="2"/>
      <c r="CH548" s="2"/>
      <c r="CI548" s="2"/>
      <c r="CJ548" s="2"/>
      <c r="CK548" s="2"/>
      <c r="CL548" s="2"/>
      <c r="CM548" s="2"/>
      <c r="CN548" s="2"/>
      <c r="CO548" s="2"/>
      <c r="CP548" s="2"/>
      <c r="CQ548" s="2"/>
      <c r="CR548" s="2"/>
      <c r="CS548" s="2"/>
      <c r="CT548" s="2"/>
      <c r="CU548" s="2"/>
      <c r="CV548" s="2"/>
      <c r="CW548" s="2"/>
      <c r="CX548" s="2"/>
      <c r="CY548" s="2"/>
    </row>
    <row r="549" spans="1:103" s="11" customFormat="1" x14ac:dyDescent="0.25">
      <c r="A549" s="187" t="s">
        <v>17</v>
      </c>
      <c r="B549" s="187"/>
      <c r="C549" s="166"/>
      <c r="D549" s="119"/>
      <c r="E549" s="119"/>
      <c r="F549" s="119"/>
      <c r="G549" s="189"/>
      <c r="H549" s="189"/>
      <c r="I549" s="119"/>
      <c r="J549" s="200"/>
      <c r="K549" s="8" t="e">
        <f t="shared" si="213"/>
        <v>#DIV/0!</v>
      </c>
      <c r="L549" s="9" t="e">
        <f>#REF!/D549</f>
        <v>#REF!</v>
      </c>
      <c r="M549" s="31"/>
      <c r="N549" s="3" t="e">
        <f>#REF!-F549</f>
        <v>#REF!</v>
      </c>
      <c r="O549" s="3">
        <f t="shared" si="190"/>
        <v>0</v>
      </c>
      <c r="Q549" s="2"/>
      <c r="R549" s="169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  <c r="BH549" s="2"/>
      <c r="BI549" s="2"/>
      <c r="BJ549" s="2"/>
      <c r="BK549" s="2"/>
      <c r="BL549" s="2"/>
      <c r="BM549" s="2"/>
      <c r="BN549" s="2"/>
      <c r="BO549" s="2"/>
      <c r="BP549" s="2"/>
      <c r="BQ549" s="2"/>
      <c r="BR549" s="2"/>
      <c r="BS549" s="2"/>
      <c r="BT549" s="2"/>
      <c r="BU549" s="2"/>
      <c r="BV549" s="2"/>
      <c r="BW549" s="2"/>
      <c r="BX549" s="2"/>
      <c r="BY549" s="2"/>
      <c r="BZ549" s="2"/>
      <c r="CA549" s="2"/>
      <c r="CB549" s="2"/>
      <c r="CC549" s="2"/>
      <c r="CD549" s="2"/>
      <c r="CE549" s="2"/>
      <c r="CF549" s="2"/>
      <c r="CG549" s="2"/>
      <c r="CH549" s="2"/>
      <c r="CI549" s="2"/>
      <c r="CJ549" s="2"/>
      <c r="CK549" s="2"/>
      <c r="CL549" s="2"/>
      <c r="CM549" s="2"/>
      <c r="CN549" s="2"/>
      <c r="CO549" s="2"/>
      <c r="CP549" s="2"/>
      <c r="CQ549" s="2"/>
      <c r="CR549" s="2"/>
      <c r="CS549" s="2"/>
      <c r="CT549" s="2"/>
      <c r="CU549" s="2"/>
      <c r="CV549" s="2"/>
      <c r="CW549" s="2"/>
      <c r="CX549" s="2"/>
      <c r="CY549" s="2"/>
    </row>
    <row r="550" spans="1:103" s="11" customFormat="1" x14ac:dyDescent="0.25">
      <c r="A550" s="187" t="s">
        <v>18</v>
      </c>
      <c r="B550" s="187"/>
      <c r="C550" s="166"/>
      <c r="D550" s="119"/>
      <c r="E550" s="119"/>
      <c r="F550" s="119"/>
      <c r="G550" s="189"/>
      <c r="H550" s="189"/>
      <c r="I550" s="168"/>
      <c r="J550" s="200"/>
      <c r="K550" s="8" t="e">
        <f t="shared" si="213"/>
        <v>#DIV/0!</v>
      </c>
      <c r="L550" s="9" t="e">
        <f>I549/D550</f>
        <v>#DIV/0!</v>
      </c>
      <c r="M550" s="31"/>
      <c r="N550" s="3">
        <f>I549-F550</f>
        <v>0</v>
      </c>
      <c r="O550" s="3">
        <f t="shared" si="190"/>
        <v>0</v>
      </c>
      <c r="Q550" s="2"/>
      <c r="R550" s="169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  <c r="BH550" s="2"/>
      <c r="BI550" s="2"/>
      <c r="BJ550" s="2"/>
      <c r="BK550" s="2"/>
      <c r="BL550" s="2"/>
      <c r="BM550" s="2"/>
      <c r="BN550" s="2"/>
      <c r="BO550" s="2"/>
      <c r="BP550" s="2"/>
      <c r="BQ550" s="2"/>
      <c r="BR550" s="2"/>
      <c r="BS550" s="2"/>
      <c r="BT550" s="2"/>
      <c r="BU550" s="2"/>
      <c r="BV550" s="2"/>
      <c r="BW550" s="2"/>
      <c r="BX550" s="2"/>
      <c r="BY550" s="2"/>
      <c r="BZ550" s="2"/>
      <c r="CA550" s="2"/>
      <c r="CB550" s="2"/>
      <c r="CC550" s="2"/>
      <c r="CD550" s="2"/>
      <c r="CE550" s="2"/>
      <c r="CF550" s="2"/>
      <c r="CG550" s="2"/>
      <c r="CH550" s="2"/>
      <c r="CI550" s="2"/>
      <c r="CJ550" s="2"/>
      <c r="CK550" s="2"/>
      <c r="CL550" s="2"/>
      <c r="CM550" s="2"/>
      <c r="CN550" s="2"/>
      <c r="CO550" s="2"/>
      <c r="CP550" s="2"/>
      <c r="CQ550" s="2"/>
      <c r="CR550" s="2"/>
      <c r="CS550" s="2"/>
      <c r="CT550" s="2"/>
      <c r="CU550" s="2"/>
      <c r="CV550" s="2"/>
      <c r="CW550" s="2"/>
      <c r="CX550" s="2"/>
      <c r="CY550" s="2"/>
    </row>
    <row r="551" spans="1:103" s="16" customFormat="1" ht="36" x14ac:dyDescent="0.2">
      <c r="A551" s="123" t="s">
        <v>134</v>
      </c>
      <c r="B551" s="191" t="s">
        <v>135</v>
      </c>
      <c r="C551" s="191"/>
      <c r="D551" s="191"/>
      <c r="E551" s="191"/>
      <c r="F551" s="191"/>
      <c r="G551" s="191"/>
      <c r="H551" s="191"/>
      <c r="I551" s="191"/>
      <c r="J551" s="191"/>
      <c r="K551" s="26"/>
      <c r="L551" s="27"/>
      <c r="M551" s="28"/>
      <c r="N551" s="3">
        <f t="shared" si="189"/>
        <v>0</v>
      </c>
      <c r="O551" s="3">
        <f t="shared" si="190"/>
        <v>0</v>
      </c>
      <c r="Q551" s="17"/>
      <c r="R551" s="170"/>
      <c r="S551" s="17"/>
      <c r="T551" s="17"/>
      <c r="U551" s="17"/>
      <c r="V551" s="17"/>
      <c r="W551" s="17"/>
      <c r="X551" s="17"/>
      <c r="Y551" s="17"/>
      <c r="Z551" s="17"/>
      <c r="AA551" s="17"/>
      <c r="AB551" s="17"/>
      <c r="AC551" s="17"/>
      <c r="AD551" s="17"/>
      <c r="AE551" s="17"/>
      <c r="AF551" s="17"/>
      <c r="AG551" s="17"/>
      <c r="AH551" s="17"/>
      <c r="AI551" s="17"/>
      <c r="AJ551" s="17"/>
      <c r="AK551" s="17"/>
      <c r="AL551" s="17"/>
      <c r="AM551" s="17"/>
      <c r="AN551" s="17"/>
      <c r="AO551" s="17"/>
      <c r="AP551" s="17"/>
      <c r="AQ551" s="17"/>
      <c r="AR551" s="17"/>
      <c r="AS551" s="17"/>
      <c r="AT551" s="17"/>
      <c r="AU551" s="17"/>
      <c r="AV551" s="17"/>
      <c r="AW551" s="17"/>
      <c r="AX551" s="17"/>
      <c r="AY551" s="17"/>
      <c r="AZ551" s="17"/>
      <c r="BA551" s="17"/>
      <c r="BB551" s="17"/>
      <c r="BC551" s="17"/>
      <c r="BD551" s="17"/>
      <c r="BE551" s="17"/>
      <c r="BF551" s="17"/>
      <c r="BG551" s="17"/>
      <c r="BH551" s="17"/>
      <c r="BI551" s="17"/>
      <c r="BJ551" s="17"/>
      <c r="BK551" s="17"/>
      <c r="BL551" s="17"/>
      <c r="BM551" s="17"/>
      <c r="BN551" s="17"/>
      <c r="BO551" s="17"/>
      <c r="BP551" s="17"/>
      <c r="BQ551" s="17"/>
      <c r="BR551" s="17"/>
      <c r="BS551" s="17"/>
      <c r="BT551" s="17"/>
      <c r="BU551" s="17"/>
      <c r="BV551" s="17"/>
      <c r="BW551" s="17"/>
      <c r="BX551" s="17"/>
      <c r="BY551" s="17"/>
      <c r="BZ551" s="17"/>
      <c r="CA551" s="17"/>
      <c r="CB551" s="17"/>
      <c r="CC551" s="17"/>
      <c r="CD551" s="17"/>
      <c r="CE551" s="17"/>
      <c r="CF551" s="17"/>
      <c r="CG551" s="17"/>
      <c r="CH551" s="17"/>
      <c r="CI551" s="17"/>
      <c r="CJ551" s="17"/>
      <c r="CK551" s="17"/>
      <c r="CL551" s="17"/>
      <c r="CM551" s="17"/>
      <c r="CN551" s="17"/>
      <c r="CO551" s="17"/>
      <c r="CP551" s="17"/>
      <c r="CQ551" s="17"/>
      <c r="CR551" s="17"/>
      <c r="CS551" s="17"/>
      <c r="CT551" s="17"/>
      <c r="CU551" s="17"/>
      <c r="CV551" s="17"/>
      <c r="CW551" s="17"/>
      <c r="CX551" s="17"/>
      <c r="CY551" s="17"/>
    </row>
    <row r="552" spans="1:103" s="11" customFormat="1" x14ac:dyDescent="0.25">
      <c r="A552" s="187" t="s">
        <v>12</v>
      </c>
      <c r="B552" s="187"/>
      <c r="C552" s="166" t="s">
        <v>311</v>
      </c>
      <c r="D552" s="119">
        <f>SUM(D553:D558)</f>
        <v>38600</v>
      </c>
      <c r="E552" s="119">
        <f>SUM(E553:E558)</f>
        <v>38599.999669999997</v>
      </c>
      <c r="F552" s="120">
        <f>SUM(F553:F558)</f>
        <v>38599.999669999997</v>
      </c>
      <c r="G552" s="189">
        <v>44562</v>
      </c>
      <c r="H552" s="189"/>
      <c r="I552" s="120">
        <f>SUM(I553:I558)</f>
        <v>38599.999669999997</v>
      </c>
      <c r="J552" s="185" t="s">
        <v>346</v>
      </c>
      <c r="K552" s="8">
        <f>F552/D552</f>
        <v>0.99999999145077711</v>
      </c>
      <c r="L552" s="9">
        <f>I552/D552</f>
        <v>0.99999999145077711</v>
      </c>
      <c r="M552" s="31"/>
      <c r="N552" s="3">
        <f t="shared" si="189"/>
        <v>0</v>
      </c>
      <c r="O552" s="3">
        <f t="shared" si="190"/>
        <v>0</v>
      </c>
      <c r="Q552" s="2"/>
      <c r="R552" s="169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  <c r="BH552" s="2"/>
      <c r="BI552" s="2"/>
      <c r="BJ552" s="2"/>
      <c r="BK552" s="2"/>
      <c r="BL552" s="2"/>
      <c r="BM552" s="2"/>
      <c r="BN552" s="2"/>
      <c r="BO552" s="2"/>
      <c r="BP552" s="2"/>
      <c r="BQ552" s="2"/>
      <c r="BR552" s="2"/>
      <c r="BS552" s="2"/>
      <c r="BT552" s="2"/>
      <c r="BU552" s="2"/>
      <c r="BV552" s="2"/>
      <c r="BW552" s="2"/>
      <c r="BX552" s="2"/>
      <c r="BY552" s="2"/>
      <c r="BZ552" s="2"/>
      <c r="CA552" s="2"/>
      <c r="CB552" s="2"/>
      <c r="CC552" s="2"/>
      <c r="CD552" s="2"/>
      <c r="CE552" s="2"/>
      <c r="CF552" s="2"/>
      <c r="CG552" s="2"/>
      <c r="CH552" s="2"/>
      <c r="CI552" s="2"/>
      <c r="CJ552" s="2"/>
      <c r="CK552" s="2"/>
      <c r="CL552" s="2"/>
      <c r="CM552" s="2"/>
      <c r="CN552" s="2"/>
      <c r="CO552" s="2"/>
      <c r="CP552" s="2"/>
      <c r="CQ552" s="2"/>
      <c r="CR552" s="2"/>
      <c r="CS552" s="2"/>
      <c r="CT552" s="2"/>
      <c r="CU552" s="2"/>
      <c r="CV552" s="2"/>
      <c r="CW552" s="2"/>
      <c r="CX552" s="2"/>
      <c r="CY552" s="2"/>
    </row>
    <row r="553" spans="1:103" s="11" customFormat="1" x14ac:dyDescent="0.25">
      <c r="A553" s="187" t="s">
        <v>13</v>
      </c>
      <c r="B553" s="187"/>
      <c r="C553" s="166"/>
      <c r="D553" s="119"/>
      <c r="E553" s="119"/>
      <c r="F553" s="119"/>
      <c r="G553" s="189"/>
      <c r="H553" s="189"/>
      <c r="I553" s="119"/>
      <c r="J553" s="185"/>
      <c r="K553" s="8" t="e">
        <f t="shared" ref="K553:K558" si="215">F553/D553</f>
        <v>#DIV/0!</v>
      </c>
      <c r="L553" s="9" t="e">
        <f t="shared" ref="L553:L558" si="216">I553/D553</f>
        <v>#DIV/0!</v>
      </c>
      <c r="M553" s="31"/>
      <c r="N553" s="3">
        <f t="shared" ref="N553:N613" si="217">I553-F553</f>
        <v>0</v>
      </c>
      <c r="O553" s="3">
        <f t="shared" ref="O553:O613" si="218">E553-F553</f>
        <v>0</v>
      </c>
      <c r="Q553" s="2"/>
      <c r="R553" s="169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  <c r="BH553" s="2"/>
      <c r="BI553" s="2"/>
      <c r="BJ553" s="2"/>
      <c r="BK553" s="2"/>
      <c r="BL553" s="2"/>
      <c r="BM553" s="2"/>
      <c r="BN553" s="2"/>
      <c r="BO553" s="2"/>
      <c r="BP553" s="2"/>
      <c r="BQ553" s="2"/>
      <c r="BR553" s="2"/>
      <c r="BS553" s="2"/>
      <c r="BT553" s="2"/>
      <c r="BU553" s="2"/>
      <c r="BV553" s="2"/>
      <c r="BW553" s="2"/>
      <c r="BX553" s="2"/>
      <c r="BY553" s="2"/>
      <c r="BZ553" s="2"/>
      <c r="CA553" s="2"/>
      <c r="CB553" s="2"/>
      <c r="CC553" s="2"/>
      <c r="CD553" s="2"/>
      <c r="CE553" s="2"/>
      <c r="CF553" s="2"/>
      <c r="CG553" s="2"/>
      <c r="CH553" s="2"/>
      <c r="CI553" s="2"/>
      <c r="CJ553" s="2"/>
      <c r="CK553" s="2"/>
      <c r="CL553" s="2"/>
      <c r="CM553" s="2"/>
      <c r="CN553" s="2"/>
      <c r="CO553" s="2"/>
      <c r="CP553" s="2"/>
      <c r="CQ553" s="2"/>
      <c r="CR553" s="2"/>
      <c r="CS553" s="2"/>
      <c r="CT553" s="2"/>
      <c r="CU553" s="2"/>
      <c r="CV553" s="2"/>
      <c r="CW553" s="2"/>
      <c r="CX553" s="2"/>
      <c r="CY553" s="2"/>
    </row>
    <row r="554" spans="1:103" s="11" customFormat="1" x14ac:dyDescent="0.25">
      <c r="A554" s="187" t="s">
        <v>14</v>
      </c>
      <c r="B554" s="187"/>
      <c r="C554" s="166" t="s">
        <v>311</v>
      </c>
      <c r="D554" s="119">
        <v>38600</v>
      </c>
      <c r="E554" s="119">
        <v>38599.999669999997</v>
      </c>
      <c r="F554" s="119">
        <v>38599.999669999997</v>
      </c>
      <c r="G554" s="189"/>
      <c r="H554" s="189"/>
      <c r="I554" s="119">
        <v>38599.999669999997</v>
      </c>
      <c r="J554" s="185"/>
      <c r="K554" s="8">
        <f t="shared" si="215"/>
        <v>0.99999999145077711</v>
      </c>
      <c r="L554" s="9">
        <f t="shared" si="216"/>
        <v>0.99999999145077711</v>
      </c>
      <c r="M554" s="31"/>
      <c r="N554" s="3">
        <f t="shared" si="217"/>
        <v>0</v>
      </c>
      <c r="O554" s="3">
        <f t="shared" si="218"/>
        <v>0</v>
      </c>
      <c r="Q554" s="2"/>
      <c r="R554" s="169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  <c r="BH554" s="2"/>
      <c r="BI554" s="2"/>
      <c r="BJ554" s="2"/>
      <c r="BK554" s="2"/>
      <c r="BL554" s="2"/>
      <c r="BM554" s="2"/>
      <c r="BN554" s="2"/>
      <c r="BO554" s="2"/>
      <c r="BP554" s="2"/>
      <c r="BQ554" s="2"/>
      <c r="BR554" s="2"/>
      <c r="BS554" s="2"/>
      <c r="BT554" s="2"/>
      <c r="BU554" s="2"/>
      <c r="BV554" s="2"/>
      <c r="BW554" s="2"/>
      <c r="BX554" s="2"/>
      <c r="BY554" s="2"/>
      <c r="BZ554" s="2"/>
      <c r="CA554" s="2"/>
      <c r="CB554" s="2"/>
      <c r="CC554" s="2"/>
      <c r="CD554" s="2"/>
      <c r="CE554" s="2"/>
      <c r="CF554" s="2"/>
      <c r="CG554" s="2"/>
      <c r="CH554" s="2"/>
      <c r="CI554" s="2"/>
      <c r="CJ554" s="2"/>
      <c r="CK554" s="2"/>
      <c r="CL554" s="2"/>
      <c r="CM554" s="2"/>
      <c r="CN554" s="2"/>
      <c r="CO554" s="2"/>
      <c r="CP554" s="2"/>
      <c r="CQ554" s="2"/>
      <c r="CR554" s="2"/>
      <c r="CS554" s="2"/>
      <c r="CT554" s="2"/>
      <c r="CU554" s="2"/>
      <c r="CV554" s="2"/>
      <c r="CW554" s="2"/>
      <c r="CX554" s="2"/>
      <c r="CY554" s="2"/>
    </row>
    <row r="555" spans="1:103" s="11" customFormat="1" x14ac:dyDescent="0.25">
      <c r="A555" s="187" t="s">
        <v>15</v>
      </c>
      <c r="B555" s="187"/>
      <c r="C555" s="166"/>
      <c r="D555" s="119"/>
      <c r="E555" s="119"/>
      <c r="F555" s="119"/>
      <c r="G555" s="189"/>
      <c r="H555" s="189"/>
      <c r="I555" s="119"/>
      <c r="J555" s="185"/>
      <c r="K555" s="8" t="e">
        <f t="shared" si="215"/>
        <v>#DIV/0!</v>
      </c>
      <c r="L555" s="9" t="e">
        <f t="shared" si="216"/>
        <v>#DIV/0!</v>
      </c>
      <c r="M555" s="31"/>
      <c r="N555" s="3">
        <f t="shared" si="217"/>
        <v>0</v>
      </c>
      <c r="O555" s="3">
        <f t="shared" si="218"/>
        <v>0</v>
      </c>
      <c r="Q555" s="2"/>
      <c r="R555" s="169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  <c r="BH555" s="2"/>
      <c r="BI555" s="2"/>
      <c r="BJ555" s="2"/>
      <c r="BK555" s="2"/>
      <c r="BL555" s="2"/>
      <c r="BM555" s="2"/>
      <c r="BN555" s="2"/>
      <c r="BO555" s="2"/>
      <c r="BP555" s="2"/>
      <c r="BQ555" s="2"/>
      <c r="BR555" s="2"/>
      <c r="BS555" s="2"/>
      <c r="BT555" s="2"/>
      <c r="BU555" s="2"/>
      <c r="BV555" s="2"/>
      <c r="BW555" s="2"/>
      <c r="BX555" s="2"/>
      <c r="BY555" s="2"/>
      <c r="BZ555" s="2"/>
      <c r="CA555" s="2"/>
      <c r="CB555" s="2"/>
      <c r="CC555" s="2"/>
      <c r="CD555" s="2"/>
      <c r="CE555" s="2"/>
      <c r="CF555" s="2"/>
      <c r="CG555" s="2"/>
      <c r="CH555" s="2"/>
      <c r="CI555" s="2"/>
      <c r="CJ555" s="2"/>
      <c r="CK555" s="2"/>
      <c r="CL555" s="2"/>
      <c r="CM555" s="2"/>
      <c r="CN555" s="2"/>
      <c r="CO555" s="2"/>
      <c r="CP555" s="2"/>
      <c r="CQ555" s="2"/>
      <c r="CR555" s="2"/>
      <c r="CS555" s="2"/>
      <c r="CT555" s="2"/>
      <c r="CU555" s="2"/>
      <c r="CV555" s="2"/>
      <c r="CW555" s="2"/>
      <c r="CX555" s="2"/>
      <c r="CY555" s="2"/>
    </row>
    <row r="556" spans="1:103" s="11" customFormat="1" x14ac:dyDescent="0.25">
      <c r="A556" s="187" t="s">
        <v>16</v>
      </c>
      <c r="B556" s="187"/>
      <c r="C556" s="166"/>
      <c r="D556" s="119"/>
      <c r="E556" s="119"/>
      <c r="F556" s="119"/>
      <c r="G556" s="189"/>
      <c r="H556" s="189"/>
      <c r="I556" s="119"/>
      <c r="J556" s="185"/>
      <c r="K556" s="8" t="e">
        <f t="shared" si="215"/>
        <v>#DIV/0!</v>
      </c>
      <c r="L556" s="9" t="e">
        <f t="shared" si="216"/>
        <v>#DIV/0!</v>
      </c>
      <c r="M556" s="31"/>
      <c r="N556" s="3">
        <f t="shared" si="217"/>
        <v>0</v>
      </c>
      <c r="O556" s="3">
        <f t="shared" si="218"/>
        <v>0</v>
      </c>
      <c r="Q556" s="2"/>
      <c r="R556" s="169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  <c r="BH556" s="2"/>
      <c r="BI556" s="2"/>
      <c r="BJ556" s="2"/>
      <c r="BK556" s="2"/>
      <c r="BL556" s="2"/>
      <c r="BM556" s="2"/>
      <c r="BN556" s="2"/>
      <c r="BO556" s="2"/>
      <c r="BP556" s="2"/>
      <c r="BQ556" s="2"/>
      <c r="BR556" s="2"/>
      <c r="BS556" s="2"/>
      <c r="BT556" s="2"/>
      <c r="BU556" s="2"/>
      <c r="BV556" s="2"/>
      <c r="BW556" s="2"/>
      <c r="BX556" s="2"/>
      <c r="BY556" s="2"/>
      <c r="BZ556" s="2"/>
      <c r="CA556" s="2"/>
      <c r="CB556" s="2"/>
      <c r="CC556" s="2"/>
      <c r="CD556" s="2"/>
      <c r="CE556" s="2"/>
      <c r="CF556" s="2"/>
      <c r="CG556" s="2"/>
      <c r="CH556" s="2"/>
      <c r="CI556" s="2"/>
      <c r="CJ556" s="2"/>
      <c r="CK556" s="2"/>
      <c r="CL556" s="2"/>
      <c r="CM556" s="2"/>
      <c r="CN556" s="2"/>
      <c r="CO556" s="2"/>
      <c r="CP556" s="2"/>
      <c r="CQ556" s="2"/>
      <c r="CR556" s="2"/>
      <c r="CS556" s="2"/>
      <c r="CT556" s="2"/>
      <c r="CU556" s="2"/>
      <c r="CV556" s="2"/>
      <c r="CW556" s="2"/>
      <c r="CX556" s="2"/>
      <c r="CY556" s="2"/>
    </row>
    <row r="557" spans="1:103" s="11" customFormat="1" x14ac:dyDescent="0.25">
      <c r="A557" s="187" t="s">
        <v>17</v>
      </c>
      <c r="B557" s="187"/>
      <c r="C557" s="166"/>
      <c r="D557" s="119"/>
      <c r="E557" s="119"/>
      <c r="F557" s="119"/>
      <c r="G557" s="189"/>
      <c r="H557" s="189"/>
      <c r="I557" s="119"/>
      <c r="J557" s="185"/>
      <c r="K557" s="8" t="e">
        <f t="shared" si="215"/>
        <v>#DIV/0!</v>
      </c>
      <c r="L557" s="9" t="e">
        <f t="shared" si="216"/>
        <v>#DIV/0!</v>
      </c>
      <c r="M557" s="31"/>
      <c r="N557" s="3">
        <f t="shared" si="217"/>
        <v>0</v>
      </c>
      <c r="O557" s="3">
        <f t="shared" si="218"/>
        <v>0</v>
      </c>
      <c r="Q557" s="2"/>
      <c r="R557" s="169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  <c r="BH557" s="2"/>
      <c r="BI557" s="2"/>
      <c r="BJ557" s="2"/>
      <c r="BK557" s="2"/>
      <c r="BL557" s="2"/>
      <c r="BM557" s="2"/>
      <c r="BN557" s="2"/>
      <c r="BO557" s="2"/>
      <c r="BP557" s="2"/>
      <c r="BQ557" s="2"/>
      <c r="BR557" s="2"/>
      <c r="BS557" s="2"/>
      <c r="BT557" s="2"/>
      <c r="BU557" s="2"/>
      <c r="BV557" s="2"/>
      <c r="BW557" s="2"/>
      <c r="BX557" s="2"/>
      <c r="BY557" s="2"/>
      <c r="BZ557" s="2"/>
      <c r="CA557" s="2"/>
      <c r="CB557" s="2"/>
      <c r="CC557" s="2"/>
      <c r="CD557" s="2"/>
      <c r="CE557" s="2"/>
      <c r="CF557" s="2"/>
      <c r="CG557" s="2"/>
      <c r="CH557" s="2"/>
      <c r="CI557" s="2"/>
      <c r="CJ557" s="2"/>
      <c r="CK557" s="2"/>
      <c r="CL557" s="2"/>
      <c r="CM557" s="2"/>
      <c r="CN557" s="2"/>
      <c r="CO557" s="2"/>
      <c r="CP557" s="2"/>
      <c r="CQ557" s="2"/>
      <c r="CR557" s="2"/>
      <c r="CS557" s="2"/>
      <c r="CT557" s="2"/>
      <c r="CU557" s="2"/>
      <c r="CV557" s="2"/>
      <c r="CW557" s="2"/>
      <c r="CX557" s="2"/>
      <c r="CY557" s="2"/>
    </row>
    <row r="558" spans="1:103" s="11" customFormat="1" x14ac:dyDescent="0.25">
      <c r="A558" s="190" t="s">
        <v>18</v>
      </c>
      <c r="B558" s="190"/>
      <c r="C558" s="167"/>
      <c r="D558" s="124"/>
      <c r="E558" s="124"/>
      <c r="F558" s="124"/>
      <c r="G558" s="192"/>
      <c r="H558" s="192"/>
      <c r="I558" s="124"/>
      <c r="J558" s="186"/>
      <c r="K558" s="8" t="e">
        <f t="shared" si="215"/>
        <v>#DIV/0!</v>
      </c>
      <c r="L558" s="9" t="e">
        <f t="shared" si="216"/>
        <v>#DIV/0!</v>
      </c>
      <c r="M558" s="31"/>
      <c r="N558" s="3">
        <f t="shared" si="217"/>
        <v>0</v>
      </c>
      <c r="O558" s="3">
        <f t="shared" si="218"/>
        <v>0</v>
      </c>
      <c r="Q558" s="2"/>
      <c r="R558" s="169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  <c r="BH558" s="2"/>
      <c r="BI558" s="2"/>
      <c r="BJ558" s="2"/>
      <c r="BK558" s="2"/>
      <c r="BL558" s="2"/>
      <c r="BM558" s="2"/>
      <c r="BN558" s="2"/>
      <c r="BO558" s="2"/>
      <c r="BP558" s="2"/>
      <c r="BQ558" s="2"/>
      <c r="BR558" s="2"/>
      <c r="BS558" s="2"/>
      <c r="BT558" s="2"/>
      <c r="BU558" s="2"/>
      <c r="BV558" s="2"/>
      <c r="BW558" s="2"/>
      <c r="BX558" s="2"/>
      <c r="BY558" s="2"/>
      <c r="BZ558" s="2"/>
      <c r="CA558" s="2"/>
      <c r="CB558" s="2"/>
      <c r="CC558" s="2"/>
      <c r="CD558" s="2"/>
      <c r="CE558" s="2"/>
      <c r="CF558" s="2"/>
      <c r="CG558" s="2"/>
      <c r="CH558" s="2"/>
      <c r="CI558" s="2"/>
      <c r="CJ558" s="2"/>
      <c r="CK558" s="2"/>
      <c r="CL558" s="2"/>
      <c r="CM558" s="2"/>
      <c r="CN558" s="2"/>
      <c r="CO558" s="2"/>
      <c r="CP558" s="2"/>
      <c r="CQ558" s="2"/>
      <c r="CR558" s="2"/>
      <c r="CS558" s="2"/>
      <c r="CT558" s="2"/>
      <c r="CU558" s="2"/>
      <c r="CV558" s="2"/>
      <c r="CW558" s="2"/>
      <c r="CX558" s="2"/>
      <c r="CY558" s="2"/>
    </row>
    <row r="559" spans="1:103" s="19" customFormat="1" ht="24" x14ac:dyDescent="0.2">
      <c r="A559" s="137" t="s">
        <v>136</v>
      </c>
      <c r="B559" s="195" t="s">
        <v>137</v>
      </c>
      <c r="C559" s="195"/>
      <c r="D559" s="195"/>
      <c r="E559" s="195"/>
      <c r="F559" s="195"/>
      <c r="G559" s="195"/>
      <c r="H559" s="195"/>
      <c r="I559" s="195"/>
      <c r="J559" s="195"/>
      <c r="K559" s="13"/>
      <c r="L559" s="14"/>
      <c r="M559" s="54"/>
      <c r="N559" s="3">
        <f t="shared" si="217"/>
        <v>0</v>
      </c>
      <c r="O559" s="3">
        <f t="shared" si="218"/>
        <v>0</v>
      </c>
      <c r="Q559" s="20"/>
      <c r="R559" s="172"/>
      <c r="S559" s="20"/>
      <c r="T559" s="20"/>
      <c r="U559" s="20"/>
      <c r="V559" s="20"/>
      <c r="W559" s="20"/>
      <c r="X559" s="20"/>
      <c r="Y559" s="20"/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  <c r="AJ559" s="20"/>
      <c r="AK559" s="20"/>
      <c r="AL559" s="20"/>
      <c r="AM559" s="20"/>
      <c r="AN559" s="20"/>
      <c r="AO559" s="20"/>
      <c r="AP559" s="20"/>
      <c r="AQ559" s="20"/>
      <c r="AR559" s="20"/>
      <c r="AS559" s="20"/>
      <c r="AT559" s="20"/>
      <c r="AU559" s="20"/>
      <c r="AV559" s="20"/>
      <c r="AW559" s="20"/>
      <c r="AX559" s="20"/>
      <c r="AY559" s="20"/>
      <c r="AZ559" s="20"/>
      <c r="BA559" s="20"/>
      <c r="BB559" s="20"/>
      <c r="BC559" s="20"/>
      <c r="BD559" s="20"/>
      <c r="BE559" s="20"/>
      <c r="BF559" s="20"/>
      <c r="BG559" s="20"/>
      <c r="BH559" s="20"/>
      <c r="BI559" s="20"/>
      <c r="BJ559" s="20"/>
      <c r="BK559" s="20"/>
      <c r="BL559" s="20"/>
      <c r="BM559" s="20"/>
      <c r="BN559" s="20"/>
      <c r="BO559" s="20"/>
      <c r="BP559" s="20"/>
      <c r="BQ559" s="20"/>
      <c r="BR559" s="20"/>
      <c r="BS559" s="20"/>
      <c r="BT559" s="20"/>
      <c r="BU559" s="20"/>
      <c r="BV559" s="20"/>
      <c r="BW559" s="20"/>
      <c r="BX559" s="20"/>
      <c r="BY559" s="20"/>
      <c r="BZ559" s="20"/>
      <c r="CA559" s="20"/>
      <c r="CB559" s="20"/>
      <c r="CC559" s="20"/>
      <c r="CD559" s="20"/>
      <c r="CE559" s="20"/>
      <c r="CF559" s="20"/>
      <c r="CG559" s="20"/>
      <c r="CH559" s="20"/>
      <c r="CI559" s="20"/>
      <c r="CJ559" s="20"/>
      <c r="CK559" s="20"/>
      <c r="CL559" s="20"/>
      <c r="CM559" s="20"/>
      <c r="CN559" s="20"/>
      <c r="CO559" s="20"/>
      <c r="CP559" s="20"/>
      <c r="CQ559" s="20"/>
      <c r="CR559" s="20"/>
      <c r="CS559" s="20"/>
      <c r="CT559" s="20"/>
      <c r="CU559" s="20"/>
      <c r="CV559" s="20"/>
      <c r="CW559" s="20"/>
      <c r="CX559" s="20"/>
      <c r="CY559" s="20"/>
    </row>
    <row r="560" spans="1:103" s="11" customFormat="1" x14ac:dyDescent="0.25">
      <c r="A560" s="193" t="s">
        <v>12</v>
      </c>
      <c r="B560" s="193"/>
      <c r="C560" s="145" t="s">
        <v>312</v>
      </c>
      <c r="D560" s="131">
        <f t="shared" ref="D560:F566" si="219">SUM(D568,D584)</f>
        <v>12737.654560000001</v>
      </c>
      <c r="E560" s="131">
        <f t="shared" si="219"/>
        <v>12737.654560000001</v>
      </c>
      <c r="F560" s="131">
        <f t="shared" si="219"/>
        <v>12737.654560000001</v>
      </c>
      <c r="G560" s="196">
        <v>44562</v>
      </c>
      <c r="H560" s="196"/>
      <c r="I560" s="131">
        <f t="shared" ref="I560:I566" si="220">SUM(I568,I584)</f>
        <v>12737.654560000001</v>
      </c>
      <c r="J560" s="198" t="s">
        <v>254</v>
      </c>
      <c r="K560" s="8">
        <f>F560/D560</f>
        <v>1</v>
      </c>
      <c r="L560" s="9">
        <f>I560/D560</f>
        <v>1</v>
      </c>
      <c r="M560" s="18"/>
      <c r="N560" s="3">
        <f t="shared" si="217"/>
        <v>0</v>
      </c>
      <c r="O560" s="3">
        <f t="shared" si="218"/>
        <v>0</v>
      </c>
      <c r="Q560" s="2"/>
      <c r="R560" s="169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  <c r="BH560" s="2"/>
      <c r="BI560" s="2"/>
      <c r="BJ560" s="2"/>
      <c r="BK560" s="2"/>
      <c r="BL560" s="2"/>
      <c r="BM560" s="2"/>
      <c r="BN560" s="2"/>
      <c r="BO560" s="2"/>
      <c r="BP560" s="2"/>
      <c r="BQ560" s="2"/>
      <c r="BR560" s="2"/>
      <c r="BS560" s="2"/>
      <c r="BT560" s="2"/>
      <c r="BU560" s="2"/>
      <c r="BV560" s="2"/>
      <c r="BW560" s="2"/>
      <c r="BX560" s="2"/>
      <c r="BY560" s="2"/>
      <c r="BZ560" s="2"/>
      <c r="CA560" s="2"/>
      <c r="CB560" s="2"/>
      <c r="CC560" s="2"/>
      <c r="CD560" s="2"/>
      <c r="CE560" s="2"/>
      <c r="CF560" s="2"/>
      <c r="CG560" s="2"/>
      <c r="CH560" s="2"/>
      <c r="CI560" s="2"/>
      <c r="CJ560" s="2"/>
      <c r="CK560" s="2"/>
      <c r="CL560" s="2"/>
      <c r="CM560" s="2"/>
      <c r="CN560" s="2"/>
      <c r="CO560" s="2"/>
      <c r="CP560" s="2"/>
      <c r="CQ560" s="2"/>
      <c r="CR560" s="2"/>
      <c r="CS560" s="2"/>
      <c r="CT560" s="2"/>
      <c r="CU560" s="2"/>
      <c r="CV560" s="2"/>
      <c r="CW560" s="2"/>
      <c r="CX560" s="2"/>
      <c r="CY560" s="2"/>
    </row>
    <row r="561" spans="1:103" s="11" customFormat="1" x14ac:dyDescent="0.25">
      <c r="A561" s="193" t="s">
        <v>13</v>
      </c>
      <c r="B561" s="193"/>
      <c r="C561" s="145"/>
      <c r="D561" s="131">
        <f t="shared" si="219"/>
        <v>0</v>
      </c>
      <c r="E561" s="131">
        <f t="shared" si="219"/>
        <v>0</v>
      </c>
      <c r="F561" s="131">
        <f t="shared" si="219"/>
        <v>0</v>
      </c>
      <c r="G561" s="196"/>
      <c r="H561" s="196"/>
      <c r="I561" s="131">
        <f t="shared" si="220"/>
        <v>0</v>
      </c>
      <c r="J561" s="198"/>
      <c r="K561" s="8" t="e">
        <f t="shared" ref="K561:K566" si="221">F561/D561</f>
        <v>#DIV/0!</v>
      </c>
      <c r="L561" s="9" t="e">
        <f t="shared" ref="L561:L566" si="222">I561/D561</f>
        <v>#DIV/0!</v>
      </c>
      <c r="M561" s="18"/>
      <c r="N561" s="3">
        <f t="shared" si="217"/>
        <v>0</v>
      </c>
      <c r="O561" s="3">
        <f t="shared" si="218"/>
        <v>0</v>
      </c>
      <c r="Q561" s="2"/>
      <c r="R561" s="169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  <c r="BH561" s="2"/>
      <c r="BI561" s="2"/>
      <c r="BJ561" s="2"/>
      <c r="BK561" s="2"/>
      <c r="BL561" s="2"/>
      <c r="BM561" s="2"/>
      <c r="BN561" s="2"/>
      <c r="BO561" s="2"/>
      <c r="BP561" s="2"/>
      <c r="BQ561" s="2"/>
      <c r="BR561" s="2"/>
      <c r="BS561" s="2"/>
      <c r="BT561" s="2"/>
      <c r="BU561" s="2"/>
      <c r="BV561" s="2"/>
      <c r="BW561" s="2"/>
      <c r="BX561" s="2"/>
      <c r="BY561" s="2"/>
      <c r="BZ561" s="2"/>
      <c r="CA561" s="2"/>
      <c r="CB561" s="2"/>
      <c r="CC561" s="2"/>
      <c r="CD561" s="2"/>
      <c r="CE561" s="2"/>
      <c r="CF561" s="2"/>
      <c r="CG561" s="2"/>
      <c r="CH561" s="2"/>
      <c r="CI561" s="2"/>
      <c r="CJ561" s="2"/>
      <c r="CK561" s="2"/>
      <c r="CL561" s="2"/>
      <c r="CM561" s="2"/>
      <c r="CN561" s="2"/>
      <c r="CO561" s="2"/>
      <c r="CP561" s="2"/>
      <c r="CQ561" s="2"/>
      <c r="CR561" s="2"/>
      <c r="CS561" s="2"/>
      <c r="CT561" s="2"/>
      <c r="CU561" s="2"/>
      <c r="CV561" s="2"/>
      <c r="CW561" s="2"/>
      <c r="CX561" s="2"/>
      <c r="CY561" s="2"/>
    </row>
    <row r="562" spans="1:103" s="11" customFormat="1" x14ac:dyDescent="0.25">
      <c r="A562" s="193" t="s">
        <v>14</v>
      </c>
      <c r="B562" s="193"/>
      <c r="C562" s="145" t="s">
        <v>312</v>
      </c>
      <c r="D562" s="131">
        <f t="shared" si="219"/>
        <v>12737.654560000001</v>
      </c>
      <c r="E562" s="131">
        <f t="shared" si="219"/>
        <v>12737.654560000001</v>
      </c>
      <c r="F562" s="131">
        <f t="shared" si="219"/>
        <v>12737.654560000001</v>
      </c>
      <c r="G562" s="196"/>
      <c r="H562" s="196"/>
      <c r="I562" s="131">
        <f t="shared" si="220"/>
        <v>12737.654560000001</v>
      </c>
      <c r="J562" s="198"/>
      <c r="K562" s="8">
        <f t="shared" si="221"/>
        <v>1</v>
      </c>
      <c r="L562" s="9">
        <f t="shared" si="222"/>
        <v>1</v>
      </c>
      <c r="M562" s="18"/>
      <c r="N562" s="3">
        <f t="shared" si="217"/>
        <v>0</v>
      </c>
      <c r="O562" s="3">
        <f t="shared" si="218"/>
        <v>0</v>
      </c>
      <c r="Q562" s="2"/>
      <c r="R562" s="169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  <c r="BH562" s="2"/>
      <c r="BI562" s="2"/>
      <c r="BJ562" s="2"/>
      <c r="BK562" s="2"/>
      <c r="BL562" s="2"/>
      <c r="BM562" s="2"/>
      <c r="BN562" s="2"/>
      <c r="BO562" s="2"/>
      <c r="BP562" s="2"/>
      <c r="BQ562" s="2"/>
      <c r="BR562" s="2"/>
      <c r="BS562" s="2"/>
      <c r="BT562" s="2"/>
      <c r="BU562" s="2"/>
      <c r="BV562" s="2"/>
      <c r="BW562" s="2"/>
      <c r="BX562" s="2"/>
      <c r="BY562" s="2"/>
      <c r="BZ562" s="2"/>
      <c r="CA562" s="2"/>
      <c r="CB562" s="2"/>
      <c r="CC562" s="2"/>
      <c r="CD562" s="2"/>
      <c r="CE562" s="2"/>
      <c r="CF562" s="2"/>
      <c r="CG562" s="2"/>
      <c r="CH562" s="2"/>
      <c r="CI562" s="2"/>
      <c r="CJ562" s="2"/>
      <c r="CK562" s="2"/>
      <c r="CL562" s="2"/>
      <c r="CM562" s="2"/>
      <c r="CN562" s="2"/>
      <c r="CO562" s="2"/>
      <c r="CP562" s="2"/>
      <c r="CQ562" s="2"/>
      <c r="CR562" s="2"/>
      <c r="CS562" s="2"/>
      <c r="CT562" s="2"/>
      <c r="CU562" s="2"/>
      <c r="CV562" s="2"/>
      <c r="CW562" s="2"/>
      <c r="CX562" s="2"/>
      <c r="CY562" s="2"/>
    </row>
    <row r="563" spans="1:103" s="11" customFormat="1" x14ac:dyDescent="0.25">
      <c r="A563" s="193" t="s">
        <v>15</v>
      </c>
      <c r="B563" s="193"/>
      <c r="C563" s="145"/>
      <c r="D563" s="131">
        <f t="shared" si="219"/>
        <v>0</v>
      </c>
      <c r="E563" s="131">
        <f t="shared" si="219"/>
        <v>0</v>
      </c>
      <c r="F563" s="131">
        <f t="shared" si="219"/>
        <v>0</v>
      </c>
      <c r="G563" s="196"/>
      <c r="H563" s="196"/>
      <c r="I563" s="131">
        <f t="shared" si="220"/>
        <v>0</v>
      </c>
      <c r="J563" s="198"/>
      <c r="K563" s="8" t="e">
        <f t="shared" si="221"/>
        <v>#DIV/0!</v>
      </c>
      <c r="L563" s="9" t="e">
        <f t="shared" si="222"/>
        <v>#DIV/0!</v>
      </c>
      <c r="M563" s="18"/>
      <c r="N563" s="3">
        <f t="shared" si="217"/>
        <v>0</v>
      </c>
      <c r="O563" s="3">
        <f t="shared" si="218"/>
        <v>0</v>
      </c>
      <c r="Q563" s="2"/>
      <c r="R563" s="169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  <c r="BH563" s="2"/>
      <c r="BI563" s="2"/>
      <c r="BJ563" s="2"/>
      <c r="BK563" s="2"/>
      <c r="BL563" s="2"/>
      <c r="BM563" s="2"/>
      <c r="BN563" s="2"/>
      <c r="BO563" s="2"/>
      <c r="BP563" s="2"/>
      <c r="BQ563" s="2"/>
      <c r="BR563" s="2"/>
      <c r="BS563" s="2"/>
      <c r="BT563" s="2"/>
      <c r="BU563" s="2"/>
      <c r="BV563" s="2"/>
      <c r="BW563" s="2"/>
      <c r="BX563" s="2"/>
      <c r="BY563" s="2"/>
      <c r="BZ563" s="2"/>
      <c r="CA563" s="2"/>
      <c r="CB563" s="2"/>
      <c r="CC563" s="2"/>
      <c r="CD563" s="2"/>
      <c r="CE563" s="2"/>
      <c r="CF563" s="2"/>
      <c r="CG563" s="2"/>
      <c r="CH563" s="2"/>
      <c r="CI563" s="2"/>
      <c r="CJ563" s="2"/>
      <c r="CK563" s="2"/>
      <c r="CL563" s="2"/>
      <c r="CM563" s="2"/>
      <c r="CN563" s="2"/>
      <c r="CO563" s="2"/>
      <c r="CP563" s="2"/>
      <c r="CQ563" s="2"/>
      <c r="CR563" s="2"/>
      <c r="CS563" s="2"/>
      <c r="CT563" s="2"/>
      <c r="CU563" s="2"/>
      <c r="CV563" s="2"/>
      <c r="CW563" s="2"/>
      <c r="CX563" s="2"/>
      <c r="CY563" s="2"/>
    </row>
    <row r="564" spans="1:103" s="11" customFormat="1" x14ac:dyDescent="0.25">
      <c r="A564" s="193" t="s">
        <v>16</v>
      </c>
      <c r="B564" s="193"/>
      <c r="C564" s="145"/>
      <c r="D564" s="131">
        <f t="shared" si="219"/>
        <v>0</v>
      </c>
      <c r="E564" s="131">
        <f t="shared" si="219"/>
        <v>0</v>
      </c>
      <c r="F564" s="131">
        <f t="shared" si="219"/>
        <v>0</v>
      </c>
      <c r="G564" s="196"/>
      <c r="H564" s="196"/>
      <c r="I564" s="131">
        <f t="shared" si="220"/>
        <v>0</v>
      </c>
      <c r="J564" s="198"/>
      <c r="K564" s="8" t="e">
        <f t="shared" si="221"/>
        <v>#DIV/0!</v>
      </c>
      <c r="L564" s="9" t="e">
        <f t="shared" si="222"/>
        <v>#DIV/0!</v>
      </c>
      <c r="M564" s="18"/>
      <c r="N564" s="3">
        <f t="shared" si="217"/>
        <v>0</v>
      </c>
      <c r="O564" s="3">
        <f t="shared" si="218"/>
        <v>0</v>
      </c>
      <c r="Q564" s="2"/>
      <c r="R564" s="169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  <c r="BU564" s="2"/>
      <c r="BV564" s="2"/>
      <c r="BW564" s="2"/>
      <c r="BX564" s="2"/>
      <c r="BY564" s="2"/>
      <c r="BZ564" s="2"/>
      <c r="CA564" s="2"/>
      <c r="CB564" s="2"/>
      <c r="CC564" s="2"/>
      <c r="CD564" s="2"/>
      <c r="CE564" s="2"/>
      <c r="CF564" s="2"/>
      <c r="CG564" s="2"/>
      <c r="CH564" s="2"/>
      <c r="CI564" s="2"/>
      <c r="CJ564" s="2"/>
      <c r="CK564" s="2"/>
      <c r="CL564" s="2"/>
      <c r="CM564" s="2"/>
      <c r="CN564" s="2"/>
      <c r="CO564" s="2"/>
      <c r="CP564" s="2"/>
      <c r="CQ564" s="2"/>
      <c r="CR564" s="2"/>
      <c r="CS564" s="2"/>
      <c r="CT564" s="2"/>
      <c r="CU564" s="2"/>
      <c r="CV564" s="2"/>
      <c r="CW564" s="2"/>
      <c r="CX564" s="2"/>
      <c r="CY564" s="2"/>
    </row>
    <row r="565" spans="1:103" s="11" customFormat="1" x14ac:dyDescent="0.25">
      <c r="A565" s="193" t="s">
        <v>17</v>
      </c>
      <c r="B565" s="193"/>
      <c r="C565" s="145"/>
      <c r="D565" s="131">
        <f t="shared" si="219"/>
        <v>0</v>
      </c>
      <c r="E565" s="131">
        <f t="shared" si="219"/>
        <v>0</v>
      </c>
      <c r="F565" s="131">
        <f t="shared" si="219"/>
        <v>0</v>
      </c>
      <c r="G565" s="196"/>
      <c r="H565" s="196"/>
      <c r="I565" s="131">
        <f t="shared" si="220"/>
        <v>0</v>
      </c>
      <c r="J565" s="198"/>
      <c r="K565" s="8" t="e">
        <f t="shared" si="221"/>
        <v>#DIV/0!</v>
      </c>
      <c r="L565" s="9" t="e">
        <f t="shared" si="222"/>
        <v>#DIV/0!</v>
      </c>
      <c r="M565" s="18"/>
      <c r="N565" s="3">
        <f t="shared" si="217"/>
        <v>0</v>
      </c>
      <c r="O565" s="3">
        <f t="shared" si="218"/>
        <v>0</v>
      </c>
      <c r="Q565" s="2"/>
      <c r="R565" s="169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  <c r="BU565" s="2"/>
      <c r="BV565" s="2"/>
      <c r="BW565" s="2"/>
      <c r="BX565" s="2"/>
      <c r="BY565" s="2"/>
      <c r="BZ565" s="2"/>
      <c r="CA565" s="2"/>
      <c r="CB565" s="2"/>
      <c r="CC565" s="2"/>
      <c r="CD565" s="2"/>
      <c r="CE565" s="2"/>
      <c r="CF565" s="2"/>
      <c r="CG565" s="2"/>
      <c r="CH565" s="2"/>
      <c r="CI565" s="2"/>
      <c r="CJ565" s="2"/>
      <c r="CK565" s="2"/>
      <c r="CL565" s="2"/>
      <c r="CM565" s="2"/>
      <c r="CN565" s="2"/>
      <c r="CO565" s="2"/>
      <c r="CP565" s="2"/>
      <c r="CQ565" s="2"/>
      <c r="CR565" s="2"/>
      <c r="CS565" s="2"/>
      <c r="CT565" s="2"/>
      <c r="CU565" s="2"/>
      <c r="CV565" s="2"/>
      <c r="CW565" s="2"/>
      <c r="CX565" s="2"/>
      <c r="CY565" s="2"/>
    </row>
    <row r="566" spans="1:103" s="11" customFormat="1" x14ac:dyDescent="0.25">
      <c r="A566" s="194" t="s">
        <v>18</v>
      </c>
      <c r="B566" s="194"/>
      <c r="C566" s="147"/>
      <c r="D566" s="131">
        <f t="shared" si="219"/>
        <v>0</v>
      </c>
      <c r="E566" s="131">
        <f t="shared" si="219"/>
        <v>0</v>
      </c>
      <c r="F566" s="131">
        <f t="shared" si="219"/>
        <v>0</v>
      </c>
      <c r="G566" s="197"/>
      <c r="H566" s="197"/>
      <c r="I566" s="131">
        <f t="shared" si="220"/>
        <v>0</v>
      </c>
      <c r="J566" s="199"/>
      <c r="K566" s="8" t="e">
        <f t="shared" si="221"/>
        <v>#DIV/0!</v>
      </c>
      <c r="L566" s="9" t="e">
        <f t="shared" si="222"/>
        <v>#DIV/0!</v>
      </c>
      <c r="M566" s="18"/>
      <c r="N566" s="3">
        <f t="shared" si="217"/>
        <v>0</v>
      </c>
      <c r="O566" s="3">
        <f t="shared" si="218"/>
        <v>0</v>
      </c>
      <c r="Q566" s="2"/>
      <c r="R566" s="169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  <c r="BH566" s="2"/>
      <c r="BI566" s="2"/>
      <c r="BJ566" s="2"/>
      <c r="BK566" s="2"/>
      <c r="BL566" s="2"/>
      <c r="BM566" s="2"/>
      <c r="BN566" s="2"/>
      <c r="BO566" s="2"/>
      <c r="BP566" s="2"/>
      <c r="BQ566" s="2"/>
      <c r="BR566" s="2"/>
      <c r="BS566" s="2"/>
      <c r="BT566" s="2"/>
      <c r="BU566" s="2"/>
      <c r="BV566" s="2"/>
      <c r="BW566" s="2"/>
      <c r="BX566" s="2"/>
      <c r="BY566" s="2"/>
      <c r="BZ566" s="2"/>
      <c r="CA566" s="2"/>
      <c r="CB566" s="2"/>
      <c r="CC566" s="2"/>
      <c r="CD566" s="2"/>
      <c r="CE566" s="2"/>
      <c r="CF566" s="2"/>
      <c r="CG566" s="2"/>
      <c r="CH566" s="2"/>
      <c r="CI566" s="2"/>
      <c r="CJ566" s="2"/>
      <c r="CK566" s="2"/>
      <c r="CL566" s="2"/>
      <c r="CM566" s="2"/>
      <c r="CN566" s="2"/>
      <c r="CO566" s="2"/>
      <c r="CP566" s="2"/>
      <c r="CQ566" s="2"/>
      <c r="CR566" s="2"/>
      <c r="CS566" s="2"/>
      <c r="CT566" s="2"/>
      <c r="CU566" s="2"/>
      <c r="CV566" s="2"/>
      <c r="CW566" s="2"/>
      <c r="CX566" s="2"/>
      <c r="CY566" s="2"/>
    </row>
    <row r="567" spans="1:103" s="11" customFormat="1" ht="24" x14ac:dyDescent="0.2">
      <c r="A567" s="118" t="s">
        <v>138</v>
      </c>
      <c r="B567" s="191" t="s">
        <v>139</v>
      </c>
      <c r="C567" s="191"/>
      <c r="D567" s="191"/>
      <c r="E567" s="191"/>
      <c r="F567" s="191"/>
      <c r="G567" s="191"/>
      <c r="H567" s="191"/>
      <c r="I567" s="191"/>
      <c r="J567" s="191"/>
      <c r="K567" s="26"/>
      <c r="L567" s="27"/>
      <c r="M567" s="28"/>
      <c r="N567" s="3">
        <f t="shared" si="217"/>
        <v>0</v>
      </c>
      <c r="O567" s="3">
        <f t="shared" si="218"/>
        <v>0</v>
      </c>
      <c r="Q567" s="2"/>
      <c r="R567" s="169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  <c r="BH567" s="2"/>
      <c r="BI567" s="2"/>
      <c r="BJ567" s="2"/>
      <c r="BK567" s="2"/>
      <c r="BL567" s="2"/>
      <c r="BM567" s="2"/>
      <c r="BN567" s="2"/>
      <c r="BO567" s="2"/>
      <c r="BP567" s="2"/>
      <c r="BQ567" s="2"/>
      <c r="BR567" s="2"/>
      <c r="BS567" s="2"/>
      <c r="BT567" s="2"/>
      <c r="BU567" s="2"/>
      <c r="BV567" s="2"/>
      <c r="BW567" s="2"/>
      <c r="BX567" s="2"/>
      <c r="BY567" s="2"/>
      <c r="BZ567" s="2"/>
      <c r="CA567" s="2"/>
      <c r="CB567" s="2"/>
      <c r="CC567" s="2"/>
      <c r="CD567" s="2"/>
      <c r="CE567" s="2"/>
      <c r="CF567" s="2"/>
      <c r="CG567" s="2"/>
      <c r="CH567" s="2"/>
      <c r="CI567" s="2"/>
      <c r="CJ567" s="2"/>
      <c r="CK567" s="2"/>
      <c r="CL567" s="2"/>
      <c r="CM567" s="2"/>
      <c r="CN567" s="2"/>
      <c r="CO567" s="2"/>
      <c r="CP567" s="2"/>
      <c r="CQ567" s="2"/>
      <c r="CR567" s="2"/>
      <c r="CS567" s="2"/>
      <c r="CT567" s="2"/>
      <c r="CU567" s="2"/>
      <c r="CV567" s="2"/>
      <c r="CW567" s="2"/>
      <c r="CX567" s="2"/>
      <c r="CY567" s="2"/>
    </row>
    <row r="568" spans="1:103" s="11" customFormat="1" x14ac:dyDescent="0.25">
      <c r="A568" s="187" t="s">
        <v>12</v>
      </c>
      <c r="B568" s="187"/>
      <c r="C568" s="166" t="s">
        <v>312</v>
      </c>
      <c r="D568" s="120">
        <f>SUM(D576)</f>
        <v>12737.654560000001</v>
      </c>
      <c r="E568" s="120">
        <f>SUM(E576)</f>
        <v>12737.654560000001</v>
      </c>
      <c r="F568" s="120">
        <f>SUM(F576)</f>
        <v>12737.654560000001</v>
      </c>
      <c r="G568" s="189">
        <v>44562</v>
      </c>
      <c r="H568" s="189"/>
      <c r="I568" s="120">
        <f>SUM(I576)</f>
        <v>12737.654560000001</v>
      </c>
      <c r="J568" s="185" t="s">
        <v>254</v>
      </c>
      <c r="K568" s="8">
        <f>F568/D568</f>
        <v>1</v>
      </c>
      <c r="L568" s="9">
        <f>I568/D568</f>
        <v>1</v>
      </c>
      <c r="M568" s="31"/>
      <c r="N568" s="3">
        <f t="shared" si="217"/>
        <v>0</v>
      </c>
      <c r="O568" s="3">
        <f t="shared" si="218"/>
        <v>0</v>
      </c>
      <c r="Q568" s="2"/>
      <c r="R568" s="169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  <c r="BH568" s="2"/>
      <c r="BI568" s="2"/>
      <c r="BJ568" s="2"/>
      <c r="BK568" s="2"/>
      <c r="BL568" s="2"/>
      <c r="BM568" s="2"/>
      <c r="BN568" s="2"/>
      <c r="BO568" s="2"/>
      <c r="BP568" s="2"/>
      <c r="BQ568" s="2"/>
      <c r="BR568" s="2"/>
      <c r="BS568" s="2"/>
      <c r="BT568" s="2"/>
      <c r="BU568" s="2"/>
      <c r="BV568" s="2"/>
      <c r="BW568" s="2"/>
      <c r="BX568" s="2"/>
      <c r="BY568" s="2"/>
      <c r="BZ568" s="2"/>
      <c r="CA568" s="2"/>
      <c r="CB568" s="2"/>
      <c r="CC568" s="2"/>
      <c r="CD568" s="2"/>
      <c r="CE568" s="2"/>
      <c r="CF568" s="2"/>
      <c r="CG568" s="2"/>
      <c r="CH568" s="2"/>
      <c r="CI568" s="2"/>
      <c r="CJ568" s="2"/>
      <c r="CK568" s="2"/>
      <c r="CL568" s="2"/>
      <c r="CM568" s="2"/>
      <c r="CN568" s="2"/>
      <c r="CO568" s="2"/>
      <c r="CP568" s="2"/>
      <c r="CQ568" s="2"/>
      <c r="CR568" s="2"/>
      <c r="CS568" s="2"/>
      <c r="CT568" s="2"/>
      <c r="CU568" s="2"/>
      <c r="CV568" s="2"/>
      <c r="CW568" s="2"/>
      <c r="CX568" s="2"/>
      <c r="CY568" s="2"/>
    </row>
    <row r="569" spans="1:103" s="11" customFormat="1" x14ac:dyDescent="0.25">
      <c r="A569" s="187" t="s">
        <v>13</v>
      </c>
      <c r="B569" s="187"/>
      <c r="C569" s="166"/>
      <c r="D569" s="120">
        <f t="shared" ref="D569:F574" si="223">SUM(D577)</f>
        <v>0</v>
      </c>
      <c r="E569" s="120">
        <f t="shared" si="223"/>
        <v>0</v>
      </c>
      <c r="F569" s="120">
        <f t="shared" si="223"/>
        <v>0</v>
      </c>
      <c r="G569" s="189"/>
      <c r="H569" s="189"/>
      <c r="I569" s="120">
        <f t="shared" ref="I569" si="224">SUM(I577)</f>
        <v>0</v>
      </c>
      <c r="J569" s="185"/>
      <c r="K569" s="8" t="e">
        <f t="shared" ref="K569:K574" si="225">F569/D569</f>
        <v>#DIV/0!</v>
      </c>
      <c r="L569" s="9" t="e">
        <f t="shared" ref="L569:L574" si="226">I569/D569</f>
        <v>#DIV/0!</v>
      </c>
      <c r="M569" s="31"/>
      <c r="N569" s="3">
        <f t="shared" si="217"/>
        <v>0</v>
      </c>
      <c r="O569" s="3">
        <f t="shared" si="218"/>
        <v>0</v>
      </c>
      <c r="Q569" s="2"/>
      <c r="R569" s="169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  <c r="BH569" s="2"/>
      <c r="BI569" s="2"/>
      <c r="BJ569" s="2"/>
      <c r="BK569" s="2"/>
      <c r="BL569" s="2"/>
      <c r="BM569" s="2"/>
      <c r="BN569" s="2"/>
      <c r="BO569" s="2"/>
      <c r="BP569" s="2"/>
      <c r="BQ569" s="2"/>
      <c r="BR569" s="2"/>
      <c r="BS569" s="2"/>
      <c r="BT569" s="2"/>
      <c r="BU569" s="2"/>
      <c r="BV569" s="2"/>
      <c r="BW569" s="2"/>
      <c r="BX569" s="2"/>
      <c r="BY569" s="2"/>
      <c r="BZ569" s="2"/>
      <c r="CA569" s="2"/>
      <c r="CB569" s="2"/>
      <c r="CC569" s="2"/>
      <c r="CD569" s="2"/>
      <c r="CE569" s="2"/>
      <c r="CF569" s="2"/>
      <c r="CG569" s="2"/>
      <c r="CH569" s="2"/>
      <c r="CI569" s="2"/>
      <c r="CJ569" s="2"/>
      <c r="CK569" s="2"/>
      <c r="CL569" s="2"/>
      <c r="CM569" s="2"/>
      <c r="CN569" s="2"/>
      <c r="CO569" s="2"/>
      <c r="CP569" s="2"/>
      <c r="CQ569" s="2"/>
      <c r="CR569" s="2"/>
      <c r="CS569" s="2"/>
      <c r="CT569" s="2"/>
      <c r="CU569" s="2"/>
      <c r="CV569" s="2"/>
      <c r="CW569" s="2"/>
      <c r="CX569" s="2"/>
      <c r="CY569" s="2"/>
    </row>
    <row r="570" spans="1:103" s="11" customFormat="1" x14ac:dyDescent="0.25">
      <c r="A570" s="187" t="s">
        <v>14</v>
      </c>
      <c r="B570" s="187"/>
      <c r="C570" s="166" t="s">
        <v>312</v>
      </c>
      <c r="D570" s="120">
        <f t="shared" si="223"/>
        <v>12737.654560000001</v>
      </c>
      <c r="E570" s="120">
        <f t="shared" si="223"/>
        <v>12737.654560000001</v>
      </c>
      <c r="F570" s="120">
        <f t="shared" si="223"/>
        <v>12737.654560000001</v>
      </c>
      <c r="G570" s="189"/>
      <c r="H570" s="189"/>
      <c r="I570" s="120">
        <f>SUM(I578)</f>
        <v>12737.654560000001</v>
      </c>
      <c r="J570" s="185"/>
      <c r="K570" s="8">
        <f t="shared" si="225"/>
        <v>1</v>
      </c>
      <c r="L570" s="9">
        <f t="shared" si="226"/>
        <v>1</v>
      </c>
      <c r="M570" s="31"/>
      <c r="N570" s="3">
        <f t="shared" si="217"/>
        <v>0</v>
      </c>
      <c r="O570" s="3">
        <f t="shared" si="218"/>
        <v>0</v>
      </c>
      <c r="Q570" s="2"/>
      <c r="R570" s="169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  <c r="BH570" s="2"/>
      <c r="BI570" s="2"/>
      <c r="BJ570" s="2"/>
      <c r="BK570" s="2"/>
      <c r="BL570" s="2"/>
      <c r="BM570" s="2"/>
      <c r="BN570" s="2"/>
      <c r="BO570" s="2"/>
      <c r="BP570" s="2"/>
      <c r="BQ570" s="2"/>
      <c r="BR570" s="2"/>
      <c r="BS570" s="2"/>
      <c r="BT570" s="2"/>
      <c r="BU570" s="2"/>
      <c r="BV570" s="2"/>
      <c r="BW570" s="2"/>
      <c r="BX570" s="2"/>
      <c r="BY570" s="2"/>
      <c r="BZ570" s="2"/>
      <c r="CA570" s="2"/>
      <c r="CB570" s="2"/>
      <c r="CC570" s="2"/>
      <c r="CD570" s="2"/>
      <c r="CE570" s="2"/>
      <c r="CF570" s="2"/>
      <c r="CG570" s="2"/>
      <c r="CH570" s="2"/>
      <c r="CI570" s="2"/>
      <c r="CJ570" s="2"/>
      <c r="CK570" s="2"/>
      <c r="CL570" s="2"/>
      <c r="CM570" s="2"/>
      <c r="CN570" s="2"/>
      <c r="CO570" s="2"/>
      <c r="CP570" s="2"/>
      <c r="CQ570" s="2"/>
      <c r="CR570" s="2"/>
      <c r="CS570" s="2"/>
      <c r="CT570" s="2"/>
      <c r="CU570" s="2"/>
      <c r="CV570" s="2"/>
      <c r="CW570" s="2"/>
      <c r="CX570" s="2"/>
      <c r="CY570" s="2"/>
    </row>
    <row r="571" spans="1:103" s="11" customFormat="1" x14ac:dyDescent="0.25">
      <c r="A571" s="187" t="s">
        <v>15</v>
      </c>
      <c r="B571" s="187"/>
      <c r="C571" s="166"/>
      <c r="D571" s="120">
        <f t="shared" si="223"/>
        <v>0</v>
      </c>
      <c r="E571" s="120">
        <f t="shared" si="223"/>
        <v>0</v>
      </c>
      <c r="F571" s="120">
        <f t="shared" si="223"/>
        <v>0</v>
      </c>
      <c r="G571" s="189"/>
      <c r="H571" s="189"/>
      <c r="I571" s="120">
        <f t="shared" ref="I571:I574" si="227">SUM(I579)</f>
        <v>0</v>
      </c>
      <c r="J571" s="185"/>
      <c r="K571" s="8" t="e">
        <f t="shared" si="225"/>
        <v>#DIV/0!</v>
      </c>
      <c r="L571" s="9" t="e">
        <f t="shared" si="226"/>
        <v>#DIV/0!</v>
      </c>
      <c r="M571" s="31"/>
      <c r="N571" s="3">
        <f t="shared" si="217"/>
        <v>0</v>
      </c>
      <c r="O571" s="3">
        <f t="shared" si="218"/>
        <v>0</v>
      </c>
      <c r="Q571" s="2"/>
      <c r="R571" s="169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  <c r="BH571" s="2"/>
      <c r="BI571" s="2"/>
      <c r="BJ571" s="2"/>
      <c r="BK571" s="2"/>
      <c r="BL571" s="2"/>
      <c r="BM571" s="2"/>
      <c r="BN571" s="2"/>
      <c r="BO571" s="2"/>
      <c r="BP571" s="2"/>
      <c r="BQ571" s="2"/>
      <c r="BR571" s="2"/>
      <c r="BS571" s="2"/>
      <c r="BT571" s="2"/>
      <c r="BU571" s="2"/>
      <c r="BV571" s="2"/>
      <c r="BW571" s="2"/>
      <c r="BX571" s="2"/>
      <c r="BY571" s="2"/>
      <c r="BZ571" s="2"/>
      <c r="CA571" s="2"/>
      <c r="CB571" s="2"/>
      <c r="CC571" s="2"/>
      <c r="CD571" s="2"/>
      <c r="CE571" s="2"/>
      <c r="CF571" s="2"/>
      <c r="CG571" s="2"/>
      <c r="CH571" s="2"/>
      <c r="CI571" s="2"/>
      <c r="CJ571" s="2"/>
      <c r="CK571" s="2"/>
      <c r="CL571" s="2"/>
      <c r="CM571" s="2"/>
      <c r="CN571" s="2"/>
      <c r="CO571" s="2"/>
      <c r="CP571" s="2"/>
      <c r="CQ571" s="2"/>
      <c r="CR571" s="2"/>
      <c r="CS571" s="2"/>
      <c r="CT571" s="2"/>
      <c r="CU571" s="2"/>
      <c r="CV571" s="2"/>
      <c r="CW571" s="2"/>
      <c r="CX571" s="2"/>
      <c r="CY571" s="2"/>
    </row>
    <row r="572" spans="1:103" s="11" customFormat="1" x14ac:dyDescent="0.25">
      <c r="A572" s="187" t="s">
        <v>16</v>
      </c>
      <c r="B572" s="187"/>
      <c r="C572" s="166"/>
      <c r="D572" s="120">
        <f t="shared" si="223"/>
        <v>0</v>
      </c>
      <c r="E572" s="120">
        <f t="shared" si="223"/>
        <v>0</v>
      </c>
      <c r="F572" s="120">
        <f t="shared" si="223"/>
        <v>0</v>
      </c>
      <c r="G572" s="189"/>
      <c r="H572" s="189"/>
      <c r="I572" s="120">
        <f t="shared" si="227"/>
        <v>0</v>
      </c>
      <c r="J572" s="185"/>
      <c r="K572" s="8" t="e">
        <f t="shared" si="225"/>
        <v>#DIV/0!</v>
      </c>
      <c r="L572" s="9" t="e">
        <f t="shared" si="226"/>
        <v>#DIV/0!</v>
      </c>
      <c r="M572" s="31"/>
      <c r="N572" s="3">
        <f t="shared" si="217"/>
        <v>0</v>
      </c>
      <c r="O572" s="3">
        <f t="shared" si="218"/>
        <v>0</v>
      </c>
      <c r="Q572" s="2"/>
      <c r="R572" s="169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  <c r="BM572" s="2"/>
      <c r="BN572" s="2"/>
      <c r="BO572" s="2"/>
      <c r="BP572" s="2"/>
      <c r="BQ572" s="2"/>
      <c r="BR572" s="2"/>
      <c r="BS572" s="2"/>
      <c r="BT572" s="2"/>
      <c r="BU572" s="2"/>
      <c r="BV572" s="2"/>
      <c r="BW572" s="2"/>
      <c r="BX572" s="2"/>
      <c r="BY572" s="2"/>
      <c r="BZ572" s="2"/>
      <c r="CA572" s="2"/>
      <c r="CB572" s="2"/>
      <c r="CC572" s="2"/>
      <c r="CD572" s="2"/>
      <c r="CE572" s="2"/>
      <c r="CF572" s="2"/>
      <c r="CG572" s="2"/>
      <c r="CH572" s="2"/>
      <c r="CI572" s="2"/>
      <c r="CJ572" s="2"/>
      <c r="CK572" s="2"/>
      <c r="CL572" s="2"/>
      <c r="CM572" s="2"/>
      <c r="CN572" s="2"/>
      <c r="CO572" s="2"/>
      <c r="CP572" s="2"/>
      <c r="CQ572" s="2"/>
      <c r="CR572" s="2"/>
      <c r="CS572" s="2"/>
      <c r="CT572" s="2"/>
      <c r="CU572" s="2"/>
      <c r="CV572" s="2"/>
      <c r="CW572" s="2"/>
      <c r="CX572" s="2"/>
      <c r="CY572" s="2"/>
    </row>
    <row r="573" spans="1:103" s="11" customFormat="1" x14ac:dyDescent="0.25">
      <c r="A573" s="187" t="s">
        <v>17</v>
      </c>
      <c r="B573" s="187"/>
      <c r="C573" s="166"/>
      <c r="D573" s="120">
        <f t="shared" si="223"/>
        <v>0</v>
      </c>
      <c r="E573" s="120">
        <f t="shared" si="223"/>
        <v>0</v>
      </c>
      <c r="F573" s="120">
        <f t="shared" si="223"/>
        <v>0</v>
      </c>
      <c r="G573" s="189"/>
      <c r="H573" s="189"/>
      <c r="I573" s="120">
        <f t="shared" si="227"/>
        <v>0</v>
      </c>
      <c r="J573" s="185"/>
      <c r="K573" s="8" t="e">
        <f t="shared" si="225"/>
        <v>#DIV/0!</v>
      </c>
      <c r="L573" s="9" t="e">
        <f t="shared" si="226"/>
        <v>#DIV/0!</v>
      </c>
      <c r="M573" s="31"/>
      <c r="N573" s="3">
        <f t="shared" si="217"/>
        <v>0</v>
      </c>
      <c r="O573" s="3">
        <f t="shared" si="218"/>
        <v>0</v>
      </c>
      <c r="Q573" s="2"/>
      <c r="R573" s="169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  <c r="BM573" s="2"/>
      <c r="BN573" s="2"/>
      <c r="BO573" s="2"/>
      <c r="BP573" s="2"/>
      <c r="BQ573" s="2"/>
      <c r="BR573" s="2"/>
      <c r="BS573" s="2"/>
      <c r="BT573" s="2"/>
      <c r="BU573" s="2"/>
      <c r="BV573" s="2"/>
      <c r="BW573" s="2"/>
      <c r="BX573" s="2"/>
      <c r="BY573" s="2"/>
      <c r="BZ573" s="2"/>
      <c r="CA573" s="2"/>
      <c r="CB573" s="2"/>
      <c r="CC573" s="2"/>
      <c r="CD573" s="2"/>
      <c r="CE573" s="2"/>
      <c r="CF573" s="2"/>
      <c r="CG573" s="2"/>
      <c r="CH573" s="2"/>
      <c r="CI573" s="2"/>
      <c r="CJ573" s="2"/>
      <c r="CK573" s="2"/>
      <c r="CL573" s="2"/>
      <c r="CM573" s="2"/>
      <c r="CN573" s="2"/>
      <c r="CO573" s="2"/>
      <c r="CP573" s="2"/>
      <c r="CQ573" s="2"/>
      <c r="CR573" s="2"/>
      <c r="CS573" s="2"/>
      <c r="CT573" s="2"/>
      <c r="CU573" s="2"/>
      <c r="CV573" s="2"/>
      <c r="CW573" s="2"/>
      <c r="CX573" s="2"/>
      <c r="CY573" s="2"/>
    </row>
    <row r="574" spans="1:103" s="11" customFormat="1" x14ac:dyDescent="0.25">
      <c r="A574" s="190" t="s">
        <v>18</v>
      </c>
      <c r="B574" s="190"/>
      <c r="C574" s="167"/>
      <c r="D574" s="122">
        <f t="shared" si="223"/>
        <v>0</v>
      </c>
      <c r="E574" s="122">
        <f t="shared" si="223"/>
        <v>0</v>
      </c>
      <c r="F574" s="122">
        <f t="shared" si="223"/>
        <v>0</v>
      </c>
      <c r="G574" s="192"/>
      <c r="H574" s="192"/>
      <c r="I574" s="122">
        <f t="shared" si="227"/>
        <v>0</v>
      </c>
      <c r="J574" s="185"/>
      <c r="K574" s="8" t="e">
        <f t="shared" si="225"/>
        <v>#DIV/0!</v>
      </c>
      <c r="L574" s="9" t="e">
        <f t="shared" si="226"/>
        <v>#DIV/0!</v>
      </c>
      <c r="M574" s="31"/>
      <c r="N574" s="3">
        <f t="shared" si="217"/>
        <v>0</v>
      </c>
      <c r="O574" s="3">
        <f t="shared" si="218"/>
        <v>0</v>
      </c>
      <c r="Q574" s="2"/>
      <c r="R574" s="169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  <c r="BM574" s="2"/>
      <c r="BN574" s="2"/>
      <c r="BO574" s="2"/>
      <c r="BP574" s="2"/>
      <c r="BQ574" s="2"/>
      <c r="BR574" s="2"/>
      <c r="BS574" s="2"/>
      <c r="BT574" s="2"/>
      <c r="BU574" s="2"/>
      <c r="BV574" s="2"/>
      <c r="BW574" s="2"/>
      <c r="BX574" s="2"/>
      <c r="BY574" s="2"/>
      <c r="BZ574" s="2"/>
      <c r="CA574" s="2"/>
      <c r="CB574" s="2"/>
      <c r="CC574" s="2"/>
      <c r="CD574" s="2"/>
      <c r="CE574" s="2"/>
      <c r="CF574" s="2"/>
      <c r="CG574" s="2"/>
      <c r="CH574" s="2"/>
      <c r="CI574" s="2"/>
      <c r="CJ574" s="2"/>
      <c r="CK574" s="2"/>
      <c r="CL574" s="2"/>
      <c r="CM574" s="2"/>
      <c r="CN574" s="2"/>
      <c r="CO574" s="2"/>
      <c r="CP574" s="2"/>
      <c r="CQ574" s="2"/>
      <c r="CR574" s="2"/>
      <c r="CS574" s="2"/>
      <c r="CT574" s="2"/>
      <c r="CU574" s="2"/>
      <c r="CV574" s="2"/>
      <c r="CW574" s="2"/>
      <c r="CX574" s="2"/>
      <c r="CY574" s="2"/>
    </row>
    <row r="575" spans="1:103" s="11" customFormat="1" ht="24" x14ac:dyDescent="0.2">
      <c r="A575" s="123" t="s">
        <v>140</v>
      </c>
      <c r="B575" s="191" t="s">
        <v>141</v>
      </c>
      <c r="C575" s="191"/>
      <c r="D575" s="191"/>
      <c r="E575" s="191"/>
      <c r="F575" s="191"/>
      <c r="G575" s="191"/>
      <c r="H575" s="191"/>
      <c r="I575" s="191"/>
      <c r="J575" s="191"/>
      <c r="K575" s="26"/>
      <c r="L575" s="27"/>
      <c r="M575" s="28"/>
      <c r="N575" s="3">
        <f t="shared" si="217"/>
        <v>0</v>
      </c>
      <c r="O575" s="3">
        <f t="shared" si="218"/>
        <v>0</v>
      </c>
      <c r="Q575" s="2"/>
      <c r="R575" s="169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  <c r="BM575" s="2"/>
      <c r="BN575" s="2"/>
      <c r="BO575" s="2"/>
      <c r="BP575" s="2"/>
      <c r="BQ575" s="2"/>
      <c r="BR575" s="2"/>
      <c r="BS575" s="2"/>
      <c r="BT575" s="2"/>
      <c r="BU575" s="2"/>
      <c r="BV575" s="2"/>
      <c r="BW575" s="2"/>
      <c r="BX575" s="2"/>
      <c r="BY575" s="2"/>
      <c r="BZ575" s="2"/>
      <c r="CA575" s="2"/>
      <c r="CB575" s="2"/>
      <c r="CC575" s="2"/>
      <c r="CD575" s="2"/>
      <c r="CE575" s="2"/>
      <c r="CF575" s="2"/>
      <c r="CG575" s="2"/>
      <c r="CH575" s="2"/>
      <c r="CI575" s="2"/>
      <c r="CJ575" s="2"/>
      <c r="CK575" s="2"/>
      <c r="CL575" s="2"/>
      <c r="CM575" s="2"/>
      <c r="CN575" s="2"/>
      <c r="CO575" s="2"/>
      <c r="CP575" s="2"/>
      <c r="CQ575" s="2"/>
      <c r="CR575" s="2"/>
      <c r="CS575" s="2"/>
      <c r="CT575" s="2"/>
      <c r="CU575" s="2"/>
      <c r="CV575" s="2"/>
      <c r="CW575" s="2"/>
      <c r="CX575" s="2"/>
      <c r="CY575" s="2"/>
    </row>
    <row r="576" spans="1:103" s="11" customFormat="1" x14ac:dyDescent="0.25">
      <c r="A576" s="187" t="s">
        <v>12</v>
      </c>
      <c r="B576" s="187"/>
      <c r="C576" s="166" t="s">
        <v>312</v>
      </c>
      <c r="D576" s="119">
        <f>SUM(D577:D582)</f>
        <v>12737.654560000001</v>
      </c>
      <c r="E576" s="119">
        <f>SUM(E577:E582)</f>
        <v>12737.654560000001</v>
      </c>
      <c r="F576" s="120">
        <f>SUM(F577:F582)</f>
        <v>12737.654560000001</v>
      </c>
      <c r="G576" s="189">
        <v>44562</v>
      </c>
      <c r="H576" s="189"/>
      <c r="I576" s="120">
        <f>SUM(I577:I582)</f>
        <v>12737.654560000001</v>
      </c>
      <c r="J576" s="185" t="s">
        <v>347</v>
      </c>
      <c r="K576" s="8">
        <f>F576/D576</f>
        <v>1</v>
      </c>
      <c r="L576" s="9">
        <f>I576/D576</f>
        <v>1</v>
      </c>
      <c r="M576" s="31"/>
      <c r="N576" s="3">
        <f t="shared" si="217"/>
        <v>0</v>
      </c>
      <c r="O576" s="3">
        <f t="shared" si="218"/>
        <v>0</v>
      </c>
      <c r="Q576" s="2"/>
      <c r="R576" s="169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  <c r="BM576" s="2"/>
      <c r="BN576" s="2"/>
      <c r="BO576" s="2"/>
      <c r="BP576" s="2"/>
      <c r="BQ576" s="2"/>
      <c r="BR576" s="2"/>
      <c r="BS576" s="2"/>
      <c r="BT576" s="2"/>
      <c r="BU576" s="2"/>
      <c r="BV576" s="2"/>
      <c r="BW576" s="2"/>
      <c r="BX576" s="2"/>
      <c r="BY576" s="2"/>
      <c r="BZ576" s="2"/>
      <c r="CA576" s="2"/>
      <c r="CB576" s="2"/>
      <c r="CC576" s="2"/>
      <c r="CD576" s="2"/>
      <c r="CE576" s="2"/>
      <c r="CF576" s="2"/>
      <c r="CG576" s="2"/>
      <c r="CH576" s="2"/>
      <c r="CI576" s="2"/>
      <c r="CJ576" s="2"/>
      <c r="CK576" s="2"/>
      <c r="CL576" s="2"/>
      <c r="CM576" s="2"/>
      <c r="CN576" s="2"/>
      <c r="CO576" s="2"/>
      <c r="CP576" s="2"/>
      <c r="CQ576" s="2"/>
      <c r="CR576" s="2"/>
      <c r="CS576" s="2"/>
      <c r="CT576" s="2"/>
      <c r="CU576" s="2"/>
      <c r="CV576" s="2"/>
      <c r="CW576" s="2"/>
      <c r="CX576" s="2"/>
      <c r="CY576" s="2"/>
    </row>
    <row r="577" spans="1:103" s="11" customFormat="1" x14ac:dyDescent="0.25">
      <c r="A577" s="187" t="s">
        <v>13</v>
      </c>
      <c r="B577" s="187"/>
      <c r="C577" s="166"/>
      <c r="D577" s="119"/>
      <c r="E577" s="119"/>
      <c r="F577" s="119"/>
      <c r="G577" s="189"/>
      <c r="H577" s="189"/>
      <c r="I577" s="119"/>
      <c r="J577" s="185"/>
      <c r="K577" s="8" t="e">
        <f t="shared" ref="K577:K582" si="228">F577/D577</f>
        <v>#DIV/0!</v>
      </c>
      <c r="L577" s="9" t="e">
        <f t="shared" ref="L577:L582" si="229">I577/D577</f>
        <v>#DIV/0!</v>
      </c>
      <c r="M577" s="31"/>
      <c r="N577" s="3">
        <f t="shared" si="217"/>
        <v>0</v>
      </c>
      <c r="O577" s="3">
        <f t="shared" si="218"/>
        <v>0</v>
      </c>
      <c r="Q577" s="2"/>
      <c r="R577" s="169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  <c r="BM577" s="2"/>
      <c r="BN577" s="2"/>
      <c r="BO577" s="2"/>
      <c r="BP577" s="2"/>
      <c r="BQ577" s="2"/>
      <c r="BR577" s="2"/>
      <c r="BS577" s="2"/>
      <c r="BT577" s="2"/>
      <c r="BU577" s="2"/>
      <c r="BV577" s="2"/>
      <c r="BW577" s="2"/>
      <c r="BX577" s="2"/>
      <c r="BY577" s="2"/>
      <c r="BZ577" s="2"/>
      <c r="CA577" s="2"/>
      <c r="CB577" s="2"/>
      <c r="CC577" s="2"/>
      <c r="CD577" s="2"/>
      <c r="CE577" s="2"/>
      <c r="CF577" s="2"/>
      <c r="CG577" s="2"/>
      <c r="CH577" s="2"/>
      <c r="CI577" s="2"/>
      <c r="CJ577" s="2"/>
      <c r="CK577" s="2"/>
      <c r="CL577" s="2"/>
      <c r="CM577" s="2"/>
      <c r="CN577" s="2"/>
      <c r="CO577" s="2"/>
      <c r="CP577" s="2"/>
      <c r="CQ577" s="2"/>
      <c r="CR577" s="2"/>
      <c r="CS577" s="2"/>
      <c r="CT577" s="2"/>
      <c r="CU577" s="2"/>
      <c r="CV577" s="2"/>
      <c r="CW577" s="2"/>
      <c r="CX577" s="2"/>
      <c r="CY577" s="2"/>
    </row>
    <row r="578" spans="1:103" s="16" customFormat="1" x14ac:dyDescent="0.2">
      <c r="A578" s="205" t="s">
        <v>14</v>
      </c>
      <c r="B578" s="205"/>
      <c r="C578" s="166" t="s">
        <v>312</v>
      </c>
      <c r="D578" s="138">
        <v>12737.654560000001</v>
      </c>
      <c r="E578" s="138">
        <v>12737.654560000001</v>
      </c>
      <c r="F578" s="138">
        <v>12737.654560000001</v>
      </c>
      <c r="G578" s="189"/>
      <c r="H578" s="189"/>
      <c r="I578" s="138">
        <v>12737.654560000001</v>
      </c>
      <c r="J578" s="185"/>
      <c r="K578" s="55">
        <f t="shared" si="228"/>
        <v>1</v>
      </c>
      <c r="L578" s="56">
        <f t="shared" si="229"/>
        <v>1</v>
      </c>
      <c r="M578" s="57"/>
      <c r="N578" s="3">
        <f t="shared" si="217"/>
        <v>0</v>
      </c>
      <c r="O578" s="3">
        <f t="shared" si="218"/>
        <v>0</v>
      </c>
      <c r="Q578" s="17"/>
      <c r="R578" s="170"/>
      <c r="S578" s="17"/>
      <c r="T578" s="17"/>
      <c r="U578" s="17"/>
      <c r="V578" s="17"/>
      <c r="W578" s="17"/>
      <c r="X578" s="17"/>
      <c r="Y578" s="17"/>
      <c r="Z578" s="17"/>
      <c r="AA578" s="17"/>
      <c r="AB578" s="17"/>
      <c r="AC578" s="17"/>
      <c r="AD578" s="17"/>
      <c r="AE578" s="17"/>
      <c r="AF578" s="17"/>
      <c r="AG578" s="17"/>
      <c r="AH578" s="17"/>
      <c r="AI578" s="17"/>
      <c r="AJ578" s="17"/>
      <c r="AK578" s="17"/>
      <c r="AL578" s="17"/>
      <c r="AM578" s="17"/>
      <c r="AN578" s="17"/>
      <c r="AO578" s="17"/>
      <c r="AP578" s="17"/>
      <c r="AQ578" s="17"/>
      <c r="AR578" s="17"/>
      <c r="AS578" s="17"/>
      <c r="AT578" s="17"/>
      <c r="AU578" s="17"/>
      <c r="AV578" s="17"/>
      <c r="AW578" s="17"/>
      <c r="AX578" s="17"/>
      <c r="AY578" s="17"/>
      <c r="AZ578" s="17"/>
      <c r="BA578" s="17"/>
      <c r="BB578" s="17"/>
      <c r="BC578" s="17"/>
      <c r="BD578" s="17"/>
      <c r="BE578" s="17"/>
      <c r="BF578" s="17"/>
      <c r="BG578" s="17"/>
      <c r="BH578" s="17"/>
      <c r="BI578" s="17"/>
      <c r="BJ578" s="17"/>
      <c r="BK578" s="17"/>
      <c r="BL578" s="17"/>
      <c r="BM578" s="17"/>
      <c r="BN578" s="17"/>
      <c r="BO578" s="17"/>
      <c r="BP578" s="17"/>
      <c r="BQ578" s="17"/>
      <c r="BR578" s="17"/>
      <c r="BS578" s="17"/>
      <c r="BT578" s="17"/>
      <c r="BU578" s="17"/>
      <c r="BV578" s="17"/>
      <c r="BW578" s="17"/>
      <c r="BX578" s="17"/>
      <c r="BY578" s="17"/>
      <c r="BZ578" s="17"/>
      <c r="CA578" s="17"/>
      <c r="CB578" s="17"/>
      <c r="CC578" s="17"/>
      <c r="CD578" s="17"/>
      <c r="CE578" s="17"/>
      <c r="CF578" s="17"/>
      <c r="CG578" s="17"/>
      <c r="CH578" s="17"/>
      <c r="CI578" s="17"/>
      <c r="CJ578" s="17"/>
      <c r="CK578" s="17"/>
      <c r="CL578" s="17"/>
      <c r="CM578" s="17"/>
      <c r="CN578" s="17"/>
      <c r="CO578" s="17"/>
      <c r="CP578" s="17"/>
      <c r="CQ578" s="17"/>
      <c r="CR578" s="17"/>
      <c r="CS578" s="17"/>
      <c r="CT578" s="17"/>
      <c r="CU578" s="17"/>
      <c r="CV578" s="17"/>
      <c r="CW578" s="17"/>
      <c r="CX578" s="17"/>
      <c r="CY578" s="17"/>
    </row>
    <row r="579" spans="1:103" s="11" customFormat="1" x14ac:dyDescent="0.25">
      <c r="A579" s="187" t="s">
        <v>15</v>
      </c>
      <c r="B579" s="187"/>
      <c r="C579" s="166"/>
      <c r="D579" s="119"/>
      <c r="E579" s="119"/>
      <c r="F579" s="119"/>
      <c r="G579" s="189"/>
      <c r="H579" s="189"/>
      <c r="I579" s="119"/>
      <c r="J579" s="185"/>
      <c r="K579" s="8" t="e">
        <f t="shared" si="228"/>
        <v>#DIV/0!</v>
      </c>
      <c r="L579" s="9" t="e">
        <f t="shared" si="229"/>
        <v>#DIV/0!</v>
      </c>
      <c r="M579" s="31"/>
      <c r="N579" s="3">
        <f t="shared" si="217"/>
        <v>0</v>
      </c>
      <c r="O579" s="3">
        <f t="shared" si="218"/>
        <v>0</v>
      </c>
      <c r="Q579" s="2"/>
      <c r="R579" s="169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  <c r="BM579" s="2"/>
      <c r="BN579" s="2"/>
      <c r="BO579" s="2"/>
      <c r="BP579" s="2"/>
      <c r="BQ579" s="2"/>
      <c r="BR579" s="2"/>
      <c r="BS579" s="2"/>
      <c r="BT579" s="2"/>
      <c r="BU579" s="2"/>
      <c r="BV579" s="2"/>
      <c r="BW579" s="2"/>
      <c r="BX579" s="2"/>
      <c r="BY579" s="2"/>
      <c r="BZ579" s="2"/>
      <c r="CA579" s="2"/>
      <c r="CB579" s="2"/>
      <c r="CC579" s="2"/>
      <c r="CD579" s="2"/>
      <c r="CE579" s="2"/>
      <c r="CF579" s="2"/>
      <c r="CG579" s="2"/>
      <c r="CH579" s="2"/>
      <c r="CI579" s="2"/>
      <c r="CJ579" s="2"/>
      <c r="CK579" s="2"/>
      <c r="CL579" s="2"/>
      <c r="CM579" s="2"/>
      <c r="CN579" s="2"/>
      <c r="CO579" s="2"/>
      <c r="CP579" s="2"/>
      <c r="CQ579" s="2"/>
      <c r="CR579" s="2"/>
      <c r="CS579" s="2"/>
      <c r="CT579" s="2"/>
      <c r="CU579" s="2"/>
      <c r="CV579" s="2"/>
      <c r="CW579" s="2"/>
      <c r="CX579" s="2"/>
      <c r="CY579" s="2"/>
    </row>
    <row r="580" spans="1:103" s="11" customFormat="1" x14ac:dyDescent="0.25">
      <c r="A580" s="187" t="s">
        <v>16</v>
      </c>
      <c r="B580" s="187"/>
      <c r="C580" s="166"/>
      <c r="D580" s="119"/>
      <c r="E580" s="119"/>
      <c r="F580" s="119"/>
      <c r="G580" s="189"/>
      <c r="H580" s="189"/>
      <c r="I580" s="119"/>
      <c r="J580" s="185"/>
      <c r="K580" s="8" t="e">
        <f t="shared" si="228"/>
        <v>#DIV/0!</v>
      </c>
      <c r="L580" s="9" t="e">
        <f t="shared" si="229"/>
        <v>#DIV/0!</v>
      </c>
      <c r="M580" s="31"/>
      <c r="N580" s="3">
        <f t="shared" si="217"/>
        <v>0</v>
      </c>
      <c r="O580" s="3">
        <f t="shared" si="218"/>
        <v>0</v>
      </c>
      <c r="Q580" s="2"/>
      <c r="R580" s="169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  <c r="BH580" s="2"/>
      <c r="BI580" s="2"/>
      <c r="BJ580" s="2"/>
      <c r="BK580" s="2"/>
      <c r="BL580" s="2"/>
      <c r="BM580" s="2"/>
      <c r="BN580" s="2"/>
      <c r="BO580" s="2"/>
      <c r="BP580" s="2"/>
      <c r="BQ580" s="2"/>
      <c r="BR580" s="2"/>
      <c r="BS580" s="2"/>
      <c r="BT580" s="2"/>
      <c r="BU580" s="2"/>
      <c r="BV580" s="2"/>
      <c r="BW580" s="2"/>
      <c r="BX580" s="2"/>
      <c r="BY580" s="2"/>
      <c r="BZ580" s="2"/>
      <c r="CA580" s="2"/>
      <c r="CB580" s="2"/>
      <c r="CC580" s="2"/>
      <c r="CD580" s="2"/>
      <c r="CE580" s="2"/>
      <c r="CF580" s="2"/>
      <c r="CG580" s="2"/>
      <c r="CH580" s="2"/>
      <c r="CI580" s="2"/>
      <c r="CJ580" s="2"/>
      <c r="CK580" s="2"/>
      <c r="CL580" s="2"/>
      <c r="CM580" s="2"/>
      <c r="CN580" s="2"/>
      <c r="CO580" s="2"/>
      <c r="CP580" s="2"/>
      <c r="CQ580" s="2"/>
      <c r="CR580" s="2"/>
      <c r="CS580" s="2"/>
      <c r="CT580" s="2"/>
      <c r="CU580" s="2"/>
      <c r="CV580" s="2"/>
      <c r="CW580" s="2"/>
      <c r="CX580" s="2"/>
      <c r="CY580" s="2"/>
    </row>
    <row r="581" spans="1:103" s="11" customFormat="1" x14ac:dyDescent="0.25">
      <c r="A581" s="187" t="s">
        <v>17</v>
      </c>
      <c r="B581" s="187"/>
      <c r="C581" s="166"/>
      <c r="D581" s="119"/>
      <c r="E581" s="119"/>
      <c r="F581" s="119"/>
      <c r="G581" s="189"/>
      <c r="H581" s="189"/>
      <c r="I581" s="119"/>
      <c r="J581" s="185"/>
      <c r="K581" s="8" t="e">
        <f t="shared" si="228"/>
        <v>#DIV/0!</v>
      </c>
      <c r="L581" s="9" t="e">
        <f t="shared" si="229"/>
        <v>#DIV/0!</v>
      </c>
      <c r="M581" s="31"/>
      <c r="N581" s="3">
        <f t="shared" si="217"/>
        <v>0</v>
      </c>
      <c r="O581" s="3">
        <f t="shared" si="218"/>
        <v>0</v>
      </c>
      <c r="Q581" s="2"/>
      <c r="R581" s="169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  <c r="BH581" s="2"/>
      <c r="BI581" s="2"/>
      <c r="BJ581" s="2"/>
      <c r="BK581" s="2"/>
      <c r="BL581" s="2"/>
      <c r="BM581" s="2"/>
      <c r="BN581" s="2"/>
      <c r="BO581" s="2"/>
      <c r="BP581" s="2"/>
      <c r="BQ581" s="2"/>
      <c r="BR581" s="2"/>
      <c r="BS581" s="2"/>
      <c r="BT581" s="2"/>
      <c r="BU581" s="2"/>
      <c r="BV581" s="2"/>
      <c r="BW581" s="2"/>
      <c r="BX581" s="2"/>
      <c r="BY581" s="2"/>
      <c r="BZ581" s="2"/>
      <c r="CA581" s="2"/>
      <c r="CB581" s="2"/>
      <c r="CC581" s="2"/>
      <c r="CD581" s="2"/>
      <c r="CE581" s="2"/>
      <c r="CF581" s="2"/>
      <c r="CG581" s="2"/>
      <c r="CH581" s="2"/>
      <c r="CI581" s="2"/>
      <c r="CJ581" s="2"/>
      <c r="CK581" s="2"/>
      <c r="CL581" s="2"/>
      <c r="CM581" s="2"/>
      <c r="CN581" s="2"/>
      <c r="CO581" s="2"/>
      <c r="CP581" s="2"/>
      <c r="CQ581" s="2"/>
      <c r="CR581" s="2"/>
      <c r="CS581" s="2"/>
      <c r="CT581" s="2"/>
      <c r="CU581" s="2"/>
      <c r="CV581" s="2"/>
      <c r="CW581" s="2"/>
      <c r="CX581" s="2"/>
      <c r="CY581" s="2"/>
    </row>
    <row r="582" spans="1:103" s="11" customFormat="1" x14ac:dyDescent="0.25">
      <c r="A582" s="187" t="s">
        <v>18</v>
      </c>
      <c r="B582" s="187"/>
      <c r="C582" s="166"/>
      <c r="D582" s="119"/>
      <c r="E582" s="119"/>
      <c r="F582" s="119"/>
      <c r="G582" s="189"/>
      <c r="H582" s="189"/>
      <c r="I582" s="119"/>
      <c r="J582" s="185"/>
      <c r="K582" s="8" t="e">
        <f t="shared" si="228"/>
        <v>#DIV/0!</v>
      </c>
      <c r="L582" s="9" t="e">
        <f t="shared" si="229"/>
        <v>#DIV/0!</v>
      </c>
      <c r="M582" s="31"/>
      <c r="N582" s="3">
        <f t="shared" si="217"/>
        <v>0</v>
      </c>
      <c r="O582" s="3">
        <f t="shared" si="218"/>
        <v>0</v>
      </c>
      <c r="Q582" s="2"/>
      <c r="R582" s="169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  <c r="BH582" s="2"/>
      <c r="BI582" s="2"/>
      <c r="BJ582" s="2"/>
      <c r="BK582" s="2"/>
      <c r="BL582" s="2"/>
      <c r="BM582" s="2"/>
      <c r="BN582" s="2"/>
      <c r="BO582" s="2"/>
      <c r="BP582" s="2"/>
      <c r="BQ582" s="2"/>
      <c r="BR582" s="2"/>
      <c r="BS582" s="2"/>
      <c r="BT582" s="2"/>
      <c r="BU582" s="2"/>
      <c r="BV582" s="2"/>
      <c r="BW582" s="2"/>
      <c r="BX582" s="2"/>
      <c r="BY582" s="2"/>
      <c r="BZ582" s="2"/>
      <c r="CA582" s="2"/>
      <c r="CB582" s="2"/>
      <c r="CC582" s="2"/>
      <c r="CD582" s="2"/>
      <c r="CE582" s="2"/>
      <c r="CF582" s="2"/>
      <c r="CG582" s="2"/>
      <c r="CH582" s="2"/>
      <c r="CI582" s="2"/>
      <c r="CJ582" s="2"/>
      <c r="CK582" s="2"/>
      <c r="CL582" s="2"/>
      <c r="CM582" s="2"/>
      <c r="CN582" s="2"/>
      <c r="CO582" s="2"/>
      <c r="CP582" s="2"/>
      <c r="CQ582" s="2"/>
      <c r="CR582" s="2"/>
      <c r="CS582" s="2"/>
      <c r="CT582" s="2"/>
      <c r="CU582" s="2"/>
      <c r="CV582" s="2"/>
      <c r="CW582" s="2"/>
      <c r="CX582" s="2"/>
      <c r="CY582" s="2"/>
    </row>
    <row r="583" spans="1:103" s="11" customFormat="1" ht="24" x14ac:dyDescent="0.2">
      <c r="A583" s="118" t="s">
        <v>142</v>
      </c>
      <c r="B583" s="191" t="s">
        <v>143</v>
      </c>
      <c r="C583" s="191"/>
      <c r="D583" s="191"/>
      <c r="E583" s="191"/>
      <c r="F583" s="191"/>
      <c r="G583" s="191"/>
      <c r="H583" s="191"/>
      <c r="I583" s="191"/>
      <c r="J583" s="191"/>
      <c r="K583" s="26"/>
      <c r="L583" s="27"/>
      <c r="M583" s="28"/>
      <c r="N583" s="3">
        <f t="shared" si="217"/>
        <v>0</v>
      </c>
      <c r="O583" s="3">
        <f t="shared" si="218"/>
        <v>0</v>
      </c>
      <c r="Q583" s="2"/>
      <c r="R583" s="169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  <c r="BH583" s="2"/>
      <c r="BI583" s="2"/>
      <c r="BJ583" s="2"/>
      <c r="BK583" s="2"/>
      <c r="BL583" s="2"/>
      <c r="BM583" s="2"/>
      <c r="BN583" s="2"/>
      <c r="BO583" s="2"/>
      <c r="BP583" s="2"/>
      <c r="BQ583" s="2"/>
      <c r="BR583" s="2"/>
      <c r="BS583" s="2"/>
      <c r="BT583" s="2"/>
      <c r="BU583" s="2"/>
      <c r="BV583" s="2"/>
      <c r="BW583" s="2"/>
      <c r="BX583" s="2"/>
      <c r="BY583" s="2"/>
      <c r="BZ583" s="2"/>
      <c r="CA583" s="2"/>
      <c r="CB583" s="2"/>
      <c r="CC583" s="2"/>
      <c r="CD583" s="2"/>
      <c r="CE583" s="2"/>
      <c r="CF583" s="2"/>
      <c r="CG583" s="2"/>
      <c r="CH583" s="2"/>
      <c r="CI583" s="2"/>
      <c r="CJ583" s="2"/>
      <c r="CK583" s="2"/>
      <c r="CL583" s="2"/>
      <c r="CM583" s="2"/>
      <c r="CN583" s="2"/>
      <c r="CO583" s="2"/>
      <c r="CP583" s="2"/>
      <c r="CQ583" s="2"/>
      <c r="CR583" s="2"/>
      <c r="CS583" s="2"/>
      <c r="CT583" s="2"/>
      <c r="CU583" s="2"/>
      <c r="CV583" s="2"/>
      <c r="CW583" s="2"/>
      <c r="CX583" s="2"/>
      <c r="CY583" s="2"/>
    </row>
    <row r="584" spans="1:103" s="11" customFormat="1" x14ac:dyDescent="0.25">
      <c r="A584" s="187" t="s">
        <v>12</v>
      </c>
      <c r="B584" s="187"/>
      <c r="C584" s="145"/>
      <c r="D584" s="120">
        <f t="shared" ref="D584:F590" si="230">SUM(D592,D600)</f>
        <v>0</v>
      </c>
      <c r="E584" s="120">
        <f t="shared" si="230"/>
        <v>0</v>
      </c>
      <c r="F584" s="120">
        <f t="shared" si="230"/>
        <v>0</v>
      </c>
      <c r="G584" s="189">
        <v>44562</v>
      </c>
      <c r="H584" s="189"/>
      <c r="I584" s="120">
        <f t="shared" ref="I584:I590" si="231">SUM(I592,I600)</f>
        <v>0</v>
      </c>
      <c r="J584" s="200"/>
      <c r="K584" s="8" t="e">
        <f>F584/D584</f>
        <v>#DIV/0!</v>
      </c>
      <c r="L584" s="9" t="e">
        <f>I584/D584</f>
        <v>#DIV/0!</v>
      </c>
      <c r="M584" s="31"/>
      <c r="N584" s="3">
        <f t="shared" si="217"/>
        <v>0</v>
      </c>
      <c r="O584" s="3">
        <f t="shared" si="218"/>
        <v>0</v>
      </c>
      <c r="Q584" s="2"/>
      <c r="R584" s="169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  <c r="BH584" s="2"/>
      <c r="BI584" s="2"/>
      <c r="BJ584" s="2"/>
      <c r="BK584" s="2"/>
      <c r="BL584" s="2"/>
      <c r="BM584" s="2"/>
      <c r="BN584" s="2"/>
      <c r="BO584" s="2"/>
      <c r="BP584" s="2"/>
      <c r="BQ584" s="2"/>
      <c r="BR584" s="2"/>
      <c r="BS584" s="2"/>
      <c r="BT584" s="2"/>
      <c r="BU584" s="2"/>
      <c r="BV584" s="2"/>
      <c r="BW584" s="2"/>
      <c r="BX584" s="2"/>
      <c r="BY584" s="2"/>
      <c r="BZ584" s="2"/>
      <c r="CA584" s="2"/>
      <c r="CB584" s="2"/>
      <c r="CC584" s="2"/>
      <c r="CD584" s="2"/>
      <c r="CE584" s="2"/>
      <c r="CF584" s="2"/>
      <c r="CG584" s="2"/>
      <c r="CH584" s="2"/>
      <c r="CI584" s="2"/>
      <c r="CJ584" s="2"/>
      <c r="CK584" s="2"/>
      <c r="CL584" s="2"/>
      <c r="CM584" s="2"/>
      <c r="CN584" s="2"/>
      <c r="CO584" s="2"/>
      <c r="CP584" s="2"/>
      <c r="CQ584" s="2"/>
      <c r="CR584" s="2"/>
      <c r="CS584" s="2"/>
      <c r="CT584" s="2"/>
      <c r="CU584" s="2"/>
      <c r="CV584" s="2"/>
      <c r="CW584" s="2"/>
      <c r="CX584" s="2"/>
      <c r="CY584" s="2"/>
    </row>
    <row r="585" spans="1:103" s="11" customFormat="1" x14ac:dyDescent="0.25">
      <c r="A585" s="187" t="s">
        <v>13</v>
      </c>
      <c r="B585" s="187"/>
      <c r="C585" s="145"/>
      <c r="D585" s="120">
        <f t="shared" si="230"/>
        <v>0</v>
      </c>
      <c r="E585" s="120">
        <f t="shared" si="230"/>
        <v>0</v>
      </c>
      <c r="F585" s="120">
        <f t="shared" si="230"/>
        <v>0</v>
      </c>
      <c r="G585" s="189"/>
      <c r="H585" s="189"/>
      <c r="I585" s="120">
        <f t="shared" si="231"/>
        <v>0</v>
      </c>
      <c r="J585" s="200"/>
      <c r="K585" s="8" t="e">
        <f t="shared" ref="K585:K590" si="232">F585/D585</f>
        <v>#DIV/0!</v>
      </c>
      <c r="L585" s="9" t="e">
        <f t="shared" ref="L585:L590" si="233">I585/D585</f>
        <v>#DIV/0!</v>
      </c>
      <c r="M585" s="31"/>
      <c r="N585" s="3">
        <f t="shared" si="217"/>
        <v>0</v>
      </c>
      <c r="O585" s="3">
        <f t="shared" si="218"/>
        <v>0</v>
      </c>
      <c r="Q585" s="2"/>
      <c r="R585" s="169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  <c r="BH585" s="2"/>
      <c r="BI585" s="2"/>
      <c r="BJ585" s="2"/>
      <c r="BK585" s="2"/>
      <c r="BL585" s="2"/>
      <c r="BM585" s="2"/>
      <c r="BN585" s="2"/>
      <c r="BO585" s="2"/>
      <c r="BP585" s="2"/>
      <c r="BQ585" s="2"/>
      <c r="BR585" s="2"/>
      <c r="BS585" s="2"/>
      <c r="BT585" s="2"/>
      <c r="BU585" s="2"/>
      <c r="BV585" s="2"/>
      <c r="BW585" s="2"/>
      <c r="BX585" s="2"/>
      <c r="BY585" s="2"/>
      <c r="BZ585" s="2"/>
      <c r="CA585" s="2"/>
      <c r="CB585" s="2"/>
      <c r="CC585" s="2"/>
      <c r="CD585" s="2"/>
      <c r="CE585" s="2"/>
      <c r="CF585" s="2"/>
      <c r="CG585" s="2"/>
      <c r="CH585" s="2"/>
      <c r="CI585" s="2"/>
      <c r="CJ585" s="2"/>
      <c r="CK585" s="2"/>
      <c r="CL585" s="2"/>
      <c r="CM585" s="2"/>
      <c r="CN585" s="2"/>
      <c r="CO585" s="2"/>
      <c r="CP585" s="2"/>
      <c r="CQ585" s="2"/>
      <c r="CR585" s="2"/>
      <c r="CS585" s="2"/>
      <c r="CT585" s="2"/>
      <c r="CU585" s="2"/>
      <c r="CV585" s="2"/>
      <c r="CW585" s="2"/>
      <c r="CX585" s="2"/>
      <c r="CY585" s="2"/>
    </row>
    <row r="586" spans="1:103" s="11" customFormat="1" x14ac:dyDescent="0.25">
      <c r="A586" s="187" t="s">
        <v>14</v>
      </c>
      <c r="B586" s="187"/>
      <c r="C586" s="145"/>
      <c r="D586" s="120">
        <f t="shared" si="230"/>
        <v>0</v>
      </c>
      <c r="E586" s="120">
        <f t="shared" si="230"/>
        <v>0</v>
      </c>
      <c r="F586" s="120">
        <f t="shared" si="230"/>
        <v>0</v>
      </c>
      <c r="G586" s="189"/>
      <c r="H586" s="189"/>
      <c r="I586" s="120">
        <f t="shared" si="231"/>
        <v>0</v>
      </c>
      <c r="J586" s="200"/>
      <c r="K586" s="8" t="e">
        <f t="shared" si="232"/>
        <v>#DIV/0!</v>
      </c>
      <c r="L586" s="9" t="e">
        <f t="shared" si="233"/>
        <v>#DIV/0!</v>
      </c>
      <c r="M586" s="31"/>
      <c r="N586" s="3">
        <f t="shared" si="217"/>
        <v>0</v>
      </c>
      <c r="O586" s="3">
        <f t="shared" si="218"/>
        <v>0</v>
      </c>
      <c r="Q586" s="2"/>
      <c r="R586" s="169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  <c r="BH586" s="2"/>
      <c r="BI586" s="2"/>
      <c r="BJ586" s="2"/>
      <c r="BK586" s="2"/>
      <c r="BL586" s="2"/>
      <c r="BM586" s="2"/>
      <c r="BN586" s="2"/>
      <c r="BO586" s="2"/>
      <c r="BP586" s="2"/>
      <c r="BQ586" s="2"/>
      <c r="BR586" s="2"/>
      <c r="BS586" s="2"/>
      <c r="BT586" s="2"/>
      <c r="BU586" s="2"/>
      <c r="BV586" s="2"/>
      <c r="BW586" s="2"/>
      <c r="BX586" s="2"/>
      <c r="BY586" s="2"/>
      <c r="BZ586" s="2"/>
      <c r="CA586" s="2"/>
      <c r="CB586" s="2"/>
      <c r="CC586" s="2"/>
      <c r="CD586" s="2"/>
      <c r="CE586" s="2"/>
      <c r="CF586" s="2"/>
      <c r="CG586" s="2"/>
      <c r="CH586" s="2"/>
      <c r="CI586" s="2"/>
      <c r="CJ586" s="2"/>
      <c r="CK586" s="2"/>
      <c r="CL586" s="2"/>
      <c r="CM586" s="2"/>
      <c r="CN586" s="2"/>
      <c r="CO586" s="2"/>
      <c r="CP586" s="2"/>
      <c r="CQ586" s="2"/>
      <c r="CR586" s="2"/>
      <c r="CS586" s="2"/>
      <c r="CT586" s="2"/>
      <c r="CU586" s="2"/>
      <c r="CV586" s="2"/>
      <c r="CW586" s="2"/>
      <c r="CX586" s="2"/>
      <c r="CY586" s="2"/>
    </row>
    <row r="587" spans="1:103" s="11" customFormat="1" x14ac:dyDescent="0.25">
      <c r="A587" s="187" t="s">
        <v>15</v>
      </c>
      <c r="B587" s="187"/>
      <c r="C587" s="145"/>
      <c r="D587" s="120">
        <f t="shared" si="230"/>
        <v>0</v>
      </c>
      <c r="E587" s="120">
        <f t="shared" si="230"/>
        <v>0</v>
      </c>
      <c r="F587" s="120">
        <f t="shared" si="230"/>
        <v>0</v>
      </c>
      <c r="G587" s="189"/>
      <c r="H587" s="189"/>
      <c r="I587" s="120">
        <f t="shared" si="231"/>
        <v>0</v>
      </c>
      <c r="J587" s="200"/>
      <c r="K587" s="8" t="e">
        <f t="shared" si="232"/>
        <v>#DIV/0!</v>
      </c>
      <c r="L587" s="9" t="e">
        <f t="shared" si="233"/>
        <v>#DIV/0!</v>
      </c>
      <c r="M587" s="31"/>
      <c r="N587" s="3">
        <f t="shared" si="217"/>
        <v>0</v>
      </c>
      <c r="O587" s="3">
        <f t="shared" si="218"/>
        <v>0</v>
      </c>
      <c r="Q587" s="2"/>
      <c r="R587" s="169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  <c r="BH587" s="2"/>
      <c r="BI587" s="2"/>
      <c r="BJ587" s="2"/>
      <c r="BK587" s="2"/>
      <c r="BL587" s="2"/>
      <c r="BM587" s="2"/>
      <c r="BN587" s="2"/>
      <c r="BO587" s="2"/>
      <c r="BP587" s="2"/>
      <c r="BQ587" s="2"/>
      <c r="BR587" s="2"/>
      <c r="BS587" s="2"/>
      <c r="BT587" s="2"/>
      <c r="BU587" s="2"/>
      <c r="BV587" s="2"/>
      <c r="BW587" s="2"/>
      <c r="BX587" s="2"/>
      <c r="BY587" s="2"/>
      <c r="BZ587" s="2"/>
      <c r="CA587" s="2"/>
      <c r="CB587" s="2"/>
      <c r="CC587" s="2"/>
      <c r="CD587" s="2"/>
      <c r="CE587" s="2"/>
      <c r="CF587" s="2"/>
      <c r="CG587" s="2"/>
      <c r="CH587" s="2"/>
      <c r="CI587" s="2"/>
      <c r="CJ587" s="2"/>
      <c r="CK587" s="2"/>
      <c r="CL587" s="2"/>
      <c r="CM587" s="2"/>
      <c r="CN587" s="2"/>
      <c r="CO587" s="2"/>
      <c r="CP587" s="2"/>
      <c r="CQ587" s="2"/>
      <c r="CR587" s="2"/>
      <c r="CS587" s="2"/>
      <c r="CT587" s="2"/>
      <c r="CU587" s="2"/>
      <c r="CV587" s="2"/>
      <c r="CW587" s="2"/>
      <c r="CX587" s="2"/>
      <c r="CY587" s="2"/>
    </row>
    <row r="588" spans="1:103" s="11" customFormat="1" x14ac:dyDescent="0.25">
      <c r="A588" s="187" t="s">
        <v>16</v>
      </c>
      <c r="B588" s="187"/>
      <c r="C588" s="145"/>
      <c r="D588" s="120">
        <f t="shared" si="230"/>
        <v>0</v>
      </c>
      <c r="E588" s="120">
        <f t="shared" si="230"/>
        <v>0</v>
      </c>
      <c r="F588" s="120">
        <f t="shared" si="230"/>
        <v>0</v>
      </c>
      <c r="G588" s="189"/>
      <c r="H588" s="189"/>
      <c r="I588" s="120">
        <f t="shared" si="231"/>
        <v>0</v>
      </c>
      <c r="J588" s="200"/>
      <c r="K588" s="8" t="e">
        <f t="shared" si="232"/>
        <v>#DIV/0!</v>
      </c>
      <c r="L588" s="9" t="e">
        <f t="shared" si="233"/>
        <v>#DIV/0!</v>
      </c>
      <c r="M588" s="31"/>
      <c r="N588" s="3">
        <f t="shared" si="217"/>
        <v>0</v>
      </c>
      <c r="O588" s="3">
        <f t="shared" si="218"/>
        <v>0</v>
      </c>
      <c r="Q588" s="2"/>
      <c r="R588" s="169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  <c r="BH588" s="2"/>
      <c r="BI588" s="2"/>
      <c r="BJ588" s="2"/>
      <c r="BK588" s="2"/>
      <c r="BL588" s="2"/>
      <c r="BM588" s="2"/>
      <c r="BN588" s="2"/>
      <c r="BO588" s="2"/>
      <c r="BP588" s="2"/>
      <c r="BQ588" s="2"/>
      <c r="BR588" s="2"/>
      <c r="BS588" s="2"/>
      <c r="BT588" s="2"/>
      <c r="BU588" s="2"/>
      <c r="BV588" s="2"/>
      <c r="BW588" s="2"/>
      <c r="BX588" s="2"/>
      <c r="BY588" s="2"/>
      <c r="BZ588" s="2"/>
      <c r="CA588" s="2"/>
      <c r="CB588" s="2"/>
      <c r="CC588" s="2"/>
      <c r="CD588" s="2"/>
      <c r="CE588" s="2"/>
      <c r="CF588" s="2"/>
      <c r="CG588" s="2"/>
      <c r="CH588" s="2"/>
      <c r="CI588" s="2"/>
      <c r="CJ588" s="2"/>
      <c r="CK588" s="2"/>
      <c r="CL588" s="2"/>
      <c r="CM588" s="2"/>
      <c r="CN588" s="2"/>
      <c r="CO588" s="2"/>
      <c r="CP588" s="2"/>
      <c r="CQ588" s="2"/>
      <c r="CR588" s="2"/>
      <c r="CS588" s="2"/>
      <c r="CT588" s="2"/>
      <c r="CU588" s="2"/>
      <c r="CV588" s="2"/>
      <c r="CW588" s="2"/>
      <c r="CX588" s="2"/>
      <c r="CY588" s="2"/>
    </row>
    <row r="589" spans="1:103" s="11" customFormat="1" x14ac:dyDescent="0.25">
      <c r="A589" s="187" t="s">
        <v>17</v>
      </c>
      <c r="B589" s="187"/>
      <c r="C589" s="145"/>
      <c r="D589" s="120">
        <f t="shared" si="230"/>
        <v>0</v>
      </c>
      <c r="E589" s="120">
        <f t="shared" si="230"/>
        <v>0</v>
      </c>
      <c r="F589" s="120">
        <f t="shared" si="230"/>
        <v>0</v>
      </c>
      <c r="G589" s="189"/>
      <c r="H589" s="189"/>
      <c r="I589" s="120">
        <f t="shared" si="231"/>
        <v>0</v>
      </c>
      <c r="J589" s="200"/>
      <c r="K589" s="8" t="e">
        <f t="shared" si="232"/>
        <v>#DIV/0!</v>
      </c>
      <c r="L589" s="9" t="e">
        <f t="shared" si="233"/>
        <v>#DIV/0!</v>
      </c>
      <c r="M589" s="31"/>
      <c r="N589" s="3">
        <f t="shared" si="217"/>
        <v>0</v>
      </c>
      <c r="O589" s="3">
        <f t="shared" si="218"/>
        <v>0</v>
      </c>
      <c r="Q589" s="2"/>
      <c r="R589" s="169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  <c r="BH589" s="2"/>
      <c r="BI589" s="2"/>
      <c r="BJ589" s="2"/>
      <c r="BK589" s="2"/>
      <c r="BL589" s="2"/>
      <c r="BM589" s="2"/>
      <c r="BN589" s="2"/>
      <c r="BO589" s="2"/>
      <c r="BP589" s="2"/>
      <c r="BQ589" s="2"/>
      <c r="BR589" s="2"/>
      <c r="BS589" s="2"/>
      <c r="BT589" s="2"/>
      <c r="BU589" s="2"/>
      <c r="BV589" s="2"/>
      <c r="BW589" s="2"/>
      <c r="BX589" s="2"/>
      <c r="BY589" s="2"/>
      <c r="BZ589" s="2"/>
      <c r="CA589" s="2"/>
      <c r="CB589" s="2"/>
      <c r="CC589" s="2"/>
      <c r="CD589" s="2"/>
      <c r="CE589" s="2"/>
      <c r="CF589" s="2"/>
      <c r="CG589" s="2"/>
      <c r="CH589" s="2"/>
      <c r="CI589" s="2"/>
      <c r="CJ589" s="2"/>
      <c r="CK589" s="2"/>
      <c r="CL589" s="2"/>
      <c r="CM589" s="2"/>
      <c r="CN589" s="2"/>
      <c r="CO589" s="2"/>
      <c r="CP589" s="2"/>
      <c r="CQ589" s="2"/>
      <c r="CR589" s="2"/>
      <c r="CS589" s="2"/>
      <c r="CT589" s="2"/>
      <c r="CU589" s="2"/>
      <c r="CV589" s="2"/>
      <c r="CW589" s="2"/>
      <c r="CX589" s="2"/>
      <c r="CY589" s="2"/>
    </row>
    <row r="590" spans="1:103" s="11" customFormat="1" x14ac:dyDescent="0.25">
      <c r="A590" s="190" t="s">
        <v>18</v>
      </c>
      <c r="B590" s="190"/>
      <c r="C590" s="146"/>
      <c r="D590" s="122">
        <f t="shared" si="230"/>
        <v>0</v>
      </c>
      <c r="E590" s="122">
        <f t="shared" si="230"/>
        <v>0</v>
      </c>
      <c r="F590" s="122">
        <f t="shared" si="230"/>
        <v>0</v>
      </c>
      <c r="G590" s="192"/>
      <c r="H590" s="192"/>
      <c r="I590" s="122">
        <f t="shared" si="231"/>
        <v>0</v>
      </c>
      <c r="J590" s="201"/>
      <c r="K590" s="8" t="e">
        <f t="shared" si="232"/>
        <v>#DIV/0!</v>
      </c>
      <c r="L590" s="9" t="e">
        <f t="shared" si="233"/>
        <v>#DIV/0!</v>
      </c>
      <c r="M590" s="31"/>
      <c r="N590" s="3">
        <f t="shared" si="217"/>
        <v>0</v>
      </c>
      <c r="O590" s="3">
        <f t="shared" si="218"/>
        <v>0</v>
      </c>
      <c r="Q590" s="2"/>
      <c r="R590" s="169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  <c r="BF590" s="2"/>
      <c r="BG590" s="2"/>
      <c r="BH590" s="2"/>
      <c r="BI590" s="2"/>
      <c r="BJ590" s="2"/>
      <c r="BK590" s="2"/>
      <c r="BL590" s="2"/>
      <c r="BM590" s="2"/>
      <c r="BN590" s="2"/>
      <c r="BO590" s="2"/>
      <c r="BP590" s="2"/>
      <c r="BQ590" s="2"/>
      <c r="BR590" s="2"/>
      <c r="BS590" s="2"/>
      <c r="BT590" s="2"/>
      <c r="BU590" s="2"/>
      <c r="BV590" s="2"/>
      <c r="BW590" s="2"/>
      <c r="BX590" s="2"/>
      <c r="BY590" s="2"/>
      <c r="BZ590" s="2"/>
      <c r="CA590" s="2"/>
      <c r="CB590" s="2"/>
      <c r="CC590" s="2"/>
      <c r="CD590" s="2"/>
      <c r="CE590" s="2"/>
      <c r="CF590" s="2"/>
      <c r="CG590" s="2"/>
      <c r="CH590" s="2"/>
      <c r="CI590" s="2"/>
      <c r="CJ590" s="2"/>
      <c r="CK590" s="2"/>
      <c r="CL590" s="2"/>
      <c r="CM590" s="2"/>
      <c r="CN590" s="2"/>
      <c r="CO590" s="2"/>
      <c r="CP590" s="2"/>
      <c r="CQ590" s="2"/>
      <c r="CR590" s="2"/>
      <c r="CS590" s="2"/>
      <c r="CT590" s="2"/>
      <c r="CU590" s="2"/>
      <c r="CV590" s="2"/>
      <c r="CW590" s="2"/>
      <c r="CX590" s="2"/>
      <c r="CY590" s="2"/>
    </row>
    <row r="591" spans="1:103" s="40" customFormat="1" ht="24" x14ac:dyDescent="0.2">
      <c r="A591" s="118" t="s">
        <v>144</v>
      </c>
      <c r="B591" s="191" t="s">
        <v>145</v>
      </c>
      <c r="C591" s="191"/>
      <c r="D591" s="191"/>
      <c r="E591" s="191"/>
      <c r="F591" s="191"/>
      <c r="G591" s="191"/>
      <c r="H591" s="191"/>
      <c r="I591" s="191"/>
      <c r="J591" s="191"/>
      <c r="K591" s="26"/>
      <c r="L591" s="27"/>
      <c r="M591" s="39"/>
      <c r="N591" s="3">
        <f t="shared" si="217"/>
        <v>0</v>
      </c>
      <c r="O591" s="3">
        <f t="shared" si="218"/>
        <v>0</v>
      </c>
      <c r="Q591" s="41"/>
      <c r="R591" s="175"/>
      <c r="S591" s="41"/>
      <c r="T591" s="41"/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F591" s="41"/>
      <c r="AG591" s="41"/>
      <c r="AH591" s="41"/>
      <c r="AI591" s="41"/>
      <c r="AJ591" s="41"/>
      <c r="AK591" s="41"/>
      <c r="AL591" s="41"/>
      <c r="AM591" s="41"/>
      <c r="AN591" s="41"/>
      <c r="AO591" s="41"/>
      <c r="AP591" s="41"/>
      <c r="AQ591" s="41"/>
      <c r="AR591" s="41"/>
      <c r="AS591" s="41"/>
      <c r="AT591" s="41"/>
      <c r="AU591" s="41"/>
      <c r="AV591" s="41"/>
      <c r="AW591" s="41"/>
      <c r="AX591" s="41"/>
      <c r="AY591" s="41"/>
      <c r="AZ591" s="41"/>
      <c r="BA591" s="41"/>
      <c r="BB591" s="41"/>
      <c r="BC591" s="41"/>
      <c r="BD591" s="41"/>
      <c r="BE591" s="41"/>
      <c r="BF591" s="41"/>
      <c r="BG591" s="41"/>
      <c r="BH591" s="41"/>
      <c r="BI591" s="41"/>
      <c r="BJ591" s="41"/>
      <c r="BK591" s="41"/>
      <c r="BL591" s="41"/>
      <c r="BM591" s="41"/>
      <c r="BN591" s="41"/>
      <c r="BO591" s="41"/>
      <c r="BP591" s="41"/>
      <c r="BQ591" s="41"/>
      <c r="BR591" s="41"/>
      <c r="BS591" s="41"/>
      <c r="BT591" s="41"/>
      <c r="BU591" s="41"/>
      <c r="BV591" s="41"/>
      <c r="BW591" s="41"/>
      <c r="BX591" s="41"/>
      <c r="BY591" s="41"/>
      <c r="BZ591" s="41"/>
      <c r="CA591" s="41"/>
      <c r="CB591" s="41"/>
      <c r="CC591" s="41"/>
      <c r="CD591" s="41"/>
      <c r="CE591" s="41"/>
      <c r="CF591" s="41"/>
      <c r="CG591" s="41"/>
      <c r="CH591" s="41"/>
      <c r="CI591" s="41"/>
      <c r="CJ591" s="41"/>
      <c r="CK591" s="41"/>
      <c r="CL591" s="41"/>
      <c r="CM591" s="41"/>
      <c r="CN591" s="41"/>
      <c r="CO591" s="41"/>
      <c r="CP591" s="41"/>
      <c r="CQ591" s="41"/>
      <c r="CR591" s="41"/>
      <c r="CS591" s="41"/>
      <c r="CT591" s="41"/>
      <c r="CU591" s="41"/>
      <c r="CV591" s="41"/>
      <c r="CW591" s="41"/>
      <c r="CX591" s="41"/>
      <c r="CY591" s="41"/>
    </row>
    <row r="592" spans="1:103" s="40" customFormat="1" x14ac:dyDescent="0.25">
      <c r="A592" s="187" t="s">
        <v>12</v>
      </c>
      <c r="B592" s="187"/>
      <c r="C592" s="145"/>
      <c r="D592" s="119">
        <f>SUM(D593:D598)</f>
        <v>0</v>
      </c>
      <c r="E592" s="119">
        <f>SUM(E593:E598)</f>
        <v>0</v>
      </c>
      <c r="F592" s="120">
        <f>SUM(F593:F598)</f>
        <v>0</v>
      </c>
      <c r="G592" s="189">
        <v>44562</v>
      </c>
      <c r="H592" s="189"/>
      <c r="I592" s="119">
        <f>SUM(I593:I598)</f>
        <v>0</v>
      </c>
      <c r="J592" s="200"/>
      <c r="K592" s="8" t="e">
        <f>F592/D592</f>
        <v>#DIV/0!</v>
      </c>
      <c r="L592" s="9" t="e">
        <f>I592/D592</f>
        <v>#DIV/0!</v>
      </c>
      <c r="M592" s="48"/>
      <c r="N592" s="3">
        <f t="shared" si="217"/>
        <v>0</v>
      </c>
      <c r="O592" s="3">
        <f t="shared" si="218"/>
        <v>0</v>
      </c>
      <c r="Q592" s="41"/>
      <c r="R592" s="175"/>
      <c r="S592" s="41"/>
      <c r="T592" s="41"/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F592" s="41"/>
      <c r="AG592" s="41"/>
      <c r="AH592" s="41"/>
      <c r="AI592" s="41"/>
      <c r="AJ592" s="41"/>
      <c r="AK592" s="41"/>
      <c r="AL592" s="41"/>
      <c r="AM592" s="41"/>
      <c r="AN592" s="41"/>
      <c r="AO592" s="41"/>
      <c r="AP592" s="41"/>
      <c r="AQ592" s="41"/>
      <c r="AR592" s="41"/>
      <c r="AS592" s="41"/>
      <c r="AT592" s="41"/>
      <c r="AU592" s="41"/>
      <c r="AV592" s="41"/>
      <c r="AW592" s="41"/>
      <c r="AX592" s="41"/>
      <c r="AY592" s="41"/>
      <c r="AZ592" s="41"/>
      <c r="BA592" s="41"/>
      <c r="BB592" s="41"/>
      <c r="BC592" s="41"/>
      <c r="BD592" s="41"/>
      <c r="BE592" s="41"/>
      <c r="BF592" s="41"/>
      <c r="BG592" s="41"/>
      <c r="BH592" s="41"/>
      <c r="BI592" s="41"/>
      <c r="BJ592" s="41"/>
      <c r="BK592" s="41"/>
      <c r="BL592" s="41"/>
      <c r="BM592" s="41"/>
      <c r="BN592" s="41"/>
      <c r="BO592" s="41"/>
      <c r="BP592" s="41"/>
      <c r="BQ592" s="41"/>
      <c r="BR592" s="41"/>
      <c r="BS592" s="41"/>
      <c r="BT592" s="41"/>
      <c r="BU592" s="41"/>
      <c r="BV592" s="41"/>
      <c r="BW592" s="41"/>
      <c r="BX592" s="41"/>
      <c r="BY592" s="41"/>
      <c r="BZ592" s="41"/>
      <c r="CA592" s="41"/>
      <c r="CB592" s="41"/>
      <c r="CC592" s="41"/>
      <c r="CD592" s="41"/>
      <c r="CE592" s="41"/>
      <c r="CF592" s="41"/>
      <c r="CG592" s="41"/>
      <c r="CH592" s="41"/>
      <c r="CI592" s="41"/>
      <c r="CJ592" s="41"/>
      <c r="CK592" s="41"/>
      <c r="CL592" s="41"/>
      <c r="CM592" s="41"/>
      <c r="CN592" s="41"/>
      <c r="CO592" s="41"/>
      <c r="CP592" s="41"/>
      <c r="CQ592" s="41"/>
      <c r="CR592" s="41"/>
      <c r="CS592" s="41"/>
      <c r="CT592" s="41"/>
      <c r="CU592" s="41"/>
      <c r="CV592" s="41"/>
      <c r="CW592" s="41"/>
      <c r="CX592" s="41"/>
      <c r="CY592" s="41"/>
    </row>
    <row r="593" spans="1:103" s="40" customFormat="1" x14ac:dyDescent="0.25">
      <c r="A593" s="187" t="s">
        <v>13</v>
      </c>
      <c r="B593" s="187"/>
      <c r="C593" s="145"/>
      <c r="D593" s="119"/>
      <c r="E593" s="119"/>
      <c r="F593" s="119"/>
      <c r="G593" s="189"/>
      <c r="H593" s="189"/>
      <c r="I593" s="119"/>
      <c r="J593" s="200"/>
      <c r="K593" s="8" t="e">
        <f t="shared" ref="K593:K598" si="234">F593/D593</f>
        <v>#DIV/0!</v>
      </c>
      <c r="L593" s="9" t="e">
        <f t="shared" ref="L593:L598" si="235">I593/D593</f>
        <v>#DIV/0!</v>
      </c>
      <c r="M593" s="48"/>
      <c r="N593" s="3">
        <f t="shared" si="217"/>
        <v>0</v>
      </c>
      <c r="O593" s="3">
        <f t="shared" si="218"/>
        <v>0</v>
      </c>
      <c r="Q593" s="41"/>
      <c r="R593" s="175"/>
      <c r="S593" s="41"/>
      <c r="T593" s="41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F593" s="41"/>
      <c r="AG593" s="41"/>
      <c r="AH593" s="41"/>
      <c r="AI593" s="41"/>
      <c r="AJ593" s="41"/>
      <c r="AK593" s="41"/>
      <c r="AL593" s="41"/>
      <c r="AM593" s="41"/>
      <c r="AN593" s="41"/>
      <c r="AO593" s="41"/>
      <c r="AP593" s="41"/>
      <c r="AQ593" s="41"/>
      <c r="AR593" s="41"/>
      <c r="AS593" s="41"/>
      <c r="AT593" s="41"/>
      <c r="AU593" s="41"/>
      <c r="AV593" s="41"/>
      <c r="AW593" s="41"/>
      <c r="AX593" s="41"/>
      <c r="AY593" s="41"/>
      <c r="AZ593" s="41"/>
      <c r="BA593" s="41"/>
      <c r="BB593" s="41"/>
      <c r="BC593" s="41"/>
      <c r="BD593" s="41"/>
      <c r="BE593" s="41"/>
      <c r="BF593" s="41"/>
      <c r="BG593" s="41"/>
      <c r="BH593" s="41"/>
      <c r="BI593" s="41"/>
      <c r="BJ593" s="41"/>
      <c r="BK593" s="41"/>
      <c r="BL593" s="41"/>
      <c r="BM593" s="41"/>
      <c r="BN593" s="41"/>
      <c r="BO593" s="41"/>
      <c r="BP593" s="41"/>
      <c r="BQ593" s="41"/>
      <c r="BR593" s="41"/>
      <c r="BS593" s="41"/>
      <c r="BT593" s="41"/>
      <c r="BU593" s="41"/>
      <c r="BV593" s="41"/>
      <c r="BW593" s="41"/>
      <c r="BX593" s="41"/>
      <c r="BY593" s="41"/>
      <c r="BZ593" s="41"/>
      <c r="CA593" s="41"/>
      <c r="CB593" s="41"/>
      <c r="CC593" s="41"/>
      <c r="CD593" s="41"/>
      <c r="CE593" s="41"/>
      <c r="CF593" s="41"/>
      <c r="CG593" s="41"/>
      <c r="CH593" s="41"/>
      <c r="CI593" s="41"/>
      <c r="CJ593" s="41"/>
      <c r="CK593" s="41"/>
      <c r="CL593" s="41"/>
      <c r="CM593" s="41"/>
      <c r="CN593" s="41"/>
      <c r="CO593" s="41"/>
      <c r="CP593" s="41"/>
      <c r="CQ593" s="41"/>
      <c r="CR593" s="41"/>
      <c r="CS593" s="41"/>
      <c r="CT593" s="41"/>
      <c r="CU593" s="41"/>
      <c r="CV593" s="41"/>
      <c r="CW593" s="41"/>
      <c r="CX593" s="41"/>
      <c r="CY593" s="41"/>
    </row>
    <row r="594" spans="1:103" s="40" customFormat="1" x14ac:dyDescent="0.25">
      <c r="A594" s="187" t="s">
        <v>14</v>
      </c>
      <c r="B594" s="187"/>
      <c r="C594" s="145"/>
      <c r="D594" s="119"/>
      <c r="E594" s="119"/>
      <c r="F594" s="119"/>
      <c r="G594" s="189"/>
      <c r="H594" s="189"/>
      <c r="I594" s="119"/>
      <c r="J594" s="200"/>
      <c r="K594" s="8" t="e">
        <f t="shared" si="234"/>
        <v>#DIV/0!</v>
      </c>
      <c r="L594" s="9" t="e">
        <f t="shared" si="235"/>
        <v>#DIV/0!</v>
      </c>
      <c r="M594" s="48"/>
      <c r="N594" s="3">
        <f t="shared" si="217"/>
        <v>0</v>
      </c>
      <c r="O594" s="3">
        <f t="shared" si="218"/>
        <v>0</v>
      </c>
      <c r="Q594" s="41"/>
      <c r="R594" s="175"/>
      <c r="S594" s="41"/>
      <c r="T594" s="41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F594" s="41"/>
      <c r="AG594" s="41"/>
      <c r="AH594" s="41"/>
      <c r="AI594" s="41"/>
      <c r="AJ594" s="41"/>
      <c r="AK594" s="41"/>
      <c r="AL594" s="41"/>
      <c r="AM594" s="41"/>
      <c r="AN594" s="41"/>
      <c r="AO594" s="41"/>
      <c r="AP594" s="41"/>
      <c r="AQ594" s="41"/>
      <c r="AR594" s="41"/>
      <c r="AS594" s="41"/>
      <c r="AT594" s="41"/>
      <c r="AU594" s="41"/>
      <c r="AV594" s="41"/>
      <c r="AW594" s="41"/>
      <c r="AX594" s="41"/>
      <c r="AY594" s="41"/>
      <c r="AZ594" s="41"/>
      <c r="BA594" s="41"/>
      <c r="BB594" s="41"/>
      <c r="BC594" s="41"/>
      <c r="BD594" s="41"/>
      <c r="BE594" s="41"/>
      <c r="BF594" s="41"/>
      <c r="BG594" s="41"/>
      <c r="BH594" s="41"/>
      <c r="BI594" s="41"/>
      <c r="BJ594" s="41"/>
      <c r="BK594" s="41"/>
      <c r="BL594" s="41"/>
      <c r="BM594" s="41"/>
      <c r="BN594" s="41"/>
      <c r="BO594" s="41"/>
      <c r="BP594" s="41"/>
      <c r="BQ594" s="41"/>
      <c r="BR594" s="41"/>
      <c r="BS594" s="41"/>
      <c r="BT594" s="41"/>
      <c r="BU594" s="41"/>
      <c r="BV594" s="41"/>
      <c r="BW594" s="41"/>
      <c r="BX594" s="41"/>
      <c r="BY594" s="41"/>
      <c r="BZ594" s="41"/>
      <c r="CA594" s="41"/>
      <c r="CB594" s="41"/>
      <c r="CC594" s="41"/>
      <c r="CD594" s="41"/>
      <c r="CE594" s="41"/>
      <c r="CF594" s="41"/>
      <c r="CG594" s="41"/>
      <c r="CH594" s="41"/>
      <c r="CI594" s="41"/>
      <c r="CJ594" s="41"/>
      <c r="CK594" s="41"/>
      <c r="CL594" s="41"/>
      <c r="CM594" s="41"/>
      <c r="CN594" s="41"/>
      <c r="CO594" s="41"/>
      <c r="CP594" s="41"/>
      <c r="CQ594" s="41"/>
      <c r="CR594" s="41"/>
      <c r="CS594" s="41"/>
      <c r="CT594" s="41"/>
      <c r="CU594" s="41"/>
      <c r="CV594" s="41"/>
      <c r="CW594" s="41"/>
      <c r="CX594" s="41"/>
      <c r="CY594" s="41"/>
    </row>
    <row r="595" spans="1:103" s="40" customFormat="1" x14ac:dyDescent="0.25">
      <c r="A595" s="187" t="s">
        <v>15</v>
      </c>
      <c r="B595" s="187"/>
      <c r="C595" s="145"/>
      <c r="D595" s="119"/>
      <c r="E595" s="119"/>
      <c r="F595" s="119"/>
      <c r="G595" s="189"/>
      <c r="H595" s="189"/>
      <c r="I595" s="119"/>
      <c r="J595" s="200"/>
      <c r="K595" s="8" t="e">
        <f t="shared" si="234"/>
        <v>#DIV/0!</v>
      </c>
      <c r="L595" s="9" t="e">
        <f t="shared" si="235"/>
        <v>#DIV/0!</v>
      </c>
      <c r="M595" s="48"/>
      <c r="N595" s="3">
        <f t="shared" si="217"/>
        <v>0</v>
      </c>
      <c r="O595" s="3">
        <f t="shared" si="218"/>
        <v>0</v>
      </c>
      <c r="Q595" s="41"/>
      <c r="R595" s="175"/>
      <c r="S595" s="41"/>
      <c r="T595" s="41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F595" s="41"/>
      <c r="AG595" s="41"/>
      <c r="AH595" s="41"/>
      <c r="AI595" s="41"/>
      <c r="AJ595" s="41"/>
      <c r="AK595" s="41"/>
      <c r="AL595" s="41"/>
      <c r="AM595" s="41"/>
      <c r="AN595" s="41"/>
      <c r="AO595" s="41"/>
      <c r="AP595" s="41"/>
      <c r="AQ595" s="41"/>
      <c r="AR595" s="41"/>
      <c r="AS595" s="41"/>
      <c r="AT595" s="41"/>
      <c r="AU595" s="41"/>
      <c r="AV595" s="41"/>
      <c r="AW595" s="41"/>
      <c r="AX595" s="41"/>
      <c r="AY595" s="41"/>
      <c r="AZ595" s="41"/>
      <c r="BA595" s="41"/>
      <c r="BB595" s="41"/>
      <c r="BC595" s="41"/>
      <c r="BD595" s="41"/>
      <c r="BE595" s="41"/>
      <c r="BF595" s="41"/>
      <c r="BG595" s="41"/>
      <c r="BH595" s="41"/>
      <c r="BI595" s="41"/>
      <c r="BJ595" s="41"/>
      <c r="BK595" s="41"/>
      <c r="BL595" s="41"/>
      <c r="BM595" s="41"/>
      <c r="BN595" s="41"/>
      <c r="BO595" s="41"/>
      <c r="BP595" s="41"/>
      <c r="BQ595" s="41"/>
      <c r="BR595" s="41"/>
      <c r="BS595" s="41"/>
      <c r="BT595" s="41"/>
      <c r="BU595" s="41"/>
      <c r="BV595" s="41"/>
      <c r="BW595" s="41"/>
      <c r="BX595" s="41"/>
      <c r="BY595" s="41"/>
      <c r="BZ595" s="41"/>
      <c r="CA595" s="41"/>
      <c r="CB595" s="41"/>
      <c r="CC595" s="41"/>
      <c r="CD595" s="41"/>
      <c r="CE595" s="41"/>
      <c r="CF595" s="41"/>
      <c r="CG595" s="41"/>
      <c r="CH595" s="41"/>
      <c r="CI595" s="41"/>
      <c r="CJ595" s="41"/>
      <c r="CK595" s="41"/>
      <c r="CL595" s="41"/>
      <c r="CM595" s="41"/>
      <c r="CN595" s="41"/>
      <c r="CO595" s="41"/>
      <c r="CP595" s="41"/>
      <c r="CQ595" s="41"/>
      <c r="CR595" s="41"/>
      <c r="CS595" s="41"/>
      <c r="CT595" s="41"/>
      <c r="CU595" s="41"/>
      <c r="CV595" s="41"/>
      <c r="CW595" s="41"/>
      <c r="CX595" s="41"/>
      <c r="CY595" s="41"/>
    </row>
    <row r="596" spans="1:103" s="40" customFormat="1" x14ac:dyDescent="0.25">
      <c r="A596" s="187" t="s">
        <v>16</v>
      </c>
      <c r="B596" s="187"/>
      <c r="C596" s="145"/>
      <c r="D596" s="119"/>
      <c r="E596" s="119"/>
      <c r="F596" s="119"/>
      <c r="G596" s="189"/>
      <c r="H596" s="189"/>
      <c r="I596" s="119"/>
      <c r="J596" s="200"/>
      <c r="K596" s="8" t="e">
        <f t="shared" si="234"/>
        <v>#DIV/0!</v>
      </c>
      <c r="L596" s="9" t="e">
        <f t="shared" si="235"/>
        <v>#DIV/0!</v>
      </c>
      <c r="M596" s="48"/>
      <c r="N596" s="3">
        <f t="shared" si="217"/>
        <v>0</v>
      </c>
      <c r="O596" s="3">
        <f t="shared" si="218"/>
        <v>0</v>
      </c>
      <c r="Q596" s="41"/>
      <c r="R596" s="175"/>
      <c r="S596" s="41"/>
      <c r="T596" s="41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F596" s="41"/>
      <c r="AG596" s="41"/>
      <c r="AH596" s="41"/>
      <c r="AI596" s="41"/>
      <c r="AJ596" s="41"/>
      <c r="AK596" s="41"/>
      <c r="AL596" s="41"/>
      <c r="AM596" s="41"/>
      <c r="AN596" s="41"/>
      <c r="AO596" s="41"/>
      <c r="AP596" s="41"/>
      <c r="AQ596" s="41"/>
      <c r="AR596" s="41"/>
      <c r="AS596" s="41"/>
      <c r="AT596" s="41"/>
      <c r="AU596" s="41"/>
      <c r="AV596" s="41"/>
      <c r="AW596" s="41"/>
      <c r="AX596" s="41"/>
      <c r="AY596" s="41"/>
      <c r="AZ596" s="41"/>
      <c r="BA596" s="41"/>
      <c r="BB596" s="41"/>
      <c r="BC596" s="41"/>
      <c r="BD596" s="41"/>
      <c r="BE596" s="41"/>
      <c r="BF596" s="41"/>
      <c r="BG596" s="41"/>
      <c r="BH596" s="41"/>
      <c r="BI596" s="41"/>
      <c r="BJ596" s="41"/>
      <c r="BK596" s="41"/>
      <c r="BL596" s="41"/>
      <c r="BM596" s="41"/>
      <c r="BN596" s="41"/>
      <c r="BO596" s="41"/>
      <c r="BP596" s="41"/>
      <c r="BQ596" s="41"/>
      <c r="BR596" s="41"/>
      <c r="BS596" s="41"/>
      <c r="BT596" s="41"/>
      <c r="BU596" s="41"/>
      <c r="BV596" s="41"/>
      <c r="BW596" s="41"/>
      <c r="BX596" s="41"/>
      <c r="BY596" s="41"/>
      <c r="BZ596" s="41"/>
      <c r="CA596" s="41"/>
      <c r="CB596" s="41"/>
      <c r="CC596" s="41"/>
      <c r="CD596" s="41"/>
      <c r="CE596" s="41"/>
      <c r="CF596" s="41"/>
      <c r="CG596" s="41"/>
      <c r="CH596" s="41"/>
      <c r="CI596" s="41"/>
      <c r="CJ596" s="41"/>
      <c r="CK596" s="41"/>
      <c r="CL596" s="41"/>
      <c r="CM596" s="41"/>
      <c r="CN596" s="41"/>
      <c r="CO596" s="41"/>
      <c r="CP596" s="41"/>
      <c r="CQ596" s="41"/>
      <c r="CR596" s="41"/>
      <c r="CS596" s="41"/>
      <c r="CT596" s="41"/>
      <c r="CU596" s="41"/>
      <c r="CV596" s="41"/>
      <c r="CW596" s="41"/>
      <c r="CX596" s="41"/>
      <c r="CY596" s="41"/>
    </row>
    <row r="597" spans="1:103" s="40" customFormat="1" x14ac:dyDescent="0.25">
      <c r="A597" s="187" t="s">
        <v>17</v>
      </c>
      <c r="B597" s="187"/>
      <c r="C597" s="145"/>
      <c r="D597" s="119"/>
      <c r="E597" s="119"/>
      <c r="F597" s="119"/>
      <c r="G597" s="189"/>
      <c r="H597" s="189"/>
      <c r="I597" s="119"/>
      <c r="J597" s="200"/>
      <c r="K597" s="8" t="e">
        <f t="shared" si="234"/>
        <v>#DIV/0!</v>
      </c>
      <c r="L597" s="9" t="e">
        <f t="shared" si="235"/>
        <v>#DIV/0!</v>
      </c>
      <c r="M597" s="48"/>
      <c r="N597" s="3">
        <f t="shared" si="217"/>
        <v>0</v>
      </c>
      <c r="O597" s="3">
        <f t="shared" si="218"/>
        <v>0</v>
      </c>
      <c r="Q597" s="41"/>
      <c r="R597" s="175"/>
      <c r="S597" s="41"/>
      <c r="T597" s="41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F597" s="41"/>
      <c r="AG597" s="41"/>
      <c r="AH597" s="41"/>
      <c r="AI597" s="41"/>
      <c r="AJ597" s="41"/>
      <c r="AK597" s="41"/>
      <c r="AL597" s="41"/>
      <c r="AM597" s="41"/>
      <c r="AN597" s="41"/>
      <c r="AO597" s="41"/>
      <c r="AP597" s="41"/>
      <c r="AQ597" s="41"/>
      <c r="AR597" s="41"/>
      <c r="AS597" s="41"/>
      <c r="AT597" s="41"/>
      <c r="AU597" s="41"/>
      <c r="AV597" s="41"/>
      <c r="AW597" s="41"/>
      <c r="AX597" s="41"/>
      <c r="AY597" s="41"/>
      <c r="AZ597" s="41"/>
      <c r="BA597" s="41"/>
      <c r="BB597" s="41"/>
      <c r="BC597" s="41"/>
      <c r="BD597" s="41"/>
      <c r="BE597" s="41"/>
      <c r="BF597" s="41"/>
      <c r="BG597" s="41"/>
      <c r="BH597" s="41"/>
      <c r="BI597" s="41"/>
      <c r="BJ597" s="41"/>
      <c r="BK597" s="41"/>
      <c r="BL597" s="41"/>
      <c r="BM597" s="41"/>
      <c r="BN597" s="41"/>
      <c r="BO597" s="41"/>
      <c r="BP597" s="41"/>
      <c r="BQ597" s="41"/>
      <c r="BR597" s="41"/>
      <c r="BS597" s="41"/>
      <c r="BT597" s="41"/>
      <c r="BU597" s="41"/>
      <c r="BV597" s="41"/>
      <c r="BW597" s="41"/>
      <c r="BX597" s="41"/>
      <c r="BY597" s="41"/>
      <c r="BZ597" s="41"/>
      <c r="CA597" s="41"/>
      <c r="CB597" s="41"/>
      <c r="CC597" s="41"/>
      <c r="CD597" s="41"/>
      <c r="CE597" s="41"/>
      <c r="CF597" s="41"/>
      <c r="CG597" s="41"/>
      <c r="CH597" s="41"/>
      <c r="CI597" s="41"/>
      <c r="CJ597" s="41"/>
      <c r="CK597" s="41"/>
      <c r="CL597" s="41"/>
      <c r="CM597" s="41"/>
      <c r="CN597" s="41"/>
      <c r="CO597" s="41"/>
      <c r="CP597" s="41"/>
      <c r="CQ597" s="41"/>
      <c r="CR597" s="41"/>
      <c r="CS597" s="41"/>
      <c r="CT597" s="41"/>
      <c r="CU597" s="41"/>
      <c r="CV597" s="41"/>
      <c r="CW597" s="41"/>
      <c r="CX597" s="41"/>
      <c r="CY597" s="41"/>
    </row>
    <row r="598" spans="1:103" s="40" customFormat="1" x14ac:dyDescent="0.25">
      <c r="A598" s="187" t="s">
        <v>18</v>
      </c>
      <c r="B598" s="187"/>
      <c r="C598" s="145"/>
      <c r="D598" s="119"/>
      <c r="E598" s="119"/>
      <c r="F598" s="119"/>
      <c r="G598" s="189"/>
      <c r="H598" s="189"/>
      <c r="I598" s="119"/>
      <c r="J598" s="200"/>
      <c r="K598" s="8" t="e">
        <f t="shared" si="234"/>
        <v>#DIV/0!</v>
      </c>
      <c r="L598" s="9" t="e">
        <f t="shared" si="235"/>
        <v>#DIV/0!</v>
      </c>
      <c r="M598" s="48"/>
      <c r="N598" s="3">
        <f t="shared" si="217"/>
        <v>0</v>
      </c>
      <c r="O598" s="3">
        <f t="shared" si="218"/>
        <v>0</v>
      </c>
      <c r="Q598" s="41"/>
      <c r="R598" s="175"/>
      <c r="S598" s="41"/>
      <c r="T598" s="41"/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F598" s="41"/>
      <c r="AG598" s="41"/>
      <c r="AH598" s="41"/>
      <c r="AI598" s="41"/>
      <c r="AJ598" s="41"/>
      <c r="AK598" s="41"/>
      <c r="AL598" s="41"/>
      <c r="AM598" s="41"/>
      <c r="AN598" s="41"/>
      <c r="AO598" s="41"/>
      <c r="AP598" s="41"/>
      <c r="AQ598" s="41"/>
      <c r="AR598" s="41"/>
      <c r="AS598" s="41"/>
      <c r="AT598" s="41"/>
      <c r="AU598" s="41"/>
      <c r="AV598" s="41"/>
      <c r="AW598" s="41"/>
      <c r="AX598" s="41"/>
      <c r="AY598" s="41"/>
      <c r="AZ598" s="41"/>
      <c r="BA598" s="41"/>
      <c r="BB598" s="41"/>
      <c r="BC598" s="41"/>
      <c r="BD598" s="41"/>
      <c r="BE598" s="41"/>
      <c r="BF598" s="41"/>
      <c r="BG598" s="41"/>
      <c r="BH598" s="41"/>
      <c r="BI598" s="41"/>
      <c r="BJ598" s="41"/>
      <c r="BK598" s="41"/>
      <c r="BL598" s="41"/>
      <c r="BM598" s="41"/>
      <c r="BN598" s="41"/>
      <c r="BO598" s="41"/>
      <c r="BP598" s="41"/>
      <c r="BQ598" s="41"/>
      <c r="BR598" s="41"/>
      <c r="BS598" s="41"/>
      <c r="BT598" s="41"/>
      <c r="BU598" s="41"/>
      <c r="BV598" s="41"/>
      <c r="BW598" s="41"/>
      <c r="BX598" s="41"/>
      <c r="BY598" s="41"/>
      <c r="BZ598" s="41"/>
      <c r="CA598" s="41"/>
      <c r="CB598" s="41"/>
      <c r="CC598" s="41"/>
      <c r="CD598" s="41"/>
      <c r="CE598" s="41"/>
      <c r="CF598" s="41"/>
      <c r="CG598" s="41"/>
      <c r="CH598" s="41"/>
      <c r="CI598" s="41"/>
      <c r="CJ598" s="41"/>
      <c r="CK598" s="41"/>
      <c r="CL598" s="41"/>
      <c r="CM598" s="41"/>
      <c r="CN598" s="41"/>
      <c r="CO598" s="41"/>
      <c r="CP598" s="41"/>
      <c r="CQ598" s="41"/>
      <c r="CR598" s="41"/>
      <c r="CS598" s="41"/>
      <c r="CT598" s="41"/>
      <c r="CU598" s="41"/>
      <c r="CV598" s="41"/>
      <c r="CW598" s="41"/>
      <c r="CX598" s="41"/>
      <c r="CY598" s="41"/>
    </row>
    <row r="599" spans="1:103" s="40" customFormat="1" ht="24" x14ac:dyDescent="0.2">
      <c r="A599" s="118" t="s">
        <v>146</v>
      </c>
      <c r="B599" s="191" t="s">
        <v>147</v>
      </c>
      <c r="C599" s="191"/>
      <c r="D599" s="191"/>
      <c r="E599" s="191"/>
      <c r="F599" s="191"/>
      <c r="G599" s="191"/>
      <c r="H599" s="191"/>
      <c r="I599" s="191"/>
      <c r="J599" s="191"/>
      <c r="K599" s="26"/>
      <c r="L599" s="27"/>
      <c r="M599" s="39"/>
      <c r="N599" s="3">
        <f t="shared" si="217"/>
        <v>0</v>
      </c>
      <c r="O599" s="3">
        <f t="shared" si="218"/>
        <v>0</v>
      </c>
      <c r="Q599" s="41"/>
      <c r="R599" s="175"/>
      <c r="S599" s="41"/>
      <c r="T599" s="41"/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F599" s="41"/>
      <c r="AG599" s="41"/>
      <c r="AH599" s="41"/>
      <c r="AI599" s="41"/>
      <c r="AJ599" s="41"/>
      <c r="AK599" s="41"/>
      <c r="AL599" s="41"/>
      <c r="AM599" s="41"/>
      <c r="AN599" s="41"/>
      <c r="AO599" s="41"/>
      <c r="AP599" s="41"/>
      <c r="AQ599" s="41"/>
      <c r="AR599" s="41"/>
      <c r="AS599" s="41"/>
      <c r="AT599" s="41"/>
      <c r="AU599" s="41"/>
      <c r="AV599" s="41"/>
      <c r="AW599" s="41"/>
      <c r="AX599" s="41"/>
      <c r="AY599" s="41"/>
      <c r="AZ599" s="41"/>
      <c r="BA599" s="41"/>
      <c r="BB599" s="41"/>
      <c r="BC599" s="41"/>
      <c r="BD599" s="41"/>
      <c r="BE599" s="41"/>
      <c r="BF599" s="41"/>
      <c r="BG599" s="41"/>
      <c r="BH599" s="41"/>
      <c r="BI599" s="41"/>
      <c r="BJ599" s="41"/>
      <c r="BK599" s="41"/>
      <c r="BL599" s="41"/>
      <c r="BM599" s="41"/>
      <c r="BN599" s="41"/>
      <c r="BO599" s="41"/>
      <c r="BP599" s="41"/>
      <c r="BQ599" s="41"/>
      <c r="BR599" s="41"/>
      <c r="BS599" s="41"/>
      <c r="BT599" s="41"/>
      <c r="BU599" s="41"/>
      <c r="BV599" s="41"/>
      <c r="BW599" s="41"/>
      <c r="BX599" s="41"/>
      <c r="BY599" s="41"/>
      <c r="BZ599" s="41"/>
      <c r="CA599" s="41"/>
      <c r="CB599" s="41"/>
      <c r="CC599" s="41"/>
      <c r="CD599" s="41"/>
      <c r="CE599" s="41"/>
      <c r="CF599" s="41"/>
      <c r="CG599" s="41"/>
      <c r="CH599" s="41"/>
      <c r="CI599" s="41"/>
      <c r="CJ599" s="41"/>
      <c r="CK599" s="41"/>
      <c r="CL599" s="41"/>
      <c r="CM599" s="41"/>
      <c r="CN599" s="41"/>
      <c r="CO599" s="41"/>
      <c r="CP599" s="41"/>
      <c r="CQ599" s="41"/>
      <c r="CR599" s="41"/>
      <c r="CS599" s="41"/>
      <c r="CT599" s="41"/>
      <c r="CU599" s="41"/>
      <c r="CV599" s="41"/>
      <c r="CW599" s="41"/>
      <c r="CX599" s="41"/>
      <c r="CY599" s="41"/>
    </row>
    <row r="600" spans="1:103" s="40" customFormat="1" x14ac:dyDescent="0.25">
      <c r="A600" s="187" t="s">
        <v>12</v>
      </c>
      <c r="B600" s="187"/>
      <c r="C600" s="145"/>
      <c r="D600" s="119">
        <f>SUM(D601:D606)</f>
        <v>0</v>
      </c>
      <c r="E600" s="119">
        <f>SUM(E601:E606)</f>
        <v>0</v>
      </c>
      <c r="F600" s="119">
        <f>SUM(F601:F606)</f>
        <v>0</v>
      </c>
      <c r="G600" s="189">
        <v>44562</v>
      </c>
      <c r="H600" s="189"/>
      <c r="I600" s="119">
        <f>SUM(I601:I606)</f>
        <v>0</v>
      </c>
      <c r="J600" s="200"/>
      <c r="K600" s="8" t="e">
        <f>F600/D600</f>
        <v>#DIV/0!</v>
      </c>
      <c r="L600" s="9" t="e">
        <f>I600/D600</f>
        <v>#DIV/0!</v>
      </c>
      <c r="M600" s="48"/>
      <c r="N600" s="3">
        <f t="shared" si="217"/>
        <v>0</v>
      </c>
      <c r="O600" s="3">
        <f t="shared" si="218"/>
        <v>0</v>
      </c>
      <c r="Q600" s="41"/>
      <c r="R600" s="175"/>
      <c r="S600" s="41"/>
      <c r="T600" s="41"/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F600" s="41"/>
      <c r="AG600" s="41"/>
      <c r="AH600" s="41"/>
      <c r="AI600" s="41"/>
      <c r="AJ600" s="41"/>
      <c r="AK600" s="41"/>
      <c r="AL600" s="41"/>
      <c r="AM600" s="41"/>
      <c r="AN600" s="41"/>
      <c r="AO600" s="41"/>
      <c r="AP600" s="41"/>
      <c r="AQ600" s="41"/>
      <c r="AR600" s="41"/>
      <c r="AS600" s="41"/>
      <c r="AT600" s="41"/>
      <c r="AU600" s="41"/>
      <c r="AV600" s="41"/>
      <c r="AW600" s="41"/>
      <c r="AX600" s="41"/>
      <c r="AY600" s="41"/>
      <c r="AZ600" s="41"/>
      <c r="BA600" s="41"/>
      <c r="BB600" s="41"/>
      <c r="BC600" s="41"/>
      <c r="BD600" s="41"/>
      <c r="BE600" s="41"/>
      <c r="BF600" s="41"/>
      <c r="BG600" s="41"/>
      <c r="BH600" s="41"/>
      <c r="BI600" s="41"/>
      <c r="BJ600" s="41"/>
      <c r="BK600" s="41"/>
      <c r="BL600" s="41"/>
      <c r="BM600" s="41"/>
      <c r="BN600" s="41"/>
      <c r="BO600" s="41"/>
      <c r="BP600" s="41"/>
      <c r="BQ600" s="41"/>
      <c r="BR600" s="41"/>
      <c r="BS600" s="41"/>
      <c r="BT600" s="41"/>
      <c r="BU600" s="41"/>
      <c r="BV600" s="41"/>
      <c r="BW600" s="41"/>
      <c r="BX600" s="41"/>
      <c r="BY600" s="41"/>
      <c r="BZ600" s="41"/>
      <c r="CA600" s="41"/>
      <c r="CB600" s="41"/>
      <c r="CC600" s="41"/>
      <c r="CD600" s="41"/>
      <c r="CE600" s="41"/>
      <c r="CF600" s="41"/>
      <c r="CG600" s="41"/>
      <c r="CH600" s="41"/>
      <c r="CI600" s="41"/>
      <c r="CJ600" s="41"/>
      <c r="CK600" s="41"/>
      <c r="CL600" s="41"/>
      <c r="CM600" s="41"/>
      <c r="CN600" s="41"/>
      <c r="CO600" s="41"/>
      <c r="CP600" s="41"/>
      <c r="CQ600" s="41"/>
      <c r="CR600" s="41"/>
      <c r="CS600" s="41"/>
      <c r="CT600" s="41"/>
      <c r="CU600" s="41"/>
      <c r="CV600" s="41"/>
      <c r="CW600" s="41"/>
      <c r="CX600" s="41"/>
      <c r="CY600" s="41"/>
    </row>
    <row r="601" spans="1:103" s="40" customFormat="1" x14ac:dyDescent="0.25">
      <c r="A601" s="187" t="s">
        <v>13</v>
      </c>
      <c r="B601" s="187"/>
      <c r="C601" s="145"/>
      <c r="D601" s="119"/>
      <c r="E601" s="119"/>
      <c r="F601" s="119"/>
      <c r="G601" s="189"/>
      <c r="H601" s="189"/>
      <c r="I601" s="119"/>
      <c r="J601" s="200"/>
      <c r="K601" s="8" t="e">
        <f t="shared" ref="K601:K606" si="236">F601/D601</f>
        <v>#DIV/0!</v>
      </c>
      <c r="L601" s="9" t="e">
        <f t="shared" ref="L601:L606" si="237">I601/D601</f>
        <v>#DIV/0!</v>
      </c>
      <c r="M601" s="48"/>
      <c r="N601" s="3">
        <f t="shared" si="217"/>
        <v>0</v>
      </c>
      <c r="O601" s="3">
        <f t="shared" si="218"/>
        <v>0</v>
      </c>
      <c r="Q601" s="41"/>
      <c r="R601" s="175"/>
      <c r="S601" s="41"/>
      <c r="T601" s="41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F601" s="41"/>
      <c r="AG601" s="41"/>
      <c r="AH601" s="41"/>
      <c r="AI601" s="41"/>
      <c r="AJ601" s="41"/>
      <c r="AK601" s="41"/>
      <c r="AL601" s="41"/>
      <c r="AM601" s="41"/>
      <c r="AN601" s="41"/>
      <c r="AO601" s="41"/>
      <c r="AP601" s="41"/>
      <c r="AQ601" s="41"/>
      <c r="AR601" s="41"/>
      <c r="AS601" s="41"/>
      <c r="AT601" s="41"/>
      <c r="AU601" s="41"/>
      <c r="AV601" s="41"/>
      <c r="AW601" s="41"/>
      <c r="AX601" s="41"/>
      <c r="AY601" s="41"/>
      <c r="AZ601" s="41"/>
      <c r="BA601" s="41"/>
      <c r="BB601" s="41"/>
      <c r="BC601" s="41"/>
      <c r="BD601" s="41"/>
      <c r="BE601" s="41"/>
      <c r="BF601" s="41"/>
      <c r="BG601" s="41"/>
      <c r="BH601" s="41"/>
      <c r="BI601" s="41"/>
      <c r="BJ601" s="41"/>
      <c r="BK601" s="41"/>
      <c r="BL601" s="41"/>
      <c r="BM601" s="41"/>
      <c r="BN601" s="41"/>
      <c r="BO601" s="41"/>
      <c r="BP601" s="41"/>
      <c r="BQ601" s="41"/>
      <c r="BR601" s="41"/>
      <c r="BS601" s="41"/>
      <c r="BT601" s="41"/>
      <c r="BU601" s="41"/>
      <c r="BV601" s="41"/>
      <c r="BW601" s="41"/>
      <c r="BX601" s="41"/>
      <c r="BY601" s="41"/>
      <c r="BZ601" s="41"/>
      <c r="CA601" s="41"/>
      <c r="CB601" s="41"/>
      <c r="CC601" s="41"/>
      <c r="CD601" s="41"/>
      <c r="CE601" s="41"/>
      <c r="CF601" s="41"/>
      <c r="CG601" s="41"/>
      <c r="CH601" s="41"/>
      <c r="CI601" s="41"/>
      <c r="CJ601" s="41"/>
      <c r="CK601" s="41"/>
      <c r="CL601" s="41"/>
      <c r="CM601" s="41"/>
      <c r="CN601" s="41"/>
      <c r="CO601" s="41"/>
      <c r="CP601" s="41"/>
      <c r="CQ601" s="41"/>
      <c r="CR601" s="41"/>
      <c r="CS601" s="41"/>
      <c r="CT601" s="41"/>
      <c r="CU601" s="41"/>
      <c r="CV601" s="41"/>
      <c r="CW601" s="41"/>
      <c r="CX601" s="41"/>
      <c r="CY601" s="41"/>
    </row>
    <row r="602" spans="1:103" s="40" customFormat="1" x14ac:dyDescent="0.25">
      <c r="A602" s="187" t="s">
        <v>14</v>
      </c>
      <c r="B602" s="187"/>
      <c r="C602" s="145"/>
      <c r="D602" s="119"/>
      <c r="E602" s="119"/>
      <c r="F602" s="119"/>
      <c r="G602" s="189"/>
      <c r="H602" s="189"/>
      <c r="I602" s="119"/>
      <c r="J602" s="200"/>
      <c r="K602" s="8" t="e">
        <f t="shared" si="236"/>
        <v>#DIV/0!</v>
      </c>
      <c r="L602" s="9" t="e">
        <f t="shared" si="237"/>
        <v>#DIV/0!</v>
      </c>
      <c r="M602" s="48"/>
      <c r="N602" s="3">
        <f t="shared" si="217"/>
        <v>0</v>
      </c>
      <c r="O602" s="3">
        <f t="shared" si="218"/>
        <v>0</v>
      </c>
      <c r="Q602" s="41"/>
      <c r="R602" s="175"/>
      <c r="S602" s="41"/>
      <c r="T602" s="41"/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F602" s="41"/>
      <c r="AG602" s="41"/>
      <c r="AH602" s="41"/>
      <c r="AI602" s="41"/>
      <c r="AJ602" s="41"/>
      <c r="AK602" s="41"/>
      <c r="AL602" s="41"/>
      <c r="AM602" s="41"/>
      <c r="AN602" s="41"/>
      <c r="AO602" s="41"/>
      <c r="AP602" s="41"/>
      <c r="AQ602" s="41"/>
      <c r="AR602" s="41"/>
      <c r="AS602" s="41"/>
      <c r="AT602" s="41"/>
      <c r="AU602" s="41"/>
      <c r="AV602" s="41"/>
      <c r="AW602" s="41"/>
      <c r="AX602" s="41"/>
      <c r="AY602" s="41"/>
      <c r="AZ602" s="41"/>
      <c r="BA602" s="41"/>
      <c r="BB602" s="41"/>
      <c r="BC602" s="41"/>
      <c r="BD602" s="41"/>
      <c r="BE602" s="41"/>
      <c r="BF602" s="41"/>
      <c r="BG602" s="41"/>
      <c r="BH602" s="41"/>
      <c r="BI602" s="41"/>
      <c r="BJ602" s="41"/>
      <c r="BK602" s="41"/>
      <c r="BL602" s="41"/>
      <c r="BM602" s="41"/>
      <c r="BN602" s="41"/>
      <c r="BO602" s="41"/>
      <c r="BP602" s="41"/>
      <c r="BQ602" s="41"/>
      <c r="BR602" s="41"/>
      <c r="BS602" s="41"/>
      <c r="BT602" s="41"/>
      <c r="BU602" s="41"/>
      <c r="BV602" s="41"/>
      <c r="BW602" s="41"/>
      <c r="BX602" s="41"/>
      <c r="BY602" s="41"/>
      <c r="BZ602" s="41"/>
      <c r="CA602" s="41"/>
      <c r="CB602" s="41"/>
      <c r="CC602" s="41"/>
      <c r="CD602" s="41"/>
      <c r="CE602" s="41"/>
      <c r="CF602" s="41"/>
      <c r="CG602" s="41"/>
      <c r="CH602" s="41"/>
      <c r="CI602" s="41"/>
      <c r="CJ602" s="41"/>
      <c r="CK602" s="41"/>
      <c r="CL602" s="41"/>
      <c r="CM602" s="41"/>
      <c r="CN602" s="41"/>
      <c r="CO602" s="41"/>
      <c r="CP602" s="41"/>
      <c r="CQ602" s="41"/>
      <c r="CR602" s="41"/>
      <c r="CS602" s="41"/>
      <c r="CT602" s="41"/>
      <c r="CU602" s="41"/>
      <c r="CV602" s="41"/>
      <c r="CW602" s="41"/>
      <c r="CX602" s="41"/>
      <c r="CY602" s="41"/>
    </row>
    <row r="603" spans="1:103" s="40" customFormat="1" x14ac:dyDescent="0.25">
      <c r="A603" s="187" t="s">
        <v>15</v>
      </c>
      <c r="B603" s="187"/>
      <c r="C603" s="145"/>
      <c r="D603" s="119"/>
      <c r="E603" s="119"/>
      <c r="F603" s="119"/>
      <c r="G603" s="189"/>
      <c r="H603" s="189"/>
      <c r="I603" s="119"/>
      <c r="J603" s="200"/>
      <c r="K603" s="8" t="e">
        <f t="shared" si="236"/>
        <v>#DIV/0!</v>
      </c>
      <c r="L603" s="9" t="e">
        <f t="shared" si="237"/>
        <v>#DIV/0!</v>
      </c>
      <c r="M603" s="48"/>
      <c r="N603" s="3">
        <f t="shared" si="217"/>
        <v>0</v>
      </c>
      <c r="O603" s="3">
        <f t="shared" si="218"/>
        <v>0</v>
      </c>
      <c r="Q603" s="41"/>
      <c r="R603" s="175"/>
      <c r="S603" s="41"/>
      <c r="T603" s="41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F603" s="41"/>
      <c r="AG603" s="41"/>
      <c r="AH603" s="41"/>
      <c r="AI603" s="41"/>
      <c r="AJ603" s="41"/>
      <c r="AK603" s="41"/>
      <c r="AL603" s="41"/>
      <c r="AM603" s="41"/>
      <c r="AN603" s="41"/>
      <c r="AO603" s="41"/>
      <c r="AP603" s="41"/>
      <c r="AQ603" s="41"/>
      <c r="AR603" s="41"/>
      <c r="AS603" s="41"/>
      <c r="AT603" s="41"/>
      <c r="AU603" s="41"/>
      <c r="AV603" s="41"/>
      <c r="AW603" s="41"/>
      <c r="AX603" s="41"/>
      <c r="AY603" s="41"/>
      <c r="AZ603" s="41"/>
      <c r="BA603" s="41"/>
      <c r="BB603" s="41"/>
      <c r="BC603" s="41"/>
      <c r="BD603" s="41"/>
      <c r="BE603" s="41"/>
      <c r="BF603" s="41"/>
      <c r="BG603" s="41"/>
      <c r="BH603" s="41"/>
      <c r="BI603" s="41"/>
      <c r="BJ603" s="41"/>
      <c r="BK603" s="41"/>
      <c r="BL603" s="41"/>
      <c r="BM603" s="41"/>
      <c r="BN603" s="41"/>
      <c r="BO603" s="41"/>
      <c r="BP603" s="41"/>
      <c r="BQ603" s="41"/>
      <c r="BR603" s="41"/>
      <c r="BS603" s="41"/>
      <c r="BT603" s="41"/>
      <c r="BU603" s="41"/>
      <c r="BV603" s="41"/>
      <c r="BW603" s="41"/>
      <c r="BX603" s="41"/>
      <c r="BY603" s="41"/>
      <c r="BZ603" s="41"/>
      <c r="CA603" s="41"/>
      <c r="CB603" s="41"/>
      <c r="CC603" s="41"/>
      <c r="CD603" s="41"/>
      <c r="CE603" s="41"/>
      <c r="CF603" s="41"/>
      <c r="CG603" s="41"/>
      <c r="CH603" s="41"/>
      <c r="CI603" s="41"/>
      <c r="CJ603" s="41"/>
      <c r="CK603" s="41"/>
      <c r="CL603" s="41"/>
      <c r="CM603" s="41"/>
      <c r="CN603" s="41"/>
      <c r="CO603" s="41"/>
      <c r="CP603" s="41"/>
      <c r="CQ603" s="41"/>
      <c r="CR603" s="41"/>
      <c r="CS603" s="41"/>
      <c r="CT603" s="41"/>
      <c r="CU603" s="41"/>
      <c r="CV603" s="41"/>
      <c r="CW603" s="41"/>
      <c r="CX603" s="41"/>
      <c r="CY603" s="41"/>
    </row>
    <row r="604" spans="1:103" s="40" customFormat="1" x14ac:dyDescent="0.25">
      <c r="A604" s="187" t="s">
        <v>16</v>
      </c>
      <c r="B604" s="187"/>
      <c r="C604" s="145"/>
      <c r="D604" s="119"/>
      <c r="E604" s="119"/>
      <c r="F604" s="119"/>
      <c r="G604" s="189"/>
      <c r="H604" s="189"/>
      <c r="I604" s="119"/>
      <c r="J604" s="200"/>
      <c r="K604" s="8" t="e">
        <f t="shared" si="236"/>
        <v>#DIV/0!</v>
      </c>
      <c r="L604" s="9" t="e">
        <f t="shared" si="237"/>
        <v>#DIV/0!</v>
      </c>
      <c r="M604" s="48"/>
      <c r="N604" s="3">
        <f t="shared" si="217"/>
        <v>0</v>
      </c>
      <c r="O604" s="3">
        <f t="shared" si="218"/>
        <v>0</v>
      </c>
      <c r="Q604" s="41"/>
      <c r="R604" s="175"/>
      <c r="S604" s="41"/>
      <c r="T604" s="41"/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F604" s="41"/>
      <c r="AG604" s="41"/>
      <c r="AH604" s="41"/>
      <c r="AI604" s="41"/>
      <c r="AJ604" s="41"/>
      <c r="AK604" s="41"/>
      <c r="AL604" s="41"/>
      <c r="AM604" s="41"/>
      <c r="AN604" s="41"/>
      <c r="AO604" s="41"/>
      <c r="AP604" s="41"/>
      <c r="AQ604" s="41"/>
      <c r="AR604" s="41"/>
      <c r="AS604" s="41"/>
      <c r="AT604" s="41"/>
      <c r="AU604" s="41"/>
      <c r="AV604" s="41"/>
      <c r="AW604" s="41"/>
      <c r="AX604" s="41"/>
      <c r="AY604" s="41"/>
      <c r="AZ604" s="41"/>
      <c r="BA604" s="41"/>
      <c r="BB604" s="41"/>
      <c r="BC604" s="41"/>
      <c r="BD604" s="41"/>
      <c r="BE604" s="41"/>
      <c r="BF604" s="41"/>
      <c r="BG604" s="41"/>
      <c r="BH604" s="41"/>
      <c r="BI604" s="41"/>
      <c r="BJ604" s="41"/>
      <c r="BK604" s="41"/>
      <c r="BL604" s="41"/>
      <c r="BM604" s="41"/>
      <c r="BN604" s="41"/>
      <c r="BO604" s="41"/>
      <c r="BP604" s="41"/>
      <c r="BQ604" s="41"/>
      <c r="BR604" s="41"/>
      <c r="BS604" s="41"/>
      <c r="BT604" s="41"/>
      <c r="BU604" s="41"/>
      <c r="BV604" s="41"/>
      <c r="BW604" s="41"/>
      <c r="BX604" s="41"/>
      <c r="BY604" s="41"/>
      <c r="BZ604" s="41"/>
      <c r="CA604" s="41"/>
      <c r="CB604" s="41"/>
      <c r="CC604" s="41"/>
      <c r="CD604" s="41"/>
      <c r="CE604" s="41"/>
      <c r="CF604" s="41"/>
      <c r="CG604" s="41"/>
      <c r="CH604" s="41"/>
      <c r="CI604" s="41"/>
      <c r="CJ604" s="41"/>
      <c r="CK604" s="41"/>
      <c r="CL604" s="41"/>
      <c r="CM604" s="41"/>
      <c r="CN604" s="41"/>
      <c r="CO604" s="41"/>
      <c r="CP604" s="41"/>
      <c r="CQ604" s="41"/>
      <c r="CR604" s="41"/>
      <c r="CS604" s="41"/>
      <c r="CT604" s="41"/>
      <c r="CU604" s="41"/>
      <c r="CV604" s="41"/>
      <c r="CW604" s="41"/>
      <c r="CX604" s="41"/>
      <c r="CY604" s="41"/>
    </row>
    <row r="605" spans="1:103" s="40" customFormat="1" x14ac:dyDescent="0.25">
      <c r="A605" s="187" t="s">
        <v>17</v>
      </c>
      <c r="B605" s="187"/>
      <c r="C605" s="145"/>
      <c r="D605" s="119"/>
      <c r="E605" s="119"/>
      <c r="F605" s="119"/>
      <c r="G605" s="189"/>
      <c r="H605" s="189"/>
      <c r="I605" s="119"/>
      <c r="J605" s="200"/>
      <c r="K605" s="8" t="e">
        <f t="shared" si="236"/>
        <v>#DIV/0!</v>
      </c>
      <c r="L605" s="9" t="e">
        <f t="shared" si="237"/>
        <v>#DIV/0!</v>
      </c>
      <c r="M605" s="48"/>
      <c r="N605" s="3">
        <f t="shared" si="217"/>
        <v>0</v>
      </c>
      <c r="O605" s="3">
        <f t="shared" si="218"/>
        <v>0</v>
      </c>
      <c r="Q605" s="41"/>
      <c r="R605" s="175"/>
      <c r="S605" s="41"/>
      <c r="T605" s="41"/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F605" s="41"/>
      <c r="AG605" s="41"/>
      <c r="AH605" s="41"/>
      <c r="AI605" s="41"/>
      <c r="AJ605" s="41"/>
      <c r="AK605" s="41"/>
      <c r="AL605" s="41"/>
      <c r="AM605" s="41"/>
      <c r="AN605" s="41"/>
      <c r="AO605" s="41"/>
      <c r="AP605" s="41"/>
      <c r="AQ605" s="41"/>
      <c r="AR605" s="41"/>
      <c r="AS605" s="41"/>
      <c r="AT605" s="41"/>
      <c r="AU605" s="41"/>
      <c r="AV605" s="41"/>
      <c r="AW605" s="41"/>
      <c r="AX605" s="41"/>
      <c r="AY605" s="41"/>
      <c r="AZ605" s="41"/>
      <c r="BA605" s="41"/>
      <c r="BB605" s="41"/>
      <c r="BC605" s="41"/>
      <c r="BD605" s="41"/>
      <c r="BE605" s="41"/>
      <c r="BF605" s="41"/>
      <c r="BG605" s="41"/>
      <c r="BH605" s="41"/>
      <c r="BI605" s="41"/>
      <c r="BJ605" s="41"/>
      <c r="BK605" s="41"/>
      <c r="BL605" s="41"/>
      <c r="BM605" s="41"/>
      <c r="BN605" s="41"/>
      <c r="BO605" s="41"/>
      <c r="BP605" s="41"/>
      <c r="BQ605" s="41"/>
      <c r="BR605" s="41"/>
      <c r="BS605" s="41"/>
      <c r="BT605" s="41"/>
      <c r="BU605" s="41"/>
      <c r="BV605" s="41"/>
      <c r="BW605" s="41"/>
      <c r="BX605" s="41"/>
      <c r="BY605" s="41"/>
      <c r="BZ605" s="41"/>
      <c r="CA605" s="41"/>
      <c r="CB605" s="41"/>
      <c r="CC605" s="41"/>
      <c r="CD605" s="41"/>
      <c r="CE605" s="41"/>
      <c r="CF605" s="41"/>
      <c r="CG605" s="41"/>
      <c r="CH605" s="41"/>
      <c r="CI605" s="41"/>
      <c r="CJ605" s="41"/>
      <c r="CK605" s="41"/>
      <c r="CL605" s="41"/>
      <c r="CM605" s="41"/>
      <c r="CN605" s="41"/>
      <c r="CO605" s="41"/>
      <c r="CP605" s="41"/>
      <c r="CQ605" s="41"/>
      <c r="CR605" s="41"/>
      <c r="CS605" s="41"/>
      <c r="CT605" s="41"/>
      <c r="CU605" s="41"/>
      <c r="CV605" s="41"/>
      <c r="CW605" s="41"/>
      <c r="CX605" s="41"/>
      <c r="CY605" s="41"/>
    </row>
    <row r="606" spans="1:103" s="40" customFormat="1" x14ac:dyDescent="0.25">
      <c r="A606" s="190" t="s">
        <v>18</v>
      </c>
      <c r="B606" s="190"/>
      <c r="C606" s="146"/>
      <c r="D606" s="124"/>
      <c r="E606" s="124"/>
      <c r="F606" s="124"/>
      <c r="G606" s="192"/>
      <c r="H606" s="192"/>
      <c r="I606" s="124"/>
      <c r="J606" s="201"/>
      <c r="K606" s="8" t="e">
        <f t="shared" si="236"/>
        <v>#DIV/0!</v>
      </c>
      <c r="L606" s="9" t="e">
        <f t="shared" si="237"/>
        <v>#DIV/0!</v>
      </c>
      <c r="M606" s="48"/>
      <c r="N606" s="3">
        <f t="shared" si="217"/>
        <v>0</v>
      </c>
      <c r="O606" s="3">
        <f t="shared" si="218"/>
        <v>0</v>
      </c>
      <c r="Q606" s="41"/>
      <c r="R606" s="175"/>
      <c r="S606" s="41"/>
      <c r="T606" s="41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F606" s="41"/>
      <c r="AG606" s="41"/>
      <c r="AH606" s="41"/>
      <c r="AI606" s="41"/>
      <c r="AJ606" s="41"/>
      <c r="AK606" s="41"/>
      <c r="AL606" s="41"/>
      <c r="AM606" s="41"/>
      <c r="AN606" s="41"/>
      <c r="AO606" s="41"/>
      <c r="AP606" s="41"/>
      <c r="AQ606" s="41"/>
      <c r="AR606" s="41"/>
      <c r="AS606" s="41"/>
      <c r="AT606" s="41"/>
      <c r="AU606" s="41"/>
      <c r="AV606" s="41"/>
      <c r="AW606" s="41"/>
      <c r="AX606" s="41"/>
      <c r="AY606" s="41"/>
      <c r="AZ606" s="41"/>
      <c r="BA606" s="41"/>
      <c r="BB606" s="41"/>
      <c r="BC606" s="41"/>
      <c r="BD606" s="41"/>
      <c r="BE606" s="41"/>
      <c r="BF606" s="41"/>
      <c r="BG606" s="41"/>
      <c r="BH606" s="41"/>
      <c r="BI606" s="41"/>
      <c r="BJ606" s="41"/>
      <c r="BK606" s="41"/>
      <c r="BL606" s="41"/>
      <c r="BM606" s="41"/>
      <c r="BN606" s="41"/>
      <c r="BO606" s="41"/>
      <c r="BP606" s="41"/>
      <c r="BQ606" s="41"/>
      <c r="BR606" s="41"/>
      <c r="BS606" s="41"/>
      <c r="BT606" s="41"/>
      <c r="BU606" s="41"/>
      <c r="BV606" s="41"/>
      <c r="BW606" s="41"/>
      <c r="BX606" s="41"/>
      <c r="BY606" s="41"/>
      <c r="BZ606" s="41"/>
      <c r="CA606" s="41"/>
      <c r="CB606" s="41"/>
      <c r="CC606" s="41"/>
      <c r="CD606" s="41"/>
      <c r="CE606" s="41"/>
      <c r="CF606" s="41"/>
      <c r="CG606" s="41"/>
      <c r="CH606" s="41"/>
      <c r="CI606" s="41"/>
      <c r="CJ606" s="41"/>
      <c r="CK606" s="41"/>
      <c r="CL606" s="41"/>
      <c r="CM606" s="41"/>
      <c r="CN606" s="41"/>
      <c r="CO606" s="41"/>
      <c r="CP606" s="41"/>
      <c r="CQ606" s="41"/>
      <c r="CR606" s="41"/>
      <c r="CS606" s="41"/>
      <c r="CT606" s="41"/>
      <c r="CU606" s="41"/>
      <c r="CV606" s="41"/>
      <c r="CW606" s="41"/>
      <c r="CX606" s="41"/>
      <c r="CY606" s="41"/>
    </row>
    <row r="607" spans="1:103" s="19" customFormat="1" ht="24" x14ac:dyDescent="0.2">
      <c r="A607" s="137" t="s">
        <v>148</v>
      </c>
      <c r="B607" s="195" t="s">
        <v>149</v>
      </c>
      <c r="C607" s="195"/>
      <c r="D607" s="195"/>
      <c r="E607" s="195"/>
      <c r="F607" s="195"/>
      <c r="G607" s="195"/>
      <c r="H607" s="195"/>
      <c r="I607" s="195"/>
      <c r="J607" s="195"/>
      <c r="K607" s="13"/>
      <c r="L607" s="14"/>
      <c r="M607" s="54"/>
      <c r="N607" s="3">
        <f t="shared" si="217"/>
        <v>0</v>
      </c>
      <c r="O607" s="3">
        <f t="shared" si="218"/>
        <v>0</v>
      </c>
      <c r="Q607" s="20"/>
      <c r="R607" s="172"/>
      <c r="S607" s="20"/>
      <c r="T607" s="20"/>
      <c r="U607" s="20"/>
      <c r="V607" s="20"/>
      <c r="W607" s="20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I607" s="20"/>
      <c r="AJ607" s="20"/>
      <c r="AK607" s="20"/>
      <c r="AL607" s="20"/>
      <c r="AM607" s="20"/>
      <c r="AN607" s="20"/>
      <c r="AO607" s="20"/>
      <c r="AP607" s="20"/>
      <c r="AQ607" s="20"/>
      <c r="AR607" s="20"/>
      <c r="AS607" s="20"/>
      <c r="AT607" s="20"/>
      <c r="AU607" s="20"/>
      <c r="AV607" s="20"/>
      <c r="AW607" s="20"/>
      <c r="AX607" s="20"/>
      <c r="AY607" s="20"/>
      <c r="AZ607" s="20"/>
      <c r="BA607" s="20"/>
      <c r="BB607" s="20"/>
      <c r="BC607" s="20"/>
      <c r="BD607" s="20"/>
      <c r="BE607" s="20"/>
      <c r="BF607" s="20"/>
      <c r="BG607" s="20"/>
      <c r="BH607" s="20"/>
      <c r="BI607" s="20"/>
      <c r="BJ607" s="20"/>
      <c r="BK607" s="20"/>
      <c r="BL607" s="20"/>
      <c r="BM607" s="20"/>
      <c r="BN607" s="20"/>
      <c r="BO607" s="20"/>
      <c r="BP607" s="20"/>
      <c r="BQ607" s="20"/>
      <c r="BR607" s="20"/>
      <c r="BS607" s="20"/>
      <c r="BT607" s="20"/>
      <c r="BU607" s="20"/>
      <c r="BV607" s="20"/>
      <c r="BW607" s="20"/>
      <c r="BX607" s="20"/>
      <c r="BY607" s="20"/>
      <c r="BZ607" s="20"/>
      <c r="CA607" s="20"/>
      <c r="CB607" s="20"/>
      <c r="CC607" s="20"/>
      <c r="CD607" s="20"/>
      <c r="CE607" s="20"/>
      <c r="CF607" s="20"/>
      <c r="CG607" s="20"/>
      <c r="CH607" s="20"/>
      <c r="CI607" s="20"/>
      <c r="CJ607" s="20"/>
      <c r="CK607" s="20"/>
      <c r="CL607" s="20"/>
      <c r="CM607" s="20"/>
      <c r="CN607" s="20"/>
      <c r="CO607" s="20"/>
      <c r="CP607" s="20"/>
      <c r="CQ607" s="20"/>
      <c r="CR607" s="20"/>
      <c r="CS607" s="20"/>
      <c r="CT607" s="20"/>
      <c r="CU607" s="20"/>
      <c r="CV607" s="20"/>
      <c r="CW607" s="20"/>
      <c r="CX607" s="20"/>
      <c r="CY607" s="20"/>
    </row>
    <row r="608" spans="1:103" s="19" customFormat="1" x14ac:dyDescent="0.25">
      <c r="A608" s="193" t="s">
        <v>12</v>
      </c>
      <c r="B608" s="193"/>
      <c r="C608" s="145" t="s">
        <v>313</v>
      </c>
      <c r="D608" s="131">
        <f>SUM(D616,D632)</f>
        <v>20855.296939999997</v>
      </c>
      <c r="E608" s="131">
        <f t="shared" ref="E608:F614" si="238">SUM(E616,E632)</f>
        <v>20855.085379999997</v>
      </c>
      <c r="F608" s="131">
        <f t="shared" si="238"/>
        <v>20855.085379999997</v>
      </c>
      <c r="G608" s="196">
        <v>44562</v>
      </c>
      <c r="H608" s="196"/>
      <c r="I608" s="131">
        <f>SUM(I616,I632)</f>
        <v>20855.085379999997</v>
      </c>
      <c r="J608" s="198" t="s">
        <v>277</v>
      </c>
      <c r="K608" s="8">
        <f>F608/D608</f>
        <v>0.99998985581453914</v>
      </c>
      <c r="L608" s="9">
        <f>I608/D608</f>
        <v>0.99998985581453914</v>
      </c>
      <c r="M608" s="18"/>
      <c r="N608" s="3">
        <f t="shared" si="217"/>
        <v>0</v>
      </c>
      <c r="O608" s="3">
        <f t="shared" si="218"/>
        <v>0</v>
      </c>
      <c r="Q608" s="20"/>
      <c r="R608" s="172"/>
      <c r="S608" s="20"/>
      <c r="T608" s="20"/>
      <c r="U608" s="20"/>
      <c r="V608" s="20"/>
      <c r="W608" s="20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I608" s="20"/>
      <c r="AJ608" s="20"/>
      <c r="AK608" s="20"/>
      <c r="AL608" s="20"/>
      <c r="AM608" s="20"/>
      <c r="AN608" s="20"/>
      <c r="AO608" s="20"/>
      <c r="AP608" s="20"/>
      <c r="AQ608" s="20"/>
      <c r="AR608" s="20"/>
      <c r="AS608" s="20"/>
      <c r="AT608" s="20"/>
      <c r="AU608" s="20"/>
      <c r="AV608" s="20"/>
      <c r="AW608" s="20"/>
      <c r="AX608" s="20"/>
      <c r="AY608" s="20"/>
      <c r="AZ608" s="20"/>
      <c r="BA608" s="20"/>
      <c r="BB608" s="20"/>
      <c r="BC608" s="20"/>
      <c r="BD608" s="20"/>
      <c r="BE608" s="20"/>
      <c r="BF608" s="20"/>
      <c r="BG608" s="20"/>
      <c r="BH608" s="20"/>
      <c r="BI608" s="20"/>
      <c r="BJ608" s="20"/>
      <c r="BK608" s="20"/>
      <c r="BL608" s="20"/>
      <c r="BM608" s="20"/>
      <c r="BN608" s="20"/>
      <c r="BO608" s="20"/>
      <c r="BP608" s="20"/>
      <c r="BQ608" s="20"/>
      <c r="BR608" s="20"/>
      <c r="BS608" s="20"/>
      <c r="BT608" s="20"/>
      <c r="BU608" s="20"/>
      <c r="BV608" s="20"/>
      <c r="BW608" s="20"/>
      <c r="BX608" s="20"/>
      <c r="BY608" s="20"/>
      <c r="BZ608" s="20"/>
      <c r="CA608" s="20"/>
      <c r="CB608" s="20"/>
      <c r="CC608" s="20"/>
      <c r="CD608" s="20"/>
      <c r="CE608" s="20"/>
      <c r="CF608" s="20"/>
      <c r="CG608" s="20"/>
      <c r="CH608" s="20"/>
      <c r="CI608" s="20"/>
      <c r="CJ608" s="20"/>
      <c r="CK608" s="20"/>
      <c r="CL608" s="20"/>
      <c r="CM608" s="20"/>
      <c r="CN608" s="20"/>
      <c r="CO608" s="20"/>
      <c r="CP608" s="20"/>
      <c r="CQ608" s="20"/>
      <c r="CR608" s="20"/>
      <c r="CS608" s="20"/>
      <c r="CT608" s="20"/>
      <c r="CU608" s="20"/>
      <c r="CV608" s="20"/>
      <c r="CW608" s="20"/>
      <c r="CX608" s="20"/>
      <c r="CY608" s="20"/>
    </row>
    <row r="609" spans="1:103" s="19" customFormat="1" x14ac:dyDescent="0.25">
      <c r="A609" s="193" t="s">
        <v>13</v>
      </c>
      <c r="B609" s="193"/>
      <c r="C609" s="145"/>
      <c r="D609" s="131">
        <f t="shared" ref="D609:D614" si="239">SUM(D617,D633)</f>
        <v>0</v>
      </c>
      <c r="E609" s="131">
        <f t="shared" si="238"/>
        <v>0</v>
      </c>
      <c r="F609" s="131">
        <f t="shared" si="238"/>
        <v>0</v>
      </c>
      <c r="G609" s="196"/>
      <c r="H609" s="196"/>
      <c r="I609" s="131">
        <f t="shared" ref="I609:I614" si="240">SUM(I617,I633)</f>
        <v>0</v>
      </c>
      <c r="J609" s="198"/>
      <c r="K609" s="8" t="e">
        <f t="shared" ref="K609:K614" si="241">F609/D609</f>
        <v>#DIV/0!</v>
      </c>
      <c r="L609" s="9" t="e">
        <f t="shared" ref="L609:L614" si="242">I609/D609</f>
        <v>#DIV/0!</v>
      </c>
      <c r="M609" s="18"/>
      <c r="N609" s="3">
        <f t="shared" si="217"/>
        <v>0</v>
      </c>
      <c r="O609" s="3">
        <f t="shared" si="218"/>
        <v>0</v>
      </c>
      <c r="Q609" s="20"/>
      <c r="R609" s="172"/>
      <c r="S609" s="20"/>
      <c r="T609" s="20"/>
      <c r="U609" s="20"/>
      <c r="V609" s="20"/>
      <c r="W609" s="20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I609" s="20"/>
      <c r="AJ609" s="20"/>
      <c r="AK609" s="20"/>
      <c r="AL609" s="20"/>
      <c r="AM609" s="20"/>
      <c r="AN609" s="20"/>
      <c r="AO609" s="20"/>
      <c r="AP609" s="20"/>
      <c r="AQ609" s="20"/>
      <c r="AR609" s="20"/>
      <c r="AS609" s="20"/>
      <c r="AT609" s="20"/>
      <c r="AU609" s="20"/>
      <c r="AV609" s="20"/>
      <c r="AW609" s="20"/>
      <c r="AX609" s="20"/>
      <c r="AY609" s="20"/>
      <c r="AZ609" s="20"/>
      <c r="BA609" s="20"/>
      <c r="BB609" s="20"/>
      <c r="BC609" s="20"/>
      <c r="BD609" s="20"/>
      <c r="BE609" s="20"/>
      <c r="BF609" s="20"/>
      <c r="BG609" s="20"/>
      <c r="BH609" s="20"/>
      <c r="BI609" s="20"/>
      <c r="BJ609" s="20"/>
      <c r="BK609" s="20"/>
      <c r="BL609" s="20"/>
      <c r="BM609" s="20"/>
      <c r="BN609" s="20"/>
      <c r="BO609" s="20"/>
      <c r="BP609" s="20"/>
      <c r="BQ609" s="20"/>
      <c r="BR609" s="20"/>
      <c r="BS609" s="20"/>
      <c r="BT609" s="20"/>
      <c r="BU609" s="20"/>
      <c r="BV609" s="20"/>
      <c r="BW609" s="20"/>
      <c r="BX609" s="20"/>
      <c r="BY609" s="20"/>
      <c r="BZ609" s="20"/>
      <c r="CA609" s="20"/>
      <c r="CB609" s="20"/>
      <c r="CC609" s="20"/>
      <c r="CD609" s="20"/>
      <c r="CE609" s="20"/>
      <c r="CF609" s="20"/>
      <c r="CG609" s="20"/>
      <c r="CH609" s="20"/>
      <c r="CI609" s="20"/>
      <c r="CJ609" s="20"/>
      <c r="CK609" s="20"/>
      <c r="CL609" s="20"/>
      <c r="CM609" s="20"/>
      <c r="CN609" s="20"/>
      <c r="CO609" s="20"/>
      <c r="CP609" s="20"/>
      <c r="CQ609" s="20"/>
      <c r="CR609" s="20"/>
      <c r="CS609" s="20"/>
      <c r="CT609" s="20"/>
      <c r="CU609" s="20"/>
      <c r="CV609" s="20"/>
      <c r="CW609" s="20"/>
      <c r="CX609" s="20"/>
      <c r="CY609" s="20"/>
    </row>
    <row r="610" spans="1:103" s="19" customFormat="1" x14ac:dyDescent="0.25">
      <c r="A610" s="193" t="s">
        <v>14</v>
      </c>
      <c r="B610" s="193"/>
      <c r="C610" s="145" t="s">
        <v>313</v>
      </c>
      <c r="D610" s="131">
        <f t="shared" si="239"/>
        <v>20855.296939999997</v>
      </c>
      <c r="E610" s="131">
        <f t="shared" si="238"/>
        <v>20855.085379999997</v>
      </c>
      <c r="F610" s="131">
        <f t="shared" si="238"/>
        <v>20855.085379999997</v>
      </c>
      <c r="G610" s="196"/>
      <c r="H610" s="196"/>
      <c r="I610" s="131">
        <f t="shared" si="240"/>
        <v>20855.085379999997</v>
      </c>
      <c r="J610" s="198"/>
      <c r="K610" s="8">
        <f t="shared" si="241"/>
        <v>0.99998985581453914</v>
      </c>
      <c r="L610" s="9">
        <f t="shared" si="242"/>
        <v>0.99998985581453914</v>
      </c>
      <c r="M610" s="18"/>
      <c r="N610" s="3">
        <f t="shared" si="217"/>
        <v>0</v>
      </c>
      <c r="O610" s="3">
        <f t="shared" si="218"/>
        <v>0</v>
      </c>
      <c r="Q610" s="20"/>
      <c r="R610" s="172"/>
      <c r="S610" s="20"/>
      <c r="T610" s="20"/>
      <c r="U610" s="20"/>
      <c r="V610" s="20"/>
      <c r="W610" s="20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I610" s="20"/>
      <c r="AJ610" s="20"/>
      <c r="AK610" s="20"/>
      <c r="AL610" s="20"/>
      <c r="AM610" s="20"/>
      <c r="AN610" s="20"/>
      <c r="AO610" s="20"/>
      <c r="AP610" s="20"/>
      <c r="AQ610" s="20"/>
      <c r="AR610" s="20"/>
      <c r="AS610" s="20"/>
      <c r="AT610" s="20"/>
      <c r="AU610" s="20"/>
      <c r="AV610" s="20"/>
      <c r="AW610" s="20"/>
      <c r="AX610" s="20"/>
      <c r="AY610" s="20"/>
      <c r="AZ610" s="20"/>
      <c r="BA610" s="20"/>
      <c r="BB610" s="20"/>
      <c r="BC610" s="20"/>
      <c r="BD610" s="20"/>
      <c r="BE610" s="20"/>
      <c r="BF610" s="20"/>
      <c r="BG610" s="20"/>
      <c r="BH610" s="20"/>
      <c r="BI610" s="20"/>
      <c r="BJ610" s="20"/>
      <c r="BK610" s="20"/>
      <c r="BL610" s="20"/>
      <c r="BM610" s="20"/>
      <c r="BN610" s="20"/>
      <c r="BO610" s="20"/>
      <c r="BP610" s="20"/>
      <c r="BQ610" s="20"/>
      <c r="BR610" s="20"/>
      <c r="BS610" s="20"/>
      <c r="BT610" s="20"/>
      <c r="BU610" s="20"/>
      <c r="BV610" s="20"/>
      <c r="BW610" s="20"/>
      <c r="BX610" s="20"/>
      <c r="BY610" s="20"/>
      <c r="BZ610" s="20"/>
      <c r="CA610" s="20"/>
      <c r="CB610" s="20"/>
      <c r="CC610" s="20"/>
      <c r="CD610" s="20"/>
      <c r="CE610" s="20"/>
      <c r="CF610" s="20"/>
      <c r="CG610" s="20"/>
      <c r="CH610" s="20"/>
      <c r="CI610" s="20"/>
      <c r="CJ610" s="20"/>
      <c r="CK610" s="20"/>
      <c r="CL610" s="20"/>
      <c r="CM610" s="20"/>
      <c r="CN610" s="20"/>
      <c r="CO610" s="20"/>
      <c r="CP610" s="20"/>
      <c r="CQ610" s="20"/>
      <c r="CR610" s="20"/>
      <c r="CS610" s="20"/>
      <c r="CT610" s="20"/>
      <c r="CU610" s="20"/>
      <c r="CV610" s="20"/>
      <c r="CW610" s="20"/>
      <c r="CX610" s="20"/>
      <c r="CY610" s="20"/>
    </row>
    <row r="611" spans="1:103" s="19" customFormat="1" x14ac:dyDescent="0.25">
      <c r="A611" s="193" t="s">
        <v>15</v>
      </c>
      <c r="B611" s="193"/>
      <c r="C611" s="145"/>
      <c r="D611" s="131">
        <f t="shared" si="239"/>
        <v>0</v>
      </c>
      <c r="E611" s="131">
        <f t="shared" si="238"/>
        <v>0</v>
      </c>
      <c r="F611" s="131">
        <f t="shared" si="238"/>
        <v>0</v>
      </c>
      <c r="G611" s="196"/>
      <c r="H611" s="196"/>
      <c r="I611" s="131">
        <f t="shared" si="240"/>
        <v>0</v>
      </c>
      <c r="J611" s="198"/>
      <c r="K611" s="8" t="e">
        <f t="shared" si="241"/>
        <v>#DIV/0!</v>
      </c>
      <c r="L611" s="9" t="e">
        <f t="shared" si="242"/>
        <v>#DIV/0!</v>
      </c>
      <c r="M611" s="18"/>
      <c r="N611" s="3">
        <f t="shared" si="217"/>
        <v>0</v>
      </c>
      <c r="O611" s="3">
        <f t="shared" si="218"/>
        <v>0</v>
      </c>
      <c r="Q611" s="20"/>
      <c r="R611" s="172"/>
      <c r="S611" s="20"/>
      <c r="T611" s="20"/>
      <c r="U611" s="20"/>
      <c r="V611" s="20"/>
      <c r="W611" s="20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  <c r="AJ611" s="20"/>
      <c r="AK611" s="20"/>
      <c r="AL611" s="20"/>
      <c r="AM611" s="20"/>
      <c r="AN611" s="20"/>
      <c r="AO611" s="20"/>
      <c r="AP611" s="20"/>
      <c r="AQ611" s="20"/>
      <c r="AR611" s="20"/>
      <c r="AS611" s="20"/>
      <c r="AT611" s="20"/>
      <c r="AU611" s="20"/>
      <c r="AV611" s="20"/>
      <c r="AW611" s="20"/>
      <c r="AX611" s="20"/>
      <c r="AY611" s="20"/>
      <c r="AZ611" s="20"/>
      <c r="BA611" s="20"/>
      <c r="BB611" s="20"/>
      <c r="BC611" s="20"/>
      <c r="BD611" s="20"/>
      <c r="BE611" s="20"/>
      <c r="BF611" s="20"/>
      <c r="BG611" s="20"/>
      <c r="BH611" s="20"/>
      <c r="BI611" s="20"/>
      <c r="BJ611" s="20"/>
      <c r="BK611" s="20"/>
      <c r="BL611" s="20"/>
      <c r="BM611" s="20"/>
      <c r="BN611" s="20"/>
      <c r="BO611" s="20"/>
      <c r="BP611" s="20"/>
      <c r="BQ611" s="20"/>
      <c r="BR611" s="20"/>
      <c r="BS611" s="20"/>
      <c r="BT611" s="20"/>
      <c r="BU611" s="20"/>
      <c r="BV611" s="20"/>
      <c r="BW611" s="20"/>
      <c r="BX611" s="20"/>
      <c r="BY611" s="20"/>
      <c r="BZ611" s="20"/>
      <c r="CA611" s="20"/>
      <c r="CB611" s="20"/>
      <c r="CC611" s="20"/>
      <c r="CD611" s="20"/>
      <c r="CE611" s="20"/>
      <c r="CF611" s="20"/>
      <c r="CG611" s="20"/>
      <c r="CH611" s="20"/>
      <c r="CI611" s="20"/>
      <c r="CJ611" s="20"/>
      <c r="CK611" s="20"/>
      <c r="CL611" s="20"/>
      <c r="CM611" s="20"/>
      <c r="CN611" s="20"/>
      <c r="CO611" s="20"/>
      <c r="CP611" s="20"/>
      <c r="CQ611" s="20"/>
      <c r="CR611" s="20"/>
      <c r="CS611" s="20"/>
      <c r="CT611" s="20"/>
      <c r="CU611" s="20"/>
      <c r="CV611" s="20"/>
      <c r="CW611" s="20"/>
      <c r="CX611" s="20"/>
      <c r="CY611" s="20"/>
    </row>
    <row r="612" spans="1:103" s="19" customFormat="1" x14ac:dyDescent="0.25">
      <c r="A612" s="193" t="s">
        <v>16</v>
      </c>
      <c r="B612" s="193"/>
      <c r="C612" s="145"/>
      <c r="D612" s="131">
        <f t="shared" si="239"/>
        <v>0</v>
      </c>
      <c r="E612" s="131">
        <f t="shared" si="238"/>
        <v>0</v>
      </c>
      <c r="F612" s="131">
        <f t="shared" si="238"/>
        <v>0</v>
      </c>
      <c r="G612" s="196"/>
      <c r="H612" s="196"/>
      <c r="I612" s="131">
        <f t="shared" si="240"/>
        <v>0</v>
      </c>
      <c r="J612" s="198"/>
      <c r="K612" s="8" t="e">
        <f t="shared" si="241"/>
        <v>#DIV/0!</v>
      </c>
      <c r="L612" s="9" t="e">
        <f t="shared" si="242"/>
        <v>#DIV/0!</v>
      </c>
      <c r="M612" s="18"/>
      <c r="N612" s="3">
        <f t="shared" si="217"/>
        <v>0</v>
      </c>
      <c r="O612" s="3">
        <f t="shared" si="218"/>
        <v>0</v>
      </c>
      <c r="Q612" s="20"/>
      <c r="R612" s="172"/>
      <c r="S612" s="20"/>
      <c r="T612" s="20"/>
      <c r="U612" s="20"/>
      <c r="V612" s="20"/>
      <c r="W612" s="20"/>
      <c r="X612" s="20"/>
      <c r="Y612" s="20"/>
      <c r="Z612" s="20"/>
      <c r="AA612" s="20"/>
      <c r="AB612" s="20"/>
      <c r="AC612" s="20"/>
      <c r="AD612" s="20"/>
      <c r="AE612" s="20"/>
      <c r="AF612" s="20"/>
      <c r="AG612" s="20"/>
      <c r="AH612" s="20"/>
      <c r="AI612" s="20"/>
      <c r="AJ612" s="20"/>
      <c r="AK612" s="20"/>
      <c r="AL612" s="20"/>
      <c r="AM612" s="20"/>
      <c r="AN612" s="20"/>
      <c r="AO612" s="20"/>
      <c r="AP612" s="20"/>
      <c r="AQ612" s="20"/>
      <c r="AR612" s="20"/>
      <c r="AS612" s="20"/>
      <c r="AT612" s="20"/>
      <c r="AU612" s="20"/>
      <c r="AV612" s="20"/>
      <c r="AW612" s="20"/>
      <c r="AX612" s="20"/>
      <c r="AY612" s="20"/>
      <c r="AZ612" s="20"/>
      <c r="BA612" s="20"/>
      <c r="BB612" s="20"/>
      <c r="BC612" s="20"/>
      <c r="BD612" s="20"/>
      <c r="BE612" s="20"/>
      <c r="BF612" s="20"/>
      <c r="BG612" s="20"/>
      <c r="BH612" s="20"/>
      <c r="BI612" s="20"/>
      <c r="BJ612" s="20"/>
      <c r="BK612" s="20"/>
      <c r="BL612" s="20"/>
      <c r="BM612" s="20"/>
      <c r="BN612" s="20"/>
      <c r="BO612" s="20"/>
      <c r="BP612" s="20"/>
      <c r="BQ612" s="20"/>
      <c r="BR612" s="20"/>
      <c r="BS612" s="20"/>
      <c r="BT612" s="20"/>
      <c r="BU612" s="20"/>
      <c r="BV612" s="20"/>
      <c r="BW612" s="20"/>
      <c r="BX612" s="20"/>
      <c r="BY612" s="20"/>
      <c r="BZ612" s="20"/>
      <c r="CA612" s="20"/>
      <c r="CB612" s="20"/>
      <c r="CC612" s="20"/>
      <c r="CD612" s="20"/>
      <c r="CE612" s="20"/>
      <c r="CF612" s="20"/>
      <c r="CG612" s="20"/>
      <c r="CH612" s="20"/>
      <c r="CI612" s="20"/>
      <c r="CJ612" s="20"/>
      <c r="CK612" s="20"/>
      <c r="CL612" s="20"/>
      <c r="CM612" s="20"/>
      <c r="CN612" s="20"/>
      <c r="CO612" s="20"/>
      <c r="CP612" s="20"/>
      <c r="CQ612" s="20"/>
      <c r="CR612" s="20"/>
      <c r="CS612" s="20"/>
      <c r="CT612" s="20"/>
      <c r="CU612" s="20"/>
      <c r="CV612" s="20"/>
      <c r="CW612" s="20"/>
      <c r="CX612" s="20"/>
      <c r="CY612" s="20"/>
    </row>
    <row r="613" spans="1:103" s="19" customFormat="1" x14ac:dyDescent="0.25">
      <c r="A613" s="193" t="s">
        <v>17</v>
      </c>
      <c r="B613" s="193"/>
      <c r="C613" s="145"/>
      <c r="D613" s="131">
        <f t="shared" si="239"/>
        <v>0</v>
      </c>
      <c r="E613" s="131">
        <f t="shared" si="238"/>
        <v>0</v>
      </c>
      <c r="F613" s="131">
        <f t="shared" si="238"/>
        <v>0</v>
      </c>
      <c r="G613" s="196"/>
      <c r="H613" s="196"/>
      <c r="I613" s="131">
        <f t="shared" si="240"/>
        <v>0</v>
      </c>
      <c r="J613" s="198"/>
      <c r="K613" s="8" t="e">
        <f t="shared" si="241"/>
        <v>#DIV/0!</v>
      </c>
      <c r="L613" s="9" t="e">
        <f t="shared" si="242"/>
        <v>#DIV/0!</v>
      </c>
      <c r="M613" s="18"/>
      <c r="N613" s="3">
        <f t="shared" si="217"/>
        <v>0</v>
      </c>
      <c r="O613" s="3">
        <f t="shared" si="218"/>
        <v>0</v>
      </c>
      <c r="Q613" s="20"/>
      <c r="R613" s="172"/>
      <c r="S613" s="20"/>
      <c r="T613" s="20"/>
      <c r="U613" s="20"/>
      <c r="V613" s="20"/>
      <c r="W613" s="20"/>
      <c r="X613" s="20"/>
      <c r="Y613" s="20"/>
      <c r="Z613" s="20"/>
      <c r="AA613" s="20"/>
      <c r="AB613" s="20"/>
      <c r="AC613" s="20"/>
      <c r="AD613" s="20"/>
      <c r="AE613" s="20"/>
      <c r="AF613" s="20"/>
      <c r="AG613" s="20"/>
      <c r="AH613" s="20"/>
      <c r="AI613" s="20"/>
      <c r="AJ613" s="20"/>
      <c r="AK613" s="20"/>
      <c r="AL613" s="20"/>
      <c r="AM613" s="20"/>
      <c r="AN613" s="20"/>
      <c r="AO613" s="20"/>
      <c r="AP613" s="20"/>
      <c r="AQ613" s="20"/>
      <c r="AR613" s="20"/>
      <c r="AS613" s="20"/>
      <c r="AT613" s="20"/>
      <c r="AU613" s="20"/>
      <c r="AV613" s="20"/>
      <c r="AW613" s="20"/>
      <c r="AX613" s="20"/>
      <c r="AY613" s="20"/>
      <c r="AZ613" s="20"/>
      <c r="BA613" s="20"/>
      <c r="BB613" s="20"/>
      <c r="BC613" s="20"/>
      <c r="BD613" s="20"/>
      <c r="BE613" s="20"/>
      <c r="BF613" s="20"/>
      <c r="BG613" s="20"/>
      <c r="BH613" s="20"/>
      <c r="BI613" s="20"/>
      <c r="BJ613" s="20"/>
      <c r="BK613" s="20"/>
      <c r="BL613" s="20"/>
      <c r="BM613" s="20"/>
      <c r="BN613" s="20"/>
      <c r="BO613" s="20"/>
      <c r="BP613" s="20"/>
      <c r="BQ613" s="20"/>
      <c r="BR613" s="20"/>
      <c r="BS613" s="20"/>
      <c r="BT613" s="20"/>
      <c r="BU613" s="20"/>
      <c r="BV613" s="20"/>
      <c r="BW613" s="20"/>
      <c r="BX613" s="20"/>
      <c r="BY613" s="20"/>
      <c r="BZ613" s="20"/>
      <c r="CA613" s="20"/>
      <c r="CB613" s="20"/>
      <c r="CC613" s="20"/>
      <c r="CD613" s="20"/>
      <c r="CE613" s="20"/>
      <c r="CF613" s="20"/>
      <c r="CG613" s="20"/>
      <c r="CH613" s="20"/>
      <c r="CI613" s="20"/>
      <c r="CJ613" s="20"/>
      <c r="CK613" s="20"/>
      <c r="CL613" s="20"/>
      <c r="CM613" s="20"/>
      <c r="CN613" s="20"/>
      <c r="CO613" s="20"/>
      <c r="CP613" s="20"/>
      <c r="CQ613" s="20"/>
      <c r="CR613" s="20"/>
      <c r="CS613" s="20"/>
      <c r="CT613" s="20"/>
      <c r="CU613" s="20"/>
      <c r="CV613" s="20"/>
      <c r="CW613" s="20"/>
      <c r="CX613" s="20"/>
      <c r="CY613" s="20"/>
    </row>
    <row r="614" spans="1:103" s="19" customFormat="1" x14ac:dyDescent="0.25">
      <c r="A614" s="194" t="s">
        <v>18</v>
      </c>
      <c r="B614" s="194"/>
      <c r="C614" s="146"/>
      <c r="D614" s="132">
        <f t="shared" si="239"/>
        <v>0</v>
      </c>
      <c r="E614" s="132">
        <f t="shared" si="238"/>
        <v>0</v>
      </c>
      <c r="F614" s="132">
        <f t="shared" si="238"/>
        <v>0</v>
      </c>
      <c r="G614" s="197"/>
      <c r="H614" s="197"/>
      <c r="I614" s="132">
        <f t="shared" si="240"/>
        <v>0</v>
      </c>
      <c r="J614" s="199"/>
      <c r="K614" s="8" t="e">
        <f t="shared" si="241"/>
        <v>#DIV/0!</v>
      </c>
      <c r="L614" s="9" t="e">
        <f t="shared" si="242"/>
        <v>#DIV/0!</v>
      </c>
      <c r="M614" s="18"/>
      <c r="N614" s="3">
        <f t="shared" ref="N614:N676" si="243">I614-F614</f>
        <v>0</v>
      </c>
      <c r="O614" s="3">
        <f t="shared" ref="O614:O676" si="244">E614-F614</f>
        <v>0</v>
      </c>
      <c r="Q614" s="20"/>
      <c r="R614" s="172"/>
      <c r="S614" s="20"/>
      <c r="T614" s="20"/>
      <c r="U614" s="20"/>
      <c r="V614" s="20"/>
      <c r="W614" s="20"/>
      <c r="X614" s="20"/>
      <c r="Y614" s="20"/>
      <c r="Z614" s="20"/>
      <c r="AA614" s="20"/>
      <c r="AB614" s="20"/>
      <c r="AC614" s="20"/>
      <c r="AD614" s="20"/>
      <c r="AE614" s="20"/>
      <c r="AF614" s="20"/>
      <c r="AG614" s="20"/>
      <c r="AH614" s="20"/>
      <c r="AI614" s="20"/>
      <c r="AJ614" s="20"/>
      <c r="AK614" s="20"/>
      <c r="AL614" s="20"/>
      <c r="AM614" s="20"/>
      <c r="AN614" s="20"/>
      <c r="AO614" s="20"/>
      <c r="AP614" s="20"/>
      <c r="AQ614" s="20"/>
      <c r="AR614" s="20"/>
      <c r="AS614" s="20"/>
      <c r="AT614" s="20"/>
      <c r="AU614" s="20"/>
      <c r="AV614" s="20"/>
      <c r="AW614" s="20"/>
      <c r="AX614" s="20"/>
      <c r="AY614" s="20"/>
      <c r="AZ614" s="20"/>
      <c r="BA614" s="20"/>
      <c r="BB614" s="20"/>
      <c r="BC614" s="20"/>
      <c r="BD614" s="20"/>
      <c r="BE614" s="20"/>
      <c r="BF614" s="20"/>
      <c r="BG614" s="20"/>
      <c r="BH614" s="20"/>
      <c r="BI614" s="20"/>
      <c r="BJ614" s="20"/>
      <c r="BK614" s="20"/>
      <c r="BL614" s="20"/>
      <c r="BM614" s="20"/>
      <c r="BN614" s="20"/>
      <c r="BO614" s="20"/>
      <c r="BP614" s="20"/>
      <c r="BQ614" s="20"/>
      <c r="BR614" s="20"/>
      <c r="BS614" s="20"/>
      <c r="BT614" s="20"/>
      <c r="BU614" s="20"/>
      <c r="BV614" s="20"/>
      <c r="BW614" s="20"/>
      <c r="BX614" s="20"/>
      <c r="BY614" s="20"/>
      <c r="BZ614" s="20"/>
      <c r="CA614" s="20"/>
      <c r="CB614" s="20"/>
      <c r="CC614" s="20"/>
      <c r="CD614" s="20"/>
      <c r="CE614" s="20"/>
      <c r="CF614" s="20"/>
      <c r="CG614" s="20"/>
      <c r="CH614" s="20"/>
      <c r="CI614" s="20"/>
      <c r="CJ614" s="20"/>
      <c r="CK614" s="20"/>
      <c r="CL614" s="20"/>
      <c r="CM614" s="20"/>
      <c r="CN614" s="20"/>
      <c r="CO614" s="20"/>
      <c r="CP614" s="20"/>
      <c r="CQ614" s="20"/>
      <c r="CR614" s="20"/>
      <c r="CS614" s="20"/>
      <c r="CT614" s="20"/>
      <c r="CU614" s="20"/>
      <c r="CV614" s="20"/>
      <c r="CW614" s="20"/>
      <c r="CX614" s="20"/>
      <c r="CY614" s="20"/>
    </row>
    <row r="615" spans="1:103" s="11" customFormat="1" ht="24" x14ac:dyDescent="0.2">
      <c r="A615" s="118" t="s">
        <v>150</v>
      </c>
      <c r="B615" s="191" t="s">
        <v>151</v>
      </c>
      <c r="C615" s="191"/>
      <c r="D615" s="191"/>
      <c r="E615" s="191"/>
      <c r="F615" s="191"/>
      <c r="G615" s="191"/>
      <c r="H615" s="191"/>
      <c r="I615" s="191"/>
      <c r="J615" s="191"/>
      <c r="K615" s="26"/>
      <c r="L615" s="27"/>
      <c r="M615" s="28"/>
      <c r="N615" s="3">
        <f t="shared" si="243"/>
        <v>0</v>
      </c>
      <c r="O615" s="3">
        <f t="shared" si="244"/>
        <v>0</v>
      </c>
      <c r="Q615" s="2"/>
      <c r="R615" s="169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  <c r="BH615" s="2"/>
      <c r="BI615" s="2"/>
      <c r="BJ615" s="2"/>
      <c r="BK615" s="2"/>
      <c r="BL615" s="2"/>
      <c r="BM615" s="2"/>
      <c r="BN615" s="2"/>
      <c r="BO615" s="2"/>
      <c r="BP615" s="2"/>
      <c r="BQ615" s="2"/>
      <c r="BR615" s="2"/>
      <c r="BS615" s="2"/>
      <c r="BT615" s="2"/>
      <c r="BU615" s="2"/>
      <c r="BV615" s="2"/>
      <c r="BW615" s="2"/>
      <c r="BX615" s="2"/>
      <c r="BY615" s="2"/>
      <c r="BZ615" s="2"/>
      <c r="CA615" s="2"/>
      <c r="CB615" s="2"/>
      <c r="CC615" s="2"/>
      <c r="CD615" s="2"/>
      <c r="CE615" s="2"/>
      <c r="CF615" s="2"/>
      <c r="CG615" s="2"/>
      <c r="CH615" s="2"/>
      <c r="CI615" s="2"/>
      <c r="CJ615" s="2"/>
      <c r="CK615" s="2"/>
      <c r="CL615" s="2"/>
      <c r="CM615" s="2"/>
      <c r="CN615" s="2"/>
      <c r="CO615" s="2"/>
      <c r="CP615" s="2"/>
      <c r="CQ615" s="2"/>
      <c r="CR615" s="2"/>
      <c r="CS615" s="2"/>
      <c r="CT615" s="2"/>
      <c r="CU615" s="2"/>
      <c r="CV615" s="2"/>
      <c r="CW615" s="2"/>
      <c r="CX615" s="2"/>
      <c r="CY615" s="2"/>
    </row>
    <row r="616" spans="1:103" s="11" customFormat="1" x14ac:dyDescent="0.25">
      <c r="A616" s="187" t="s">
        <v>12</v>
      </c>
      <c r="B616" s="187"/>
      <c r="C616" s="166" t="s">
        <v>314</v>
      </c>
      <c r="D616" s="120">
        <f>SUM(D624)</f>
        <v>2212.7779999999998</v>
      </c>
      <c r="E616" s="120">
        <f>SUM(E624)</f>
        <v>2212.7779999999998</v>
      </c>
      <c r="F616" s="120">
        <f>SUM(F624)</f>
        <v>2212.7779999999998</v>
      </c>
      <c r="G616" s="189">
        <v>44562</v>
      </c>
      <c r="H616" s="189"/>
      <c r="I616" s="120">
        <f>SUM(I624)</f>
        <v>2212.7779999999998</v>
      </c>
      <c r="J616" s="185" t="s">
        <v>277</v>
      </c>
      <c r="K616" s="8">
        <f>F616/D616</f>
        <v>1</v>
      </c>
      <c r="L616" s="9">
        <f>I616/D616</f>
        <v>1</v>
      </c>
      <c r="M616" s="31"/>
      <c r="N616" s="3">
        <f t="shared" si="243"/>
        <v>0</v>
      </c>
      <c r="O616" s="3">
        <f t="shared" si="244"/>
        <v>0</v>
      </c>
      <c r="Q616" s="2"/>
      <c r="R616" s="169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  <c r="BH616" s="2"/>
      <c r="BI616" s="2"/>
      <c r="BJ616" s="2"/>
      <c r="BK616" s="2"/>
      <c r="BL616" s="2"/>
      <c r="BM616" s="2"/>
      <c r="BN616" s="2"/>
      <c r="BO616" s="2"/>
      <c r="BP616" s="2"/>
      <c r="BQ616" s="2"/>
      <c r="BR616" s="2"/>
      <c r="BS616" s="2"/>
      <c r="BT616" s="2"/>
      <c r="BU616" s="2"/>
      <c r="BV616" s="2"/>
      <c r="BW616" s="2"/>
      <c r="BX616" s="2"/>
      <c r="BY616" s="2"/>
      <c r="BZ616" s="2"/>
      <c r="CA616" s="2"/>
      <c r="CB616" s="2"/>
      <c r="CC616" s="2"/>
      <c r="CD616" s="2"/>
      <c r="CE616" s="2"/>
      <c r="CF616" s="2"/>
      <c r="CG616" s="2"/>
      <c r="CH616" s="2"/>
      <c r="CI616" s="2"/>
      <c r="CJ616" s="2"/>
      <c r="CK616" s="2"/>
      <c r="CL616" s="2"/>
      <c r="CM616" s="2"/>
      <c r="CN616" s="2"/>
      <c r="CO616" s="2"/>
      <c r="CP616" s="2"/>
      <c r="CQ616" s="2"/>
      <c r="CR616" s="2"/>
      <c r="CS616" s="2"/>
      <c r="CT616" s="2"/>
      <c r="CU616" s="2"/>
      <c r="CV616" s="2"/>
      <c r="CW616" s="2"/>
      <c r="CX616" s="2"/>
      <c r="CY616" s="2"/>
    </row>
    <row r="617" spans="1:103" s="11" customFormat="1" x14ac:dyDescent="0.25">
      <c r="A617" s="187" t="s">
        <v>13</v>
      </c>
      <c r="B617" s="187"/>
      <c r="C617" s="166"/>
      <c r="D617" s="120">
        <f t="shared" ref="D617:F622" si="245">SUM(D625)</f>
        <v>0</v>
      </c>
      <c r="E617" s="120">
        <f t="shared" si="245"/>
        <v>0</v>
      </c>
      <c r="F617" s="120">
        <f t="shared" si="245"/>
        <v>0</v>
      </c>
      <c r="G617" s="189"/>
      <c r="H617" s="189"/>
      <c r="I617" s="120">
        <f t="shared" ref="I617:I622" si="246">SUM(I625)</f>
        <v>0</v>
      </c>
      <c r="J617" s="185"/>
      <c r="K617" s="8" t="e">
        <f t="shared" ref="K617:K622" si="247">F617/D617</f>
        <v>#DIV/0!</v>
      </c>
      <c r="L617" s="9" t="e">
        <f t="shared" ref="L617:L622" si="248">I617/D617</f>
        <v>#DIV/0!</v>
      </c>
      <c r="M617" s="31"/>
      <c r="N617" s="3">
        <f t="shared" si="243"/>
        <v>0</v>
      </c>
      <c r="O617" s="3">
        <f t="shared" si="244"/>
        <v>0</v>
      </c>
      <c r="Q617" s="2"/>
      <c r="R617" s="169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  <c r="BH617" s="2"/>
      <c r="BI617" s="2"/>
      <c r="BJ617" s="2"/>
      <c r="BK617" s="2"/>
      <c r="BL617" s="2"/>
      <c r="BM617" s="2"/>
      <c r="BN617" s="2"/>
      <c r="BO617" s="2"/>
      <c r="BP617" s="2"/>
      <c r="BQ617" s="2"/>
      <c r="BR617" s="2"/>
      <c r="BS617" s="2"/>
      <c r="BT617" s="2"/>
      <c r="BU617" s="2"/>
      <c r="BV617" s="2"/>
      <c r="BW617" s="2"/>
      <c r="BX617" s="2"/>
      <c r="BY617" s="2"/>
      <c r="BZ617" s="2"/>
      <c r="CA617" s="2"/>
      <c r="CB617" s="2"/>
      <c r="CC617" s="2"/>
      <c r="CD617" s="2"/>
      <c r="CE617" s="2"/>
      <c r="CF617" s="2"/>
      <c r="CG617" s="2"/>
      <c r="CH617" s="2"/>
      <c r="CI617" s="2"/>
      <c r="CJ617" s="2"/>
      <c r="CK617" s="2"/>
      <c r="CL617" s="2"/>
      <c r="CM617" s="2"/>
      <c r="CN617" s="2"/>
      <c r="CO617" s="2"/>
      <c r="CP617" s="2"/>
      <c r="CQ617" s="2"/>
      <c r="CR617" s="2"/>
      <c r="CS617" s="2"/>
      <c r="CT617" s="2"/>
      <c r="CU617" s="2"/>
      <c r="CV617" s="2"/>
      <c r="CW617" s="2"/>
      <c r="CX617" s="2"/>
      <c r="CY617" s="2"/>
    </row>
    <row r="618" spans="1:103" s="11" customFormat="1" x14ac:dyDescent="0.25">
      <c r="A618" s="187" t="s">
        <v>14</v>
      </c>
      <c r="B618" s="187"/>
      <c r="C618" s="166" t="s">
        <v>314</v>
      </c>
      <c r="D618" s="120">
        <f t="shared" si="245"/>
        <v>2212.7779999999998</v>
      </c>
      <c r="E618" s="120">
        <f t="shared" si="245"/>
        <v>2212.7779999999998</v>
      </c>
      <c r="F618" s="120">
        <f t="shared" si="245"/>
        <v>2212.7779999999998</v>
      </c>
      <c r="G618" s="189"/>
      <c r="H618" s="189"/>
      <c r="I618" s="120">
        <f t="shared" si="246"/>
        <v>2212.7779999999998</v>
      </c>
      <c r="J618" s="185"/>
      <c r="K618" s="8">
        <f t="shared" si="247"/>
        <v>1</v>
      </c>
      <c r="L618" s="9">
        <f t="shared" si="248"/>
        <v>1</v>
      </c>
      <c r="M618" s="31"/>
      <c r="N618" s="3">
        <f t="shared" si="243"/>
        <v>0</v>
      </c>
      <c r="O618" s="3">
        <f t="shared" si="244"/>
        <v>0</v>
      </c>
      <c r="Q618" s="2"/>
      <c r="R618" s="169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  <c r="BH618" s="2"/>
      <c r="BI618" s="2"/>
      <c r="BJ618" s="2"/>
      <c r="BK618" s="2"/>
      <c r="BL618" s="2"/>
      <c r="BM618" s="2"/>
      <c r="BN618" s="2"/>
      <c r="BO618" s="2"/>
      <c r="BP618" s="2"/>
      <c r="BQ618" s="2"/>
      <c r="BR618" s="2"/>
      <c r="BS618" s="2"/>
      <c r="BT618" s="2"/>
      <c r="BU618" s="2"/>
      <c r="BV618" s="2"/>
      <c r="BW618" s="2"/>
      <c r="BX618" s="2"/>
      <c r="BY618" s="2"/>
      <c r="BZ618" s="2"/>
      <c r="CA618" s="2"/>
      <c r="CB618" s="2"/>
      <c r="CC618" s="2"/>
      <c r="CD618" s="2"/>
      <c r="CE618" s="2"/>
      <c r="CF618" s="2"/>
      <c r="CG618" s="2"/>
      <c r="CH618" s="2"/>
      <c r="CI618" s="2"/>
      <c r="CJ618" s="2"/>
      <c r="CK618" s="2"/>
      <c r="CL618" s="2"/>
      <c r="CM618" s="2"/>
      <c r="CN618" s="2"/>
      <c r="CO618" s="2"/>
      <c r="CP618" s="2"/>
      <c r="CQ618" s="2"/>
      <c r="CR618" s="2"/>
      <c r="CS618" s="2"/>
      <c r="CT618" s="2"/>
      <c r="CU618" s="2"/>
      <c r="CV618" s="2"/>
      <c r="CW618" s="2"/>
      <c r="CX618" s="2"/>
      <c r="CY618" s="2"/>
    </row>
    <row r="619" spans="1:103" s="11" customFormat="1" x14ac:dyDescent="0.25">
      <c r="A619" s="187" t="s">
        <v>15</v>
      </c>
      <c r="B619" s="187"/>
      <c r="C619" s="166"/>
      <c r="D619" s="120">
        <f t="shared" si="245"/>
        <v>0</v>
      </c>
      <c r="E619" s="120">
        <f t="shared" si="245"/>
        <v>0</v>
      </c>
      <c r="F619" s="120">
        <f t="shared" si="245"/>
        <v>0</v>
      </c>
      <c r="G619" s="189"/>
      <c r="H619" s="189"/>
      <c r="I619" s="120">
        <f t="shared" si="246"/>
        <v>0</v>
      </c>
      <c r="J619" s="185"/>
      <c r="K619" s="8" t="e">
        <f t="shared" si="247"/>
        <v>#DIV/0!</v>
      </c>
      <c r="L619" s="9" t="e">
        <f t="shared" si="248"/>
        <v>#DIV/0!</v>
      </c>
      <c r="M619" s="31"/>
      <c r="N619" s="3">
        <f t="shared" si="243"/>
        <v>0</v>
      </c>
      <c r="O619" s="3">
        <f t="shared" si="244"/>
        <v>0</v>
      </c>
      <c r="Q619" s="2"/>
      <c r="R619" s="169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  <c r="BH619" s="2"/>
      <c r="BI619" s="2"/>
      <c r="BJ619" s="2"/>
      <c r="BK619" s="2"/>
      <c r="BL619" s="2"/>
      <c r="BM619" s="2"/>
      <c r="BN619" s="2"/>
      <c r="BO619" s="2"/>
      <c r="BP619" s="2"/>
      <c r="BQ619" s="2"/>
      <c r="BR619" s="2"/>
      <c r="BS619" s="2"/>
      <c r="BT619" s="2"/>
      <c r="BU619" s="2"/>
      <c r="BV619" s="2"/>
      <c r="BW619" s="2"/>
      <c r="BX619" s="2"/>
      <c r="BY619" s="2"/>
      <c r="BZ619" s="2"/>
      <c r="CA619" s="2"/>
      <c r="CB619" s="2"/>
      <c r="CC619" s="2"/>
      <c r="CD619" s="2"/>
      <c r="CE619" s="2"/>
      <c r="CF619" s="2"/>
      <c r="CG619" s="2"/>
      <c r="CH619" s="2"/>
      <c r="CI619" s="2"/>
      <c r="CJ619" s="2"/>
      <c r="CK619" s="2"/>
      <c r="CL619" s="2"/>
      <c r="CM619" s="2"/>
      <c r="CN619" s="2"/>
      <c r="CO619" s="2"/>
      <c r="CP619" s="2"/>
      <c r="CQ619" s="2"/>
      <c r="CR619" s="2"/>
      <c r="CS619" s="2"/>
      <c r="CT619" s="2"/>
      <c r="CU619" s="2"/>
      <c r="CV619" s="2"/>
      <c r="CW619" s="2"/>
      <c r="CX619" s="2"/>
      <c r="CY619" s="2"/>
    </row>
    <row r="620" spans="1:103" s="11" customFormat="1" x14ac:dyDescent="0.25">
      <c r="A620" s="187" t="s">
        <v>16</v>
      </c>
      <c r="B620" s="187"/>
      <c r="C620" s="166"/>
      <c r="D620" s="120">
        <f t="shared" si="245"/>
        <v>0</v>
      </c>
      <c r="E620" s="120">
        <f t="shared" si="245"/>
        <v>0</v>
      </c>
      <c r="F620" s="120">
        <f t="shared" si="245"/>
        <v>0</v>
      </c>
      <c r="G620" s="189"/>
      <c r="H620" s="189"/>
      <c r="I620" s="120">
        <f t="shared" si="246"/>
        <v>0</v>
      </c>
      <c r="J620" s="185"/>
      <c r="K620" s="8" t="e">
        <f t="shared" si="247"/>
        <v>#DIV/0!</v>
      </c>
      <c r="L620" s="9" t="e">
        <f t="shared" si="248"/>
        <v>#DIV/0!</v>
      </c>
      <c r="M620" s="31"/>
      <c r="N620" s="3">
        <f t="shared" si="243"/>
        <v>0</v>
      </c>
      <c r="O620" s="3">
        <f t="shared" si="244"/>
        <v>0</v>
      </c>
      <c r="Q620" s="2"/>
      <c r="R620" s="169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  <c r="BH620" s="2"/>
      <c r="BI620" s="2"/>
      <c r="BJ620" s="2"/>
      <c r="BK620" s="2"/>
      <c r="BL620" s="2"/>
      <c r="BM620" s="2"/>
      <c r="BN620" s="2"/>
      <c r="BO620" s="2"/>
      <c r="BP620" s="2"/>
      <c r="BQ620" s="2"/>
      <c r="BR620" s="2"/>
      <c r="BS620" s="2"/>
      <c r="BT620" s="2"/>
      <c r="BU620" s="2"/>
      <c r="BV620" s="2"/>
      <c r="BW620" s="2"/>
      <c r="BX620" s="2"/>
      <c r="BY620" s="2"/>
      <c r="BZ620" s="2"/>
      <c r="CA620" s="2"/>
      <c r="CB620" s="2"/>
      <c r="CC620" s="2"/>
      <c r="CD620" s="2"/>
      <c r="CE620" s="2"/>
      <c r="CF620" s="2"/>
      <c r="CG620" s="2"/>
      <c r="CH620" s="2"/>
      <c r="CI620" s="2"/>
      <c r="CJ620" s="2"/>
      <c r="CK620" s="2"/>
      <c r="CL620" s="2"/>
      <c r="CM620" s="2"/>
      <c r="CN620" s="2"/>
      <c r="CO620" s="2"/>
      <c r="CP620" s="2"/>
      <c r="CQ620" s="2"/>
      <c r="CR620" s="2"/>
      <c r="CS620" s="2"/>
      <c r="CT620" s="2"/>
      <c r="CU620" s="2"/>
      <c r="CV620" s="2"/>
      <c r="CW620" s="2"/>
      <c r="CX620" s="2"/>
      <c r="CY620" s="2"/>
    </row>
    <row r="621" spans="1:103" s="11" customFormat="1" x14ac:dyDescent="0.25">
      <c r="A621" s="187" t="s">
        <v>17</v>
      </c>
      <c r="B621" s="187"/>
      <c r="C621" s="166"/>
      <c r="D621" s="120">
        <f t="shared" si="245"/>
        <v>0</v>
      </c>
      <c r="E621" s="120">
        <f t="shared" si="245"/>
        <v>0</v>
      </c>
      <c r="F621" s="120">
        <f t="shared" si="245"/>
        <v>0</v>
      </c>
      <c r="G621" s="189"/>
      <c r="H621" s="189"/>
      <c r="I621" s="120">
        <f t="shared" si="246"/>
        <v>0</v>
      </c>
      <c r="J621" s="185"/>
      <c r="K621" s="8" t="e">
        <f t="shared" si="247"/>
        <v>#DIV/0!</v>
      </c>
      <c r="L621" s="9" t="e">
        <f t="shared" si="248"/>
        <v>#DIV/0!</v>
      </c>
      <c r="M621" s="31"/>
      <c r="N621" s="3">
        <f t="shared" si="243"/>
        <v>0</v>
      </c>
      <c r="O621" s="3">
        <f t="shared" si="244"/>
        <v>0</v>
      </c>
      <c r="Q621" s="2"/>
      <c r="R621" s="169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  <c r="BH621" s="2"/>
      <c r="BI621" s="2"/>
      <c r="BJ621" s="2"/>
      <c r="BK621" s="2"/>
      <c r="BL621" s="2"/>
      <c r="BM621" s="2"/>
      <c r="BN621" s="2"/>
      <c r="BO621" s="2"/>
      <c r="BP621" s="2"/>
      <c r="BQ621" s="2"/>
      <c r="BR621" s="2"/>
      <c r="BS621" s="2"/>
      <c r="BT621" s="2"/>
      <c r="BU621" s="2"/>
      <c r="BV621" s="2"/>
      <c r="BW621" s="2"/>
      <c r="BX621" s="2"/>
      <c r="BY621" s="2"/>
      <c r="BZ621" s="2"/>
      <c r="CA621" s="2"/>
      <c r="CB621" s="2"/>
      <c r="CC621" s="2"/>
      <c r="CD621" s="2"/>
      <c r="CE621" s="2"/>
      <c r="CF621" s="2"/>
      <c r="CG621" s="2"/>
      <c r="CH621" s="2"/>
      <c r="CI621" s="2"/>
      <c r="CJ621" s="2"/>
      <c r="CK621" s="2"/>
      <c r="CL621" s="2"/>
      <c r="CM621" s="2"/>
      <c r="CN621" s="2"/>
      <c r="CO621" s="2"/>
      <c r="CP621" s="2"/>
      <c r="CQ621" s="2"/>
      <c r="CR621" s="2"/>
      <c r="CS621" s="2"/>
      <c r="CT621" s="2"/>
      <c r="CU621" s="2"/>
      <c r="CV621" s="2"/>
      <c r="CW621" s="2"/>
      <c r="CX621" s="2"/>
      <c r="CY621" s="2"/>
    </row>
    <row r="622" spans="1:103" s="11" customFormat="1" x14ac:dyDescent="0.25">
      <c r="A622" s="190" t="s">
        <v>18</v>
      </c>
      <c r="B622" s="190"/>
      <c r="C622" s="167"/>
      <c r="D622" s="122">
        <f t="shared" si="245"/>
        <v>0</v>
      </c>
      <c r="E622" s="122">
        <f t="shared" si="245"/>
        <v>0</v>
      </c>
      <c r="F622" s="122">
        <f t="shared" si="245"/>
        <v>0</v>
      </c>
      <c r="G622" s="192"/>
      <c r="H622" s="192"/>
      <c r="I622" s="122">
        <f t="shared" si="246"/>
        <v>0</v>
      </c>
      <c r="J622" s="186"/>
      <c r="K622" s="8" t="e">
        <f t="shared" si="247"/>
        <v>#DIV/0!</v>
      </c>
      <c r="L622" s="9" t="e">
        <f t="shared" si="248"/>
        <v>#DIV/0!</v>
      </c>
      <c r="M622" s="31"/>
      <c r="N622" s="3">
        <f t="shared" si="243"/>
        <v>0</v>
      </c>
      <c r="O622" s="3">
        <f t="shared" si="244"/>
        <v>0</v>
      </c>
      <c r="Q622" s="2"/>
      <c r="R622" s="169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  <c r="BH622" s="2"/>
      <c r="BI622" s="2"/>
      <c r="BJ622" s="2"/>
      <c r="BK622" s="2"/>
      <c r="BL622" s="2"/>
      <c r="BM622" s="2"/>
      <c r="BN622" s="2"/>
      <c r="BO622" s="2"/>
      <c r="BP622" s="2"/>
      <c r="BQ622" s="2"/>
      <c r="BR622" s="2"/>
      <c r="BS622" s="2"/>
      <c r="BT622" s="2"/>
      <c r="BU622" s="2"/>
      <c r="BV622" s="2"/>
      <c r="BW622" s="2"/>
      <c r="BX622" s="2"/>
      <c r="BY622" s="2"/>
      <c r="BZ622" s="2"/>
      <c r="CA622" s="2"/>
      <c r="CB622" s="2"/>
      <c r="CC622" s="2"/>
      <c r="CD622" s="2"/>
      <c r="CE622" s="2"/>
      <c r="CF622" s="2"/>
      <c r="CG622" s="2"/>
      <c r="CH622" s="2"/>
      <c r="CI622" s="2"/>
      <c r="CJ622" s="2"/>
      <c r="CK622" s="2"/>
      <c r="CL622" s="2"/>
      <c r="CM622" s="2"/>
      <c r="CN622" s="2"/>
      <c r="CO622" s="2"/>
      <c r="CP622" s="2"/>
      <c r="CQ622" s="2"/>
      <c r="CR622" s="2"/>
      <c r="CS622" s="2"/>
      <c r="CT622" s="2"/>
      <c r="CU622" s="2"/>
      <c r="CV622" s="2"/>
      <c r="CW622" s="2"/>
      <c r="CX622" s="2"/>
      <c r="CY622" s="2"/>
    </row>
    <row r="623" spans="1:103" s="40" customFormat="1" ht="24" x14ac:dyDescent="0.2">
      <c r="A623" s="118" t="s">
        <v>152</v>
      </c>
      <c r="B623" s="191" t="s">
        <v>153</v>
      </c>
      <c r="C623" s="191"/>
      <c r="D623" s="191"/>
      <c r="E623" s="191"/>
      <c r="F623" s="191"/>
      <c r="G623" s="191"/>
      <c r="H623" s="191"/>
      <c r="I623" s="191"/>
      <c r="J623" s="191"/>
      <c r="K623" s="26"/>
      <c r="L623" s="27"/>
      <c r="M623" s="39"/>
      <c r="N623" s="3">
        <f t="shared" si="243"/>
        <v>0</v>
      </c>
      <c r="O623" s="3">
        <f t="shared" si="244"/>
        <v>0</v>
      </c>
      <c r="Q623" s="41"/>
      <c r="R623" s="175"/>
      <c r="S623" s="41"/>
      <c r="T623" s="41"/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F623" s="41"/>
      <c r="AG623" s="41"/>
      <c r="AH623" s="41"/>
      <c r="AI623" s="41"/>
      <c r="AJ623" s="41"/>
      <c r="AK623" s="41"/>
      <c r="AL623" s="41"/>
      <c r="AM623" s="41"/>
      <c r="AN623" s="41"/>
      <c r="AO623" s="41"/>
      <c r="AP623" s="41"/>
      <c r="AQ623" s="41"/>
      <c r="AR623" s="41"/>
      <c r="AS623" s="41"/>
      <c r="AT623" s="41"/>
      <c r="AU623" s="41"/>
      <c r="AV623" s="41"/>
      <c r="AW623" s="41"/>
      <c r="AX623" s="41"/>
      <c r="AY623" s="41"/>
      <c r="AZ623" s="41"/>
      <c r="BA623" s="41"/>
      <c r="BB623" s="41"/>
      <c r="BC623" s="41"/>
      <c r="BD623" s="41"/>
      <c r="BE623" s="41"/>
      <c r="BF623" s="41"/>
      <c r="BG623" s="41"/>
      <c r="BH623" s="41"/>
      <c r="BI623" s="41"/>
      <c r="BJ623" s="41"/>
      <c r="BK623" s="41"/>
      <c r="BL623" s="41"/>
      <c r="BM623" s="41"/>
      <c r="BN623" s="41"/>
      <c r="BO623" s="41"/>
      <c r="BP623" s="41"/>
      <c r="BQ623" s="41"/>
      <c r="BR623" s="41"/>
      <c r="BS623" s="41"/>
      <c r="BT623" s="41"/>
      <c r="BU623" s="41"/>
      <c r="BV623" s="41"/>
      <c r="BW623" s="41"/>
      <c r="BX623" s="41"/>
      <c r="BY623" s="41"/>
      <c r="BZ623" s="41"/>
      <c r="CA623" s="41"/>
      <c r="CB623" s="41"/>
      <c r="CC623" s="41"/>
      <c r="CD623" s="41"/>
      <c r="CE623" s="41"/>
      <c r="CF623" s="41"/>
      <c r="CG623" s="41"/>
      <c r="CH623" s="41"/>
      <c r="CI623" s="41"/>
      <c r="CJ623" s="41"/>
      <c r="CK623" s="41"/>
      <c r="CL623" s="41"/>
      <c r="CM623" s="41"/>
      <c r="CN623" s="41"/>
      <c r="CO623" s="41"/>
      <c r="CP623" s="41"/>
      <c r="CQ623" s="41"/>
      <c r="CR623" s="41"/>
      <c r="CS623" s="41"/>
      <c r="CT623" s="41"/>
      <c r="CU623" s="41"/>
      <c r="CV623" s="41"/>
      <c r="CW623" s="41"/>
      <c r="CX623" s="41"/>
      <c r="CY623" s="41"/>
    </row>
    <row r="624" spans="1:103" s="11" customFormat="1" x14ac:dyDescent="0.25">
      <c r="A624" s="187" t="s">
        <v>12</v>
      </c>
      <c r="B624" s="187"/>
      <c r="C624" s="166" t="s">
        <v>314</v>
      </c>
      <c r="D624" s="119">
        <f>SUM(D625:D630)</f>
        <v>2212.7779999999998</v>
      </c>
      <c r="E624" s="119">
        <f>SUM(E625:E630)</f>
        <v>2212.7779999999998</v>
      </c>
      <c r="F624" s="120">
        <f>SUM(F625:F630)</f>
        <v>2212.7779999999998</v>
      </c>
      <c r="G624" s="189">
        <v>44562</v>
      </c>
      <c r="H624" s="189"/>
      <c r="I624" s="119">
        <f>SUM(I625:I630)</f>
        <v>2212.7779999999998</v>
      </c>
      <c r="J624" s="185" t="s">
        <v>276</v>
      </c>
      <c r="K624" s="8">
        <f>F624/D624</f>
        <v>1</v>
      </c>
      <c r="L624" s="9">
        <f>I624/D624</f>
        <v>1</v>
      </c>
      <c r="M624" s="31"/>
      <c r="N624" s="3">
        <f t="shared" si="243"/>
        <v>0</v>
      </c>
      <c r="O624" s="3">
        <f t="shared" si="244"/>
        <v>0</v>
      </c>
      <c r="Q624" s="2"/>
      <c r="R624" s="169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  <c r="BH624" s="2"/>
      <c r="BI624" s="2"/>
      <c r="BJ624" s="2"/>
      <c r="BK624" s="2"/>
      <c r="BL624" s="2"/>
      <c r="BM624" s="2"/>
      <c r="BN624" s="2"/>
      <c r="BO624" s="2"/>
      <c r="BP624" s="2"/>
      <c r="BQ624" s="2"/>
      <c r="BR624" s="2"/>
      <c r="BS624" s="2"/>
      <c r="BT624" s="2"/>
      <c r="BU624" s="2"/>
      <c r="BV624" s="2"/>
      <c r="BW624" s="2"/>
      <c r="BX624" s="2"/>
      <c r="BY624" s="2"/>
      <c r="BZ624" s="2"/>
      <c r="CA624" s="2"/>
      <c r="CB624" s="2"/>
      <c r="CC624" s="2"/>
      <c r="CD624" s="2"/>
      <c r="CE624" s="2"/>
      <c r="CF624" s="2"/>
      <c r="CG624" s="2"/>
      <c r="CH624" s="2"/>
      <c r="CI624" s="2"/>
      <c r="CJ624" s="2"/>
      <c r="CK624" s="2"/>
      <c r="CL624" s="2"/>
      <c r="CM624" s="2"/>
      <c r="CN624" s="2"/>
      <c r="CO624" s="2"/>
      <c r="CP624" s="2"/>
      <c r="CQ624" s="2"/>
      <c r="CR624" s="2"/>
      <c r="CS624" s="2"/>
      <c r="CT624" s="2"/>
      <c r="CU624" s="2"/>
      <c r="CV624" s="2"/>
      <c r="CW624" s="2"/>
      <c r="CX624" s="2"/>
      <c r="CY624" s="2"/>
    </row>
    <row r="625" spans="1:103" s="11" customFormat="1" x14ac:dyDescent="0.25">
      <c r="A625" s="187" t="s">
        <v>13</v>
      </c>
      <c r="B625" s="187"/>
      <c r="C625" s="166"/>
      <c r="D625" s="120"/>
      <c r="E625" s="120"/>
      <c r="F625" s="120"/>
      <c r="G625" s="189"/>
      <c r="H625" s="189"/>
      <c r="I625" s="120"/>
      <c r="J625" s="185"/>
      <c r="K625" s="8" t="e">
        <f t="shared" ref="K625:K630" si="249">F625/D625</f>
        <v>#DIV/0!</v>
      </c>
      <c r="L625" s="9" t="e">
        <f t="shared" ref="L625:L630" si="250">I625/D625</f>
        <v>#DIV/0!</v>
      </c>
      <c r="M625" s="31"/>
      <c r="N625" s="3">
        <f t="shared" si="243"/>
        <v>0</v>
      </c>
      <c r="O625" s="3">
        <f t="shared" si="244"/>
        <v>0</v>
      </c>
      <c r="Q625" s="2"/>
      <c r="R625" s="169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  <c r="BH625" s="2"/>
      <c r="BI625" s="2"/>
      <c r="BJ625" s="2"/>
      <c r="BK625" s="2"/>
      <c r="BL625" s="2"/>
      <c r="BM625" s="2"/>
      <c r="BN625" s="2"/>
      <c r="BO625" s="2"/>
      <c r="BP625" s="2"/>
      <c r="BQ625" s="2"/>
      <c r="BR625" s="2"/>
      <c r="BS625" s="2"/>
      <c r="BT625" s="2"/>
      <c r="BU625" s="2"/>
      <c r="BV625" s="2"/>
      <c r="BW625" s="2"/>
      <c r="BX625" s="2"/>
      <c r="BY625" s="2"/>
      <c r="BZ625" s="2"/>
      <c r="CA625" s="2"/>
      <c r="CB625" s="2"/>
      <c r="CC625" s="2"/>
      <c r="CD625" s="2"/>
      <c r="CE625" s="2"/>
      <c r="CF625" s="2"/>
      <c r="CG625" s="2"/>
      <c r="CH625" s="2"/>
      <c r="CI625" s="2"/>
      <c r="CJ625" s="2"/>
      <c r="CK625" s="2"/>
      <c r="CL625" s="2"/>
      <c r="CM625" s="2"/>
      <c r="CN625" s="2"/>
      <c r="CO625" s="2"/>
      <c r="CP625" s="2"/>
      <c r="CQ625" s="2"/>
      <c r="CR625" s="2"/>
      <c r="CS625" s="2"/>
      <c r="CT625" s="2"/>
      <c r="CU625" s="2"/>
      <c r="CV625" s="2"/>
      <c r="CW625" s="2"/>
      <c r="CX625" s="2"/>
      <c r="CY625" s="2"/>
    </row>
    <row r="626" spans="1:103" s="11" customFormat="1" x14ac:dyDescent="0.25">
      <c r="A626" s="187" t="s">
        <v>14</v>
      </c>
      <c r="B626" s="187"/>
      <c r="C626" s="166"/>
      <c r="D626" s="120">
        <v>2212.7779999999998</v>
      </c>
      <c r="E626" s="120">
        <v>2212.7779999999998</v>
      </c>
      <c r="F626" s="120">
        <v>2212.7779999999998</v>
      </c>
      <c r="G626" s="189"/>
      <c r="H626" s="189"/>
      <c r="I626" s="120">
        <v>2212.7779999999998</v>
      </c>
      <c r="J626" s="185"/>
      <c r="K626" s="8">
        <f t="shared" si="249"/>
        <v>1</v>
      </c>
      <c r="L626" s="9">
        <f t="shared" si="250"/>
        <v>1</v>
      </c>
      <c r="M626" s="31"/>
      <c r="N626" s="3">
        <f t="shared" si="243"/>
        <v>0</v>
      </c>
      <c r="O626" s="3">
        <f t="shared" si="244"/>
        <v>0</v>
      </c>
      <c r="Q626" s="2"/>
      <c r="R626" s="169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  <c r="BH626" s="2"/>
      <c r="BI626" s="2"/>
      <c r="BJ626" s="2"/>
      <c r="BK626" s="2"/>
      <c r="BL626" s="2"/>
      <c r="BM626" s="2"/>
      <c r="BN626" s="2"/>
      <c r="BO626" s="2"/>
      <c r="BP626" s="2"/>
      <c r="BQ626" s="2"/>
      <c r="BR626" s="2"/>
      <c r="BS626" s="2"/>
      <c r="BT626" s="2"/>
      <c r="BU626" s="2"/>
      <c r="BV626" s="2"/>
      <c r="BW626" s="2"/>
      <c r="BX626" s="2"/>
      <c r="BY626" s="2"/>
      <c r="BZ626" s="2"/>
      <c r="CA626" s="2"/>
      <c r="CB626" s="2"/>
      <c r="CC626" s="2"/>
      <c r="CD626" s="2"/>
      <c r="CE626" s="2"/>
      <c r="CF626" s="2"/>
      <c r="CG626" s="2"/>
      <c r="CH626" s="2"/>
      <c r="CI626" s="2"/>
      <c r="CJ626" s="2"/>
      <c r="CK626" s="2"/>
      <c r="CL626" s="2"/>
      <c r="CM626" s="2"/>
      <c r="CN626" s="2"/>
      <c r="CO626" s="2"/>
      <c r="CP626" s="2"/>
      <c r="CQ626" s="2"/>
      <c r="CR626" s="2"/>
      <c r="CS626" s="2"/>
      <c r="CT626" s="2"/>
      <c r="CU626" s="2"/>
      <c r="CV626" s="2"/>
      <c r="CW626" s="2"/>
      <c r="CX626" s="2"/>
      <c r="CY626" s="2"/>
    </row>
    <row r="627" spans="1:103" s="11" customFormat="1" x14ac:dyDescent="0.25">
      <c r="A627" s="187" t="s">
        <v>15</v>
      </c>
      <c r="B627" s="187"/>
      <c r="C627" s="166" t="s">
        <v>314</v>
      </c>
      <c r="D627" s="120"/>
      <c r="E627" s="120"/>
      <c r="F627" s="120"/>
      <c r="G627" s="189"/>
      <c r="H627" s="189"/>
      <c r="I627" s="120"/>
      <c r="J627" s="185"/>
      <c r="K627" s="8" t="e">
        <f t="shared" si="249"/>
        <v>#DIV/0!</v>
      </c>
      <c r="L627" s="9" t="e">
        <f t="shared" si="250"/>
        <v>#DIV/0!</v>
      </c>
      <c r="M627" s="31"/>
      <c r="N627" s="3">
        <f t="shared" si="243"/>
        <v>0</v>
      </c>
      <c r="O627" s="3">
        <f t="shared" si="244"/>
        <v>0</v>
      </c>
      <c r="Q627" s="2"/>
      <c r="R627" s="169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  <c r="BH627" s="2"/>
      <c r="BI627" s="2"/>
      <c r="BJ627" s="2"/>
      <c r="BK627" s="2"/>
      <c r="BL627" s="2"/>
      <c r="BM627" s="2"/>
      <c r="BN627" s="2"/>
      <c r="BO627" s="2"/>
      <c r="BP627" s="2"/>
      <c r="BQ627" s="2"/>
      <c r="BR627" s="2"/>
      <c r="BS627" s="2"/>
      <c r="BT627" s="2"/>
      <c r="BU627" s="2"/>
      <c r="BV627" s="2"/>
      <c r="BW627" s="2"/>
      <c r="BX627" s="2"/>
      <c r="BY627" s="2"/>
      <c r="BZ627" s="2"/>
      <c r="CA627" s="2"/>
      <c r="CB627" s="2"/>
      <c r="CC627" s="2"/>
      <c r="CD627" s="2"/>
      <c r="CE627" s="2"/>
      <c r="CF627" s="2"/>
      <c r="CG627" s="2"/>
      <c r="CH627" s="2"/>
      <c r="CI627" s="2"/>
      <c r="CJ627" s="2"/>
      <c r="CK627" s="2"/>
      <c r="CL627" s="2"/>
      <c r="CM627" s="2"/>
      <c r="CN627" s="2"/>
      <c r="CO627" s="2"/>
      <c r="CP627" s="2"/>
      <c r="CQ627" s="2"/>
      <c r="CR627" s="2"/>
      <c r="CS627" s="2"/>
      <c r="CT627" s="2"/>
      <c r="CU627" s="2"/>
      <c r="CV627" s="2"/>
      <c r="CW627" s="2"/>
      <c r="CX627" s="2"/>
      <c r="CY627" s="2"/>
    </row>
    <row r="628" spans="1:103" s="11" customFormat="1" x14ac:dyDescent="0.25">
      <c r="A628" s="187" t="s">
        <v>16</v>
      </c>
      <c r="B628" s="187"/>
      <c r="C628" s="166"/>
      <c r="D628" s="120"/>
      <c r="E628" s="120"/>
      <c r="F628" s="120"/>
      <c r="G628" s="189"/>
      <c r="H628" s="189"/>
      <c r="I628" s="120"/>
      <c r="J628" s="185"/>
      <c r="K628" s="8" t="e">
        <f t="shared" si="249"/>
        <v>#DIV/0!</v>
      </c>
      <c r="L628" s="9" t="e">
        <f t="shared" si="250"/>
        <v>#DIV/0!</v>
      </c>
      <c r="M628" s="31"/>
      <c r="N628" s="3">
        <f t="shared" si="243"/>
        <v>0</v>
      </c>
      <c r="O628" s="3">
        <f t="shared" si="244"/>
        <v>0</v>
      </c>
      <c r="Q628" s="2"/>
      <c r="R628" s="169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  <c r="BH628" s="2"/>
      <c r="BI628" s="2"/>
      <c r="BJ628" s="2"/>
      <c r="BK628" s="2"/>
      <c r="BL628" s="2"/>
      <c r="BM628" s="2"/>
      <c r="BN628" s="2"/>
      <c r="BO628" s="2"/>
      <c r="BP628" s="2"/>
      <c r="BQ628" s="2"/>
      <c r="BR628" s="2"/>
      <c r="BS628" s="2"/>
      <c r="BT628" s="2"/>
      <c r="BU628" s="2"/>
      <c r="BV628" s="2"/>
      <c r="BW628" s="2"/>
      <c r="BX628" s="2"/>
      <c r="BY628" s="2"/>
      <c r="BZ628" s="2"/>
      <c r="CA628" s="2"/>
      <c r="CB628" s="2"/>
      <c r="CC628" s="2"/>
      <c r="CD628" s="2"/>
      <c r="CE628" s="2"/>
      <c r="CF628" s="2"/>
      <c r="CG628" s="2"/>
      <c r="CH628" s="2"/>
      <c r="CI628" s="2"/>
      <c r="CJ628" s="2"/>
      <c r="CK628" s="2"/>
      <c r="CL628" s="2"/>
      <c r="CM628" s="2"/>
      <c r="CN628" s="2"/>
      <c r="CO628" s="2"/>
      <c r="CP628" s="2"/>
      <c r="CQ628" s="2"/>
      <c r="CR628" s="2"/>
      <c r="CS628" s="2"/>
      <c r="CT628" s="2"/>
      <c r="CU628" s="2"/>
      <c r="CV628" s="2"/>
      <c r="CW628" s="2"/>
      <c r="CX628" s="2"/>
      <c r="CY628" s="2"/>
    </row>
    <row r="629" spans="1:103" s="11" customFormat="1" x14ac:dyDescent="0.25">
      <c r="A629" s="187" t="s">
        <v>17</v>
      </c>
      <c r="B629" s="187"/>
      <c r="C629" s="166"/>
      <c r="D629" s="120"/>
      <c r="E629" s="120"/>
      <c r="F629" s="120"/>
      <c r="G629" s="189"/>
      <c r="H629" s="189"/>
      <c r="I629" s="120"/>
      <c r="J629" s="185"/>
      <c r="K629" s="8" t="e">
        <f t="shared" si="249"/>
        <v>#DIV/0!</v>
      </c>
      <c r="L629" s="9" t="e">
        <f t="shared" si="250"/>
        <v>#DIV/0!</v>
      </c>
      <c r="M629" s="31"/>
      <c r="N629" s="3">
        <f t="shared" si="243"/>
        <v>0</v>
      </c>
      <c r="O629" s="3">
        <f t="shared" si="244"/>
        <v>0</v>
      </c>
      <c r="Q629" s="2"/>
      <c r="R629" s="169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  <c r="BH629" s="2"/>
      <c r="BI629" s="2"/>
      <c r="BJ629" s="2"/>
      <c r="BK629" s="2"/>
      <c r="BL629" s="2"/>
      <c r="BM629" s="2"/>
      <c r="BN629" s="2"/>
      <c r="BO629" s="2"/>
      <c r="BP629" s="2"/>
      <c r="BQ629" s="2"/>
      <c r="BR629" s="2"/>
      <c r="BS629" s="2"/>
      <c r="BT629" s="2"/>
      <c r="BU629" s="2"/>
      <c r="BV629" s="2"/>
      <c r="BW629" s="2"/>
      <c r="BX629" s="2"/>
      <c r="BY629" s="2"/>
      <c r="BZ629" s="2"/>
      <c r="CA629" s="2"/>
      <c r="CB629" s="2"/>
      <c r="CC629" s="2"/>
      <c r="CD629" s="2"/>
      <c r="CE629" s="2"/>
      <c r="CF629" s="2"/>
      <c r="CG629" s="2"/>
      <c r="CH629" s="2"/>
      <c r="CI629" s="2"/>
      <c r="CJ629" s="2"/>
      <c r="CK629" s="2"/>
      <c r="CL629" s="2"/>
      <c r="CM629" s="2"/>
      <c r="CN629" s="2"/>
      <c r="CO629" s="2"/>
      <c r="CP629" s="2"/>
      <c r="CQ629" s="2"/>
      <c r="CR629" s="2"/>
      <c r="CS629" s="2"/>
      <c r="CT629" s="2"/>
      <c r="CU629" s="2"/>
      <c r="CV629" s="2"/>
      <c r="CW629" s="2"/>
      <c r="CX629" s="2"/>
      <c r="CY629" s="2"/>
    </row>
    <row r="630" spans="1:103" s="11" customFormat="1" x14ac:dyDescent="0.25">
      <c r="A630" s="190" t="s">
        <v>18</v>
      </c>
      <c r="B630" s="190"/>
      <c r="C630" s="167"/>
      <c r="D630" s="122"/>
      <c r="E630" s="122"/>
      <c r="F630" s="122"/>
      <c r="G630" s="192"/>
      <c r="H630" s="192"/>
      <c r="I630" s="122"/>
      <c r="J630" s="186"/>
      <c r="K630" s="8" t="e">
        <f t="shared" si="249"/>
        <v>#DIV/0!</v>
      </c>
      <c r="L630" s="9" t="e">
        <f t="shared" si="250"/>
        <v>#DIV/0!</v>
      </c>
      <c r="M630" s="31"/>
      <c r="N630" s="3">
        <f t="shared" si="243"/>
        <v>0</v>
      </c>
      <c r="O630" s="3">
        <f t="shared" si="244"/>
        <v>0</v>
      </c>
      <c r="Q630" s="2"/>
      <c r="R630" s="169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  <c r="BH630" s="2"/>
      <c r="BI630" s="2"/>
      <c r="BJ630" s="2"/>
      <c r="BK630" s="2"/>
      <c r="BL630" s="2"/>
      <c r="BM630" s="2"/>
      <c r="BN630" s="2"/>
      <c r="BO630" s="2"/>
      <c r="BP630" s="2"/>
      <c r="BQ630" s="2"/>
      <c r="BR630" s="2"/>
      <c r="BS630" s="2"/>
      <c r="BT630" s="2"/>
      <c r="BU630" s="2"/>
      <c r="BV630" s="2"/>
      <c r="BW630" s="2"/>
      <c r="BX630" s="2"/>
      <c r="BY630" s="2"/>
      <c r="BZ630" s="2"/>
      <c r="CA630" s="2"/>
      <c r="CB630" s="2"/>
      <c r="CC630" s="2"/>
      <c r="CD630" s="2"/>
      <c r="CE630" s="2"/>
      <c r="CF630" s="2"/>
      <c r="CG630" s="2"/>
      <c r="CH630" s="2"/>
      <c r="CI630" s="2"/>
      <c r="CJ630" s="2"/>
      <c r="CK630" s="2"/>
      <c r="CL630" s="2"/>
      <c r="CM630" s="2"/>
      <c r="CN630" s="2"/>
      <c r="CO630" s="2"/>
      <c r="CP630" s="2"/>
      <c r="CQ630" s="2"/>
      <c r="CR630" s="2"/>
      <c r="CS630" s="2"/>
      <c r="CT630" s="2"/>
      <c r="CU630" s="2"/>
      <c r="CV630" s="2"/>
      <c r="CW630" s="2"/>
      <c r="CX630" s="2"/>
      <c r="CY630" s="2"/>
    </row>
    <row r="631" spans="1:103" s="40" customFormat="1" ht="24" x14ac:dyDescent="0.2">
      <c r="A631" s="118" t="s">
        <v>154</v>
      </c>
      <c r="B631" s="191" t="s">
        <v>155</v>
      </c>
      <c r="C631" s="191"/>
      <c r="D631" s="191"/>
      <c r="E631" s="191"/>
      <c r="F631" s="191"/>
      <c r="G631" s="191"/>
      <c r="H631" s="191"/>
      <c r="I631" s="191"/>
      <c r="J631" s="191"/>
      <c r="K631" s="26"/>
      <c r="L631" s="27"/>
      <c r="M631" s="39"/>
      <c r="N631" s="3">
        <f t="shared" si="243"/>
        <v>0</v>
      </c>
      <c r="O631" s="3">
        <f t="shared" si="244"/>
        <v>0</v>
      </c>
      <c r="Q631" s="41"/>
      <c r="R631" s="175"/>
      <c r="S631" s="41"/>
      <c r="T631" s="41"/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F631" s="41"/>
      <c r="AG631" s="41"/>
      <c r="AH631" s="41"/>
      <c r="AI631" s="41"/>
      <c r="AJ631" s="41"/>
      <c r="AK631" s="41"/>
      <c r="AL631" s="41"/>
      <c r="AM631" s="41"/>
      <c r="AN631" s="41"/>
      <c r="AO631" s="41"/>
      <c r="AP631" s="41"/>
      <c r="AQ631" s="41"/>
      <c r="AR631" s="41"/>
      <c r="AS631" s="41"/>
      <c r="AT631" s="41"/>
      <c r="AU631" s="41"/>
      <c r="AV631" s="41"/>
      <c r="AW631" s="41"/>
      <c r="AX631" s="41"/>
      <c r="AY631" s="41"/>
      <c r="AZ631" s="41"/>
      <c r="BA631" s="41"/>
      <c r="BB631" s="41"/>
      <c r="BC631" s="41"/>
      <c r="BD631" s="41"/>
      <c r="BE631" s="41"/>
      <c r="BF631" s="41"/>
      <c r="BG631" s="41"/>
      <c r="BH631" s="41"/>
      <c r="BI631" s="41"/>
      <c r="BJ631" s="41"/>
      <c r="BK631" s="41"/>
      <c r="BL631" s="41"/>
      <c r="BM631" s="41"/>
      <c r="BN631" s="41"/>
      <c r="BO631" s="41"/>
      <c r="BP631" s="41"/>
      <c r="BQ631" s="41"/>
      <c r="BR631" s="41"/>
      <c r="BS631" s="41"/>
      <c r="BT631" s="41"/>
      <c r="BU631" s="41"/>
      <c r="BV631" s="41"/>
      <c r="BW631" s="41"/>
      <c r="BX631" s="41"/>
      <c r="BY631" s="41"/>
      <c r="BZ631" s="41"/>
      <c r="CA631" s="41"/>
      <c r="CB631" s="41"/>
      <c r="CC631" s="41"/>
      <c r="CD631" s="41"/>
      <c r="CE631" s="41"/>
      <c r="CF631" s="41"/>
      <c r="CG631" s="41"/>
      <c r="CH631" s="41"/>
      <c r="CI631" s="41"/>
      <c r="CJ631" s="41"/>
      <c r="CK631" s="41"/>
      <c r="CL631" s="41"/>
      <c r="CM631" s="41"/>
      <c r="CN631" s="41"/>
      <c r="CO631" s="41"/>
      <c r="CP631" s="41"/>
      <c r="CQ631" s="41"/>
      <c r="CR631" s="41"/>
      <c r="CS631" s="41"/>
      <c r="CT631" s="41"/>
      <c r="CU631" s="41"/>
      <c r="CV631" s="41"/>
      <c r="CW631" s="41"/>
      <c r="CX631" s="41"/>
      <c r="CY631" s="41"/>
    </row>
    <row r="632" spans="1:103" s="11" customFormat="1" x14ac:dyDescent="0.25">
      <c r="A632" s="187" t="s">
        <v>12</v>
      </c>
      <c r="B632" s="187"/>
      <c r="C632" s="166" t="s">
        <v>306</v>
      </c>
      <c r="D632" s="120">
        <f>SUM(D640)</f>
        <v>18642.518939999998</v>
      </c>
      <c r="E632" s="120">
        <f>SUM(E640)</f>
        <v>18642.307379999998</v>
      </c>
      <c r="F632" s="120">
        <f>SUM(F640)</f>
        <v>18642.307379999998</v>
      </c>
      <c r="G632" s="189">
        <v>44562</v>
      </c>
      <c r="H632" s="189"/>
      <c r="I632" s="120">
        <f>SUM(I640)</f>
        <v>18642.307379999998</v>
      </c>
      <c r="J632" s="185" t="s">
        <v>254</v>
      </c>
      <c r="K632" s="8">
        <f>F632/D632</f>
        <v>0.99998865174815266</v>
      </c>
      <c r="L632" s="9">
        <f>I632/D632</f>
        <v>0.99998865174815266</v>
      </c>
      <c r="M632" s="31"/>
      <c r="N632" s="3">
        <f t="shared" si="243"/>
        <v>0</v>
      </c>
      <c r="O632" s="3">
        <f t="shared" si="244"/>
        <v>0</v>
      </c>
      <c r="Q632" s="2"/>
      <c r="R632" s="169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  <c r="BH632" s="2"/>
      <c r="BI632" s="2"/>
      <c r="BJ632" s="2"/>
      <c r="BK632" s="2"/>
      <c r="BL632" s="2"/>
      <c r="BM632" s="2"/>
      <c r="BN632" s="2"/>
      <c r="BO632" s="2"/>
      <c r="BP632" s="2"/>
      <c r="BQ632" s="2"/>
      <c r="BR632" s="2"/>
      <c r="BS632" s="2"/>
      <c r="BT632" s="2"/>
      <c r="BU632" s="2"/>
      <c r="BV632" s="2"/>
      <c r="BW632" s="2"/>
      <c r="BX632" s="2"/>
      <c r="BY632" s="2"/>
      <c r="BZ632" s="2"/>
      <c r="CA632" s="2"/>
      <c r="CB632" s="2"/>
      <c r="CC632" s="2"/>
      <c r="CD632" s="2"/>
      <c r="CE632" s="2"/>
      <c r="CF632" s="2"/>
      <c r="CG632" s="2"/>
      <c r="CH632" s="2"/>
      <c r="CI632" s="2"/>
      <c r="CJ632" s="2"/>
      <c r="CK632" s="2"/>
      <c r="CL632" s="2"/>
      <c r="CM632" s="2"/>
      <c r="CN632" s="2"/>
      <c r="CO632" s="2"/>
      <c r="CP632" s="2"/>
      <c r="CQ632" s="2"/>
      <c r="CR632" s="2"/>
      <c r="CS632" s="2"/>
      <c r="CT632" s="2"/>
      <c r="CU632" s="2"/>
      <c r="CV632" s="2"/>
      <c r="CW632" s="2"/>
      <c r="CX632" s="2"/>
      <c r="CY632" s="2"/>
    </row>
    <row r="633" spans="1:103" s="11" customFormat="1" x14ac:dyDescent="0.25">
      <c r="A633" s="187" t="s">
        <v>13</v>
      </c>
      <c r="B633" s="187"/>
      <c r="C633" s="166"/>
      <c r="D633" s="120">
        <f t="shared" ref="D633:F638" si="251">SUM(D641)</f>
        <v>0</v>
      </c>
      <c r="E633" s="120">
        <f t="shared" si="251"/>
        <v>0</v>
      </c>
      <c r="F633" s="120">
        <f t="shared" si="251"/>
        <v>0</v>
      </c>
      <c r="G633" s="189"/>
      <c r="H633" s="189"/>
      <c r="I633" s="120">
        <f t="shared" ref="I633:I638" si="252">SUM(I641)</f>
        <v>0</v>
      </c>
      <c r="J633" s="185"/>
      <c r="K633" s="8" t="e">
        <f t="shared" ref="K633:K638" si="253">F633/D633</f>
        <v>#DIV/0!</v>
      </c>
      <c r="L633" s="9" t="e">
        <f t="shared" ref="L633:L638" si="254">I633/D633</f>
        <v>#DIV/0!</v>
      </c>
      <c r="M633" s="31"/>
      <c r="N633" s="3">
        <f t="shared" si="243"/>
        <v>0</v>
      </c>
      <c r="O633" s="3">
        <f t="shared" si="244"/>
        <v>0</v>
      </c>
      <c r="Q633" s="2"/>
      <c r="R633" s="169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  <c r="BH633" s="2"/>
      <c r="BI633" s="2"/>
      <c r="BJ633" s="2"/>
      <c r="BK633" s="2"/>
      <c r="BL633" s="2"/>
      <c r="BM633" s="2"/>
      <c r="BN633" s="2"/>
      <c r="BO633" s="2"/>
      <c r="BP633" s="2"/>
      <c r="BQ633" s="2"/>
      <c r="BR633" s="2"/>
      <c r="BS633" s="2"/>
      <c r="BT633" s="2"/>
      <c r="BU633" s="2"/>
      <c r="BV633" s="2"/>
      <c r="BW633" s="2"/>
      <c r="BX633" s="2"/>
      <c r="BY633" s="2"/>
      <c r="BZ633" s="2"/>
      <c r="CA633" s="2"/>
      <c r="CB633" s="2"/>
      <c r="CC633" s="2"/>
      <c r="CD633" s="2"/>
      <c r="CE633" s="2"/>
      <c r="CF633" s="2"/>
      <c r="CG633" s="2"/>
      <c r="CH633" s="2"/>
      <c r="CI633" s="2"/>
      <c r="CJ633" s="2"/>
      <c r="CK633" s="2"/>
      <c r="CL633" s="2"/>
      <c r="CM633" s="2"/>
      <c r="CN633" s="2"/>
      <c r="CO633" s="2"/>
      <c r="CP633" s="2"/>
      <c r="CQ633" s="2"/>
      <c r="CR633" s="2"/>
      <c r="CS633" s="2"/>
      <c r="CT633" s="2"/>
      <c r="CU633" s="2"/>
      <c r="CV633" s="2"/>
      <c r="CW633" s="2"/>
      <c r="CX633" s="2"/>
      <c r="CY633" s="2"/>
    </row>
    <row r="634" spans="1:103" s="11" customFormat="1" x14ac:dyDescent="0.25">
      <c r="A634" s="187" t="s">
        <v>14</v>
      </c>
      <c r="B634" s="187"/>
      <c r="C634" s="166" t="s">
        <v>306</v>
      </c>
      <c r="D634" s="120">
        <f t="shared" si="251"/>
        <v>18642.518939999998</v>
      </c>
      <c r="E634" s="120">
        <f t="shared" si="251"/>
        <v>18642.307379999998</v>
      </c>
      <c r="F634" s="120">
        <f t="shared" si="251"/>
        <v>18642.307379999998</v>
      </c>
      <c r="G634" s="189"/>
      <c r="H634" s="189"/>
      <c r="I634" s="120">
        <f t="shared" si="252"/>
        <v>18642.307379999998</v>
      </c>
      <c r="J634" s="185"/>
      <c r="K634" s="8">
        <f t="shared" si="253"/>
        <v>0.99998865174815266</v>
      </c>
      <c r="L634" s="9">
        <f t="shared" si="254"/>
        <v>0.99998865174815266</v>
      </c>
      <c r="M634" s="31"/>
      <c r="N634" s="3">
        <f t="shared" si="243"/>
        <v>0</v>
      </c>
      <c r="O634" s="3">
        <f t="shared" si="244"/>
        <v>0</v>
      </c>
      <c r="Q634" s="2"/>
      <c r="R634" s="169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  <c r="BH634" s="2"/>
      <c r="BI634" s="2"/>
      <c r="BJ634" s="2"/>
      <c r="BK634" s="2"/>
      <c r="BL634" s="2"/>
      <c r="BM634" s="2"/>
      <c r="BN634" s="2"/>
      <c r="BO634" s="2"/>
      <c r="BP634" s="2"/>
      <c r="BQ634" s="2"/>
      <c r="BR634" s="2"/>
      <c r="BS634" s="2"/>
      <c r="BT634" s="2"/>
      <c r="BU634" s="2"/>
      <c r="BV634" s="2"/>
      <c r="BW634" s="2"/>
      <c r="BX634" s="2"/>
      <c r="BY634" s="2"/>
      <c r="BZ634" s="2"/>
      <c r="CA634" s="2"/>
      <c r="CB634" s="2"/>
      <c r="CC634" s="2"/>
      <c r="CD634" s="2"/>
      <c r="CE634" s="2"/>
      <c r="CF634" s="2"/>
      <c r="CG634" s="2"/>
      <c r="CH634" s="2"/>
      <c r="CI634" s="2"/>
      <c r="CJ634" s="2"/>
      <c r="CK634" s="2"/>
      <c r="CL634" s="2"/>
      <c r="CM634" s="2"/>
      <c r="CN634" s="2"/>
      <c r="CO634" s="2"/>
      <c r="CP634" s="2"/>
      <c r="CQ634" s="2"/>
      <c r="CR634" s="2"/>
      <c r="CS634" s="2"/>
      <c r="CT634" s="2"/>
      <c r="CU634" s="2"/>
      <c r="CV634" s="2"/>
      <c r="CW634" s="2"/>
      <c r="CX634" s="2"/>
      <c r="CY634" s="2"/>
    </row>
    <row r="635" spans="1:103" s="11" customFormat="1" x14ac:dyDescent="0.25">
      <c r="A635" s="187" t="s">
        <v>15</v>
      </c>
      <c r="B635" s="187"/>
      <c r="C635" s="166"/>
      <c r="D635" s="120">
        <f t="shared" si="251"/>
        <v>0</v>
      </c>
      <c r="E635" s="120">
        <f t="shared" si="251"/>
        <v>0</v>
      </c>
      <c r="F635" s="120">
        <f t="shared" si="251"/>
        <v>0</v>
      </c>
      <c r="G635" s="189"/>
      <c r="H635" s="189"/>
      <c r="I635" s="120">
        <f t="shared" si="252"/>
        <v>0</v>
      </c>
      <c r="J635" s="185"/>
      <c r="K635" s="8" t="e">
        <f t="shared" si="253"/>
        <v>#DIV/0!</v>
      </c>
      <c r="L635" s="9" t="e">
        <f t="shared" si="254"/>
        <v>#DIV/0!</v>
      </c>
      <c r="M635" s="31"/>
      <c r="N635" s="3">
        <f t="shared" si="243"/>
        <v>0</v>
      </c>
      <c r="O635" s="3">
        <f t="shared" si="244"/>
        <v>0</v>
      </c>
      <c r="Q635" s="2"/>
      <c r="R635" s="169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  <c r="BH635" s="2"/>
      <c r="BI635" s="2"/>
      <c r="BJ635" s="2"/>
      <c r="BK635" s="2"/>
      <c r="BL635" s="2"/>
      <c r="BM635" s="2"/>
      <c r="BN635" s="2"/>
      <c r="BO635" s="2"/>
      <c r="BP635" s="2"/>
      <c r="BQ635" s="2"/>
      <c r="BR635" s="2"/>
      <c r="BS635" s="2"/>
      <c r="BT635" s="2"/>
      <c r="BU635" s="2"/>
      <c r="BV635" s="2"/>
      <c r="BW635" s="2"/>
      <c r="BX635" s="2"/>
      <c r="BY635" s="2"/>
      <c r="BZ635" s="2"/>
      <c r="CA635" s="2"/>
      <c r="CB635" s="2"/>
      <c r="CC635" s="2"/>
      <c r="CD635" s="2"/>
      <c r="CE635" s="2"/>
      <c r="CF635" s="2"/>
      <c r="CG635" s="2"/>
      <c r="CH635" s="2"/>
      <c r="CI635" s="2"/>
      <c r="CJ635" s="2"/>
      <c r="CK635" s="2"/>
      <c r="CL635" s="2"/>
      <c r="CM635" s="2"/>
      <c r="CN635" s="2"/>
      <c r="CO635" s="2"/>
      <c r="CP635" s="2"/>
      <c r="CQ635" s="2"/>
      <c r="CR635" s="2"/>
      <c r="CS635" s="2"/>
      <c r="CT635" s="2"/>
      <c r="CU635" s="2"/>
      <c r="CV635" s="2"/>
      <c r="CW635" s="2"/>
      <c r="CX635" s="2"/>
      <c r="CY635" s="2"/>
    </row>
    <row r="636" spans="1:103" s="11" customFormat="1" x14ac:dyDescent="0.25">
      <c r="A636" s="187" t="s">
        <v>16</v>
      </c>
      <c r="B636" s="187"/>
      <c r="C636" s="166"/>
      <c r="D636" s="120">
        <f t="shared" si="251"/>
        <v>0</v>
      </c>
      <c r="E636" s="120">
        <f t="shared" si="251"/>
        <v>0</v>
      </c>
      <c r="F636" s="120">
        <f t="shared" si="251"/>
        <v>0</v>
      </c>
      <c r="G636" s="189"/>
      <c r="H636" s="189"/>
      <c r="I636" s="120">
        <f t="shared" si="252"/>
        <v>0</v>
      </c>
      <c r="J636" s="185"/>
      <c r="K636" s="8" t="e">
        <f t="shared" si="253"/>
        <v>#DIV/0!</v>
      </c>
      <c r="L636" s="9" t="e">
        <f t="shared" si="254"/>
        <v>#DIV/0!</v>
      </c>
      <c r="M636" s="31"/>
      <c r="N636" s="3">
        <f t="shared" si="243"/>
        <v>0</v>
      </c>
      <c r="O636" s="3">
        <f t="shared" si="244"/>
        <v>0</v>
      </c>
      <c r="Q636" s="2"/>
      <c r="R636" s="169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  <c r="BH636" s="2"/>
      <c r="BI636" s="2"/>
      <c r="BJ636" s="2"/>
      <c r="BK636" s="2"/>
      <c r="BL636" s="2"/>
      <c r="BM636" s="2"/>
      <c r="BN636" s="2"/>
      <c r="BO636" s="2"/>
      <c r="BP636" s="2"/>
      <c r="BQ636" s="2"/>
      <c r="BR636" s="2"/>
      <c r="BS636" s="2"/>
      <c r="BT636" s="2"/>
      <c r="BU636" s="2"/>
      <c r="BV636" s="2"/>
      <c r="BW636" s="2"/>
      <c r="BX636" s="2"/>
      <c r="BY636" s="2"/>
      <c r="BZ636" s="2"/>
      <c r="CA636" s="2"/>
      <c r="CB636" s="2"/>
      <c r="CC636" s="2"/>
      <c r="CD636" s="2"/>
      <c r="CE636" s="2"/>
      <c r="CF636" s="2"/>
      <c r="CG636" s="2"/>
      <c r="CH636" s="2"/>
      <c r="CI636" s="2"/>
      <c r="CJ636" s="2"/>
      <c r="CK636" s="2"/>
      <c r="CL636" s="2"/>
      <c r="CM636" s="2"/>
      <c r="CN636" s="2"/>
      <c r="CO636" s="2"/>
      <c r="CP636" s="2"/>
      <c r="CQ636" s="2"/>
      <c r="CR636" s="2"/>
      <c r="CS636" s="2"/>
      <c r="CT636" s="2"/>
      <c r="CU636" s="2"/>
      <c r="CV636" s="2"/>
      <c r="CW636" s="2"/>
      <c r="CX636" s="2"/>
      <c r="CY636" s="2"/>
    </row>
    <row r="637" spans="1:103" s="11" customFormat="1" x14ac:dyDescent="0.25">
      <c r="A637" s="187" t="s">
        <v>17</v>
      </c>
      <c r="B637" s="187"/>
      <c r="C637" s="166"/>
      <c r="D637" s="120">
        <f t="shared" si="251"/>
        <v>0</v>
      </c>
      <c r="E637" s="120">
        <f t="shared" si="251"/>
        <v>0</v>
      </c>
      <c r="F637" s="120">
        <f t="shared" si="251"/>
        <v>0</v>
      </c>
      <c r="G637" s="189"/>
      <c r="H637" s="189"/>
      <c r="I637" s="120">
        <f t="shared" si="252"/>
        <v>0</v>
      </c>
      <c r="J637" s="185"/>
      <c r="K637" s="8" t="e">
        <f t="shared" si="253"/>
        <v>#DIV/0!</v>
      </c>
      <c r="L637" s="9" t="e">
        <f t="shared" si="254"/>
        <v>#DIV/0!</v>
      </c>
      <c r="M637" s="31"/>
      <c r="N637" s="3">
        <f t="shared" si="243"/>
        <v>0</v>
      </c>
      <c r="O637" s="3">
        <f t="shared" si="244"/>
        <v>0</v>
      </c>
      <c r="Q637" s="2"/>
      <c r="R637" s="169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  <c r="BH637" s="2"/>
      <c r="BI637" s="2"/>
      <c r="BJ637" s="2"/>
      <c r="BK637" s="2"/>
      <c r="BL637" s="2"/>
      <c r="BM637" s="2"/>
      <c r="BN637" s="2"/>
      <c r="BO637" s="2"/>
      <c r="BP637" s="2"/>
      <c r="BQ637" s="2"/>
      <c r="BR637" s="2"/>
      <c r="BS637" s="2"/>
      <c r="BT637" s="2"/>
      <c r="BU637" s="2"/>
      <c r="BV637" s="2"/>
      <c r="BW637" s="2"/>
      <c r="BX637" s="2"/>
      <c r="BY637" s="2"/>
      <c r="BZ637" s="2"/>
      <c r="CA637" s="2"/>
      <c r="CB637" s="2"/>
      <c r="CC637" s="2"/>
      <c r="CD637" s="2"/>
      <c r="CE637" s="2"/>
      <c r="CF637" s="2"/>
      <c r="CG637" s="2"/>
      <c r="CH637" s="2"/>
      <c r="CI637" s="2"/>
      <c r="CJ637" s="2"/>
      <c r="CK637" s="2"/>
      <c r="CL637" s="2"/>
      <c r="CM637" s="2"/>
      <c r="CN637" s="2"/>
      <c r="CO637" s="2"/>
      <c r="CP637" s="2"/>
      <c r="CQ637" s="2"/>
      <c r="CR637" s="2"/>
      <c r="CS637" s="2"/>
      <c r="CT637" s="2"/>
      <c r="CU637" s="2"/>
      <c r="CV637" s="2"/>
      <c r="CW637" s="2"/>
      <c r="CX637" s="2"/>
      <c r="CY637" s="2"/>
    </row>
    <row r="638" spans="1:103" s="11" customFormat="1" x14ac:dyDescent="0.25">
      <c r="A638" s="190" t="s">
        <v>18</v>
      </c>
      <c r="B638" s="190"/>
      <c r="C638" s="167"/>
      <c r="D638" s="122">
        <f t="shared" si="251"/>
        <v>0</v>
      </c>
      <c r="E638" s="122">
        <f t="shared" si="251"/>
        <v>0</v>
      </c>
      <c r="F638" s="122">
        <f t="shared" si="251"/>
        <v>0</v>
      </c>
      <c r="G638" s="192"/>
      <c r="H638" s="192"/>
      <c r="I638" s="122">
        <f t="shared" si="252"/>
        <v>0</v>
      </c>
      <c r="J638" s="186"/>
      <c r="K638" s="8" t="e">
        <f t="shared" si="253"/>
        <v>#DIV/0!</v>
      </c>
      <c r="L638" s="9" t="e">
        <f t="shared" si="254"/>
        <v>#DIV/0!</v>
      </c>
      <c r="M638" s="31"/>
      <c r="N638" s="3">
        <f t="shared" si="243"/>
        <v>0</v>
      </c>
      <c r="O638" s="3">
        <f t="shared" si="244"/>
        <v>0</v>
      </c>
      <c r="Q638" s="2"/>
      <c r="R638" s="169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  <c r="BH638" s="2"/>
      <c r="BI638" s="2"/>
      <c r="BJ638" s="2"/>
      <c r="BK638" s="2"/>
      <c r="BL638" s="2"/>
      <c r="BM638" s="2"/>
      <c r="BN638" s="2"/>
      <c r="BO638" s="2"/>
      <c r="BP638" s="2"/>
      <c r="BQ638" s="2"/>
      <c r="BR638" s="2"/>
      <c r="BS638" s="2"/>
      <c r="BT638" s="2"/>
      <c r="BU638" s="2"/>
      <c r="BV638" s="2"/>
      <c r="BW638" s="2"/>
      <c r="BX638" s="2"/>
      <c r="BY638" s="2"/>
      <c r="BZ638" s="2"/>
      <c r="CA638" s="2"/>
      <c r="CB638" s="2"/>
      <c r="CC638" s="2"/>
      <c r="CD638" s="2"/>
      <c r="CE638" s="2"/>
      <c r="CF638" s="2"/>
      <c r="CG638" s="2"/>
      <c r="CH638" s="2"/>
      <c r="CI638" s="2"/>
      <c r="CJ638" s="2"/>
      <c r="CK638" s="2"/>
      <c r="CL638" s="2"/>
      <c r="CM638" s="2"/>
      <c r="CN638" s="2"/>
      <c r="CO638" s="2"/>
      <c r="CP638" s="2"/>
      <c r="CQ638" s="2"/>
      <c r="CR638" s="2"/>
      <c r="CS638" s="2"/>
      <c r="CT638" s="2"/>
      <c r="CU638" s="2"/>
      <c r="CV638" s="2"/>
      <c r="CW638" s="2"/>
      <c r="CX638" s="2"/>
      <c r="CY638" s="2"/>
    </row>
    <row r="639" spans="1:103" s="40" customFormat="1" ht="24" x14ac:dyDescent="0.2">
      <c r="A639" s="118" t="s">
        <v>156</v>
      </c>
      <c r="B639" s="191" t="s">
        <v>157</v>
      </c>
      <c r="C639" s="191"/>
      <c r="D639" s="191"/>
      <c r="E639" s="191"/>
      <c r="F639" s="191"/>
      <c r="G639" s="191"/>
      <c r="H639" s="191"/>
      <c r="I639" s="191"/>
      <c r="J639" s="191"/>
      <c r="K639" s="26"/>
      <c r="L639" s="27"/>
      <c r="M639" s="39"/>
      <c r="N639" s="3">
        <f t="shared" si="243"/>
        <v>0</v>
      </c>
      <c r="O639" s="3">
        <f t="shared" si="244"/>
        <v>0</v>
      </c>
      <c r="Q639" s="41"/>
      <c r="R639" s="175"/>
      <c r="S639" s="41"/>
      <c r="T639" s="41"/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F639" s="41"/>
      <c r="AG639" s="41"/>
      <c r="AH639" s="41"/>
      <c r="AI639" s="41"/>
      <c r="AJ639" s="41"/>
      <c r="AK639" s="41"/>
      <c r="AL639" s="41"/>
      <c r="AM639" s="41"/>
      <c r="AN639" s="41"/>
      <c r="AO639" s="41"/>
      <c r="AP639" s="41"/>
      <c r="AQ639" s="41"/>
      <c r="AR639" s="41"/>
      <c r="AS639" s="41"/>
      <c r="AT639" s="41"/>
      <c r="AU639" s="41"/>
      <c r="AV639" s="41"/>
      <c r="AW639" s="41"/>
      <c r="AX639" s="41"/>
      <c r="AY639" s="41"/>
      <c r="AZ639" s="41"/>
      <c r="BA639" s="41"/>
      <c r="BB639" s="41"/>
      <c r="BC639" s="41"/>
      <c r="BD639" s="41"/>
      <c r="BE639" s="41"/>
      <c r="BF639" s="41"/>
      <c r="BG639" s="41"/>
      <c r="BH639" s="41"/>
      <c r="BI639" s="41"/>
      <c r="BJ639" s="41"/>
      <c r="BK639" s="41"/>
      <c r="BL639" s="41"/>
      <c r="BM639" s="41"/>
      <c r="BN639" s="41"/>
      <c r="BO639" s="41"/>
      <c r="BP639" s="41"/>
      <c r="BQ639" s="41"/>
      <c r="BR639" s="41"/>
      <c r="BS639" s="41"/>
      <c r="BT639" s="41"/>
      <c r="BU639" s="41"/>
      <c r="BV639" s="41"/>
      <c r="BW639" s="41"/>
      <c r="BX639" s="41"/>
      <c r="BY639" s="41"/>
      <c r="BZ639" s="41"/>
      <c r="CA639" s="41"/>
      <c r="CB639" s="41"/>
      <c r="CC639" s="41"/>
      <c r="CD639" s="41"/>
      <c r="CE639" s="41"/>
      <c r="CF639" s="41"/>
      <c r="CG639" s="41"/>
      <c r="CH639" s="41"/>
      <c r="CI639" s="41"/>
      <c r="CJ639" s="41"/>
      <c r="CK639" s="41"/>
      <c r="CL639" s="41"/>
      <c r="CM639" s="41"/>
      <c r="CN639" s="41"/>
      <c r="CO639" s="41"/>
      <c r="CP639" s="41"/>
      <c r="CQ639" s="41"/>
      <c r="CR639" s="41"/>
      <c r="CS639" s="41"/>
      <c r="CT639" s="41"/>
      <c r="CU639" s="41"/>
      <c r="CV639" s="41"/>
      <c r="CW639" s="41"/>
      <c r="CX639" s="41"/>
      <c r="CY639" s="41"/>
    </row>
    <row r="640" spans="1:103" s="11" customFormat="1" x14ac:dyDescent="0.25">
      <c r="A640" s="187" t="s">
        <v>12</v>
      </c>
      <c r="B640" s="187"/>
      <c r="C640" s="166" t="s">
        <v>306</v>
      </c>
      <c r="D640" s="119">
        <f>SUM(D641:D646)</f>
        <v>18642.518939999998</v>
      </c>
      <c r="E640" s="119">
        <f>SUM(E641:E646)</f>
        <v>18642.307379999998</v>
      </c>
      <c r="F640" s="120">
        <f>SUM(F641:F646)</f>
        <v>18642.307379999998</v>
      </c>
      <c r="G640" s="189">
        <v>44562</v>
      </c>
      <c r="H640" s="189"/>
      <c r="I640" s="120">
        <f>SUM(I641:I646)</f>
        <v>18642.307379999998</v>
      </c>
      <c r="J640" s="185" t="s">
        <v>275</v>
      </c>
      <c r="K640" s="8">
        <f>F640/D640</f>
        <v>0.99998865174815266</v>
      </c>
      <c r="L640" s="9">
        <f>I640/D640</f>
        <v>0.99998865174815266</v>
      </c>
      <c r="M640" s="31"/>
      <c r="N640" s="3">
        <f t="shared" si="243"/>
        <v>0</v>
      </c>
      <c r="O640" s="3">
        <f t="shared" si="244"/>
        <v>0</v>
      </c>
      <c r="Q640" s="2"/>
      <c r="R640" s="169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  <c r="BH640" s="2"/>
      <c r="BI640" s="2"/>
      <c r="BJ640" s="2"/>
      <c r="BK640" s="2"/>
      <c r="BL640" s="2"/>
      <c r="BM640" s="2"/>
      <c r="BN640" s="2"/>
      <c r="BO640" s="2"/>
      <c r="BP640" s="2"/>
      <c r="BQ640" s="2"/>
      <c r="BR640" s="2"/>
      <c r="BS640" s="2"/>
      <c r="BT640" s="2"/>
      <c r="BU640" s="2"/>
      <c r="BV640" s="2"/>
      <c r="BW640" s="2"/>
      <c r="BX640" s="2"/>
      <c r="BY640" s="2"/>
      <c r="BZ640" s="2"/>
      <c r="CA640" s="2"/>
      <c r="CB640" s="2"/>
      <c r="CC640" s="2"/>
      <c r="CD640" s="2"/>
      <c r="CE640" s="2"/>
      <c r="CF640" s="2"/>
      <c r="CG640" s="2"/>
      <c r="CH640" s="2"/>
      <c r="CI640" s="2"/>
      <c r="CJ640" s="2"/>
      <c r="CK640" s="2"/>
      <c r="CL640" s="2"/>
      <c r="CM640" s="2"/>
      <c r="CN640" s="2"/>
      <c r="CO640" s="2"/>
      <c r="CP640" s="2"/>
      <c r="CQ640" s="2"/>
      <c r="CR640" s="2"/>
      <c r="CS640" s="2"/>
      <c r="CT640" s="2"/>
      <c r="CU640" s="2"/>
      <c r="CV640" s="2"/>
      <c r="CW640" s="2"/>
      <c r="CX640" s="2"/>
      <c r="CY640" s="2"/>
    </row>
    <row r="641" spans="1:103" s="11" customFormat="1" x14ac:dyDescent="0.25">
      <c r="A641" s="187" t="s">
        <v>13</v>
      </c>
      <c r="B641" s="187"/>
      <c r="C641" s="166"/>
      <c r="D641" s="120"/>
      <c r="E641" s="120"/>
      <c r="F641" s="120"/>
      <c r="G641" s="189"/>
      <c r="H641" s="189"/>
      <c r="I641" s="120"/>
      <c r="J641" s="185"/>
      <c r="K641" s="8" t="e">
        <f t="shared" ref="K641:K646" si="255">F641/D641</f>
        <v>#DIV/0!</v>
      </c>
      <c r="L641" s="9" t="e">
        <f t="shared" ref="L641:L646" si="256">I641/D641</f>
        <v>#DIV/0!</v>
      </c>
      <c r="M641" s="31"/>
      <c r="N641" s="3">
        <f t="shared" si="243"/>
        <v>0</v>
      </c>
      <c r="O641" s="3">
        <f t="shared" si="244"/>
        <v>0</v>
      </c>
      <c r="Q641" s="2"/>
      <c r="R641" s="169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  <c r="BH641" s="2"/>
      <c r="BI641" s="2"/>
      <c r="BJ641" s="2"/>
      <c r="BK641" s="2"/>
      <c r="BL641" s="2"/>
      <c r="BM641" s="2"/>
      <c r="BN641" s="2"/>
      <c r="BO641" s="2"/>
      <c r="BP641" s="2"/>
      <c r="BQ641" s="2"/>
      <c r="BR641" s="2"/>
      <c r="BS641" s="2"/>
      <c r="BT641" s="2"/>
      <c r="BU641" s="2"/>
      <c r="BV641" s="2"/>
      <c r="BW641" s="2"/>
      <c r="BX641" s="2"/>
      <c r="BY641" s="2"/>
      <c r="BZ641" s="2"/>
      <c r="CA641" s="2"/>
      <c r="CB641" s="2"/>
      <c r="CC641" s="2"/>
      <c r="CD641" s="2"/>
      <c r="CE641" s="2"/>
      <c r="CF641" s="2"/>
      <c r="CG641" s="2"/>
      <c r="CH641" s="2"/>
      <c r="CI641" s="2"/>
      <c r="CJ641" s="2"/>
      <c r="CK641" s="2"/>
      <c r="CL641" s="2"/>
      <c r="CM641" s="2"/>
      <c r="CN641" s="2"/>
      <c r="CO641" s="2"/>
      <c r="CP641" s="2"/>
      <c r="CQ641" s="2"/>
      <c r="CR641" s="2"/>
      <c r="CS641" s="2"/>
      <c r="CT641" s="2"/>
      <c r="CU641" s="2"/>
      <c r="CV641" s="2"/>
      <c r="CW641" s="2"/>
      <c r="CX641" s="2"/>
      <c r="CY641" s="2"/>
    </row>
    <row r="642" spans="1:103" s="11" customFormat="1" x14ac:dyDescent="0.25">
      <c r="A642" s="187" t="s">
        <v>14</v>
      </c>
      <c r="B642" s="187"/>
      <c r="C642" s="166" t="s">
        <v>306</v>
      </c>
      <c r="D642" s="119">
        <f>18841.3-198.78106</f>
        <v>18642.518939999998</v>
      </c>
      <c r="E642" s="120">
        <v>18642.307379999998</v>
      </c>
      <c r="F642" s="120">
        <v>18642.307379999998</v>
      </c>
      <c r="G642" s="189"/>
      <c r="H642" s="189"/>
      <c r="I642" s="120">
        <v>18642.307379999998</v>
      </c>
      <c r="J642" s="185"/>
      <c r="K642" s="8">
        <f t="shared" si="255"/>
        <v>0.99998865174815266</v>
      </c>
      <c r="L642" s="9">
        <f t="shared" si="256"/>
        <v>0.99998865174815266</v>
      </c>
      <c r="M642" s="31"/>
      <c r="N642" s="3">
        <f t="shared" si="243"/>
        <v>0</v>
      </c>
      <c r="O642" s="3">
        <f t="shared" si="244"/>
        <v>0</v>
      </c>
      <c r="Q642" s="2"/>
      <c r="R642" s="169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  <c r="BH642" s="2"/>
      <c r="BI642" s="2"/>
      <c r="BJ642" s="2"/>
      <c r="BK642" s="2"/>
      <c r="BL642" s="2"/>
      <c r="BM642" s="2"/>
      <c r="BN642" s="2"/>
      <c r="BO642" s="2"/>
      <c r="BP642" s="2"/>
      <c r="BQ642" s="2"/>
      <c r="BR642" s="2"/>
      <c r="BS642" s="2"/>
      <c r="BT642" s="2"/>
      <c r="BU642" s="2"/>
      <c r="BV642" s="2"/>
      <c r="BW642" s="2"/>
      <c r="BX642" s="2"/>
      <c r="BY642" s="2"/>
      <c r="BZ642" s="2"/>
      <c r="CA642" s="2"/>
      <c r="CB642" s="2"/>
      <c r="CC642" s="2"/>
      <c r="CD642" s="2"/>
      <c r="CE642" s="2"/>
      <c r="CF642" s="2"/>
      <c r="CG642" s="2"/>
      <c r="CH642" s="2"/>
      <c r="CI642" s="2"/>
      <c r="CJ642" s="2"/>
      <c r="CK642" s="2"/>
      <c r="CL642" s="2"/>
      <c r="CM642" s="2"/>
      <c r="CN642" s="2"/>
      <c r="CO642" s="2"/>
      <c r="CP642" s="2"/>
      <c r="CQ642" s="2"/>
      <c r="CR642" s="2"/>
      <c r="CS642" s="2"/>
      <c r="CT642" s="2"/>
      <c r="CU642" s="2"/>
      <c r="CV642" s="2"/>
      <c r="CW642" s="2"/>
      <c r="CX642" s="2"/>
      <c r="CY642" s="2"/>
    </row>
    <row r="643" spans="1:103" s="11" customFormat="1" x14ac:dyDescent="0.25">
      <c r="A643" s="187" t="s">
        <v>15</v>
      </c>
      <c r="B643" s="187"/>
      <c r="C643" s="166"/>
      <c r="D643" s="120"/>
      <c r="E643" s="120"/>
      <c r="F643" s="120"/>
      <c r="G643" s="189"/>
      <c r="H643" s="189"/>
      <c r="I643" s="120"/>
      <c r="J643" s="185"/>
      <c r="K643" s="8" t="e">
        <f t="shared" si="255"/>
        <v>#DIV/0!</v>
      </c>
      <c r="L643" s="9" t="e">
        <f t="shared" si="256"/>
        <v>#DIV/0!</v>
      </c>
      <c r="M643" s="31"/>
      <c r="N643" s="3">
        <f t="shared" si="243"/>
        <v>0</v>
      </c>
      <c r="O643" s="3">
        <f t="shared" si="244"/>
        <v>0</v>
      </c>
      <c r="Q643" s="2"/>
      <c r="R643" s="169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  <c r="BH643" s="2"/>
      <c r="BI643" s="2"/>
      <c r="BJ643" s="2"/>
      <c r="BK643" s="2"/>
      <c r="BL643" s="2"/>
      <c r="BM643" s="2"/>
      <c r="BN643" s="2"/>
      <c r="BO643" s="2"/>
      <c r="BP643" s="2"/>
      <c r="BQ643" s="2"/>
      <c r="BR643" s="2"/>
      <c r="BS643" s="2"/>
      <c r="BT643" s="2"/>
      <c r="BU643" s="2"/>
      <c r="BV643" s="2"/>
      <c r="BW643" s="2"/>
      <c r="BX643" s="2"/>
      <c r="BY643" s="2"/>
      <c r="BZ643" s="2"/>
      <c r="CA643" s="2"/>
      <c r="CB643" s="2"/>
      <c r="CC643" s="2"/>
      <c r="CD643" s="2"/>
      <c r="CE643" s="2"/>
      <c r="CF643" s="2"/>
      <c r="CG643" s="2"/>
      <c r="CH643" s="2"/>
      <c r="CI643" s="2"/>
      <c r="CJ643" s="2"/>
      <c r="CK643" s="2"/>
      <c r="CL643" s="2"/>
      <c r="CM643" s="2"/>
      <c r="CN643" s="2"/>
      <c r="CO643" s="2"/>
      <c r="CP643" s="2"/>
      <c r="CQ643" s="2"/>
      <c r="CR643" s="2"/>
      <c r="CS643" s="2"/>
      <c r="CT643" s="2"/>
      <c r="CU643" s="2"/>
      <c r="CV643" s="2"/>
      <c r="CW643" s="2"/>
      <c r="CX643" s="2"/>
      <c r="CY643" s="2"/>
    </row>
    <row r="644" spans="1:103" s="11" customFormat="1" x14ac:dyDescent="0.25">
      <c r="A644" s="187" t="s">
        <v>16</v>
      </c>
      <c r="B644" s="187"/>
      <c r="C644" s="145"/>
      <c r="D644" s="120"/>
      <c r="E644" s="120"/>
      <c r="F644" s="120"/>
      <c r="G644" s="189"/>
      <c r="H644" s="189"/>
      <c r="I644" s="120"/>
      <c r="J644" s="185"/>
      <c r="K644" s="8" t="e">
        <f t="shared" si="255"/>
        <v>#DIV/0!</v>
      </c>
      <c r="L644" s="9" t="e">
        <f t="shared" si="256"/>
        <v>#DIV/0!</v>
      </c>
      <c r="M644" s="31"/>
      <c r="N644" s="3">
        <f t="shared" si="243"/>
        <v>0</v>
      </c>
      <c r="O644" s="3">
        <f t="shared" si="244"/>
        <v>0</v>
      </c>
      <c r="Q644" s="2"/>
      <c r="R644" s="169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  <c r="BH644" s="2"/>
      <c r="BI644" s="2"/>
      <c r="BJ644" s="2"/>
      <c r="BK644" s="2"/>
      <c r="BL644" s="2"/>
      <c r="BM644" s="2"/>
      <c r="BN644" s="2"/>
      <c r="BO644" s="2"/>
      <c r="BP644" s="2"/>
      <c r="BQ644" s="2"/>
      <c r="BR644" s="2"/>
      <c r="BS644" s="2"/>
      <c r="BT644" s="2"/>
      <c r="BU644" s="2"/>
      <c r="BV644" s="2"/>
      <c r="BW644" s="2"/>
      <c r="BX644" s="2"/>
      <c r="BY644" s="2"/>
      <c r="BZ644" s="2"/>
      <c r="CA644" s="2"/>
      <c r="CB644" s="2"/>
      <c r="CC644" s="2"/>
      <c r="CD644" s="2"/>
      <c r="CE644" s="2"/>
      <c r="CF644" s="2"/>
      <c r="CG644" s="2"/>
      <c r="CH644" s="2"/>
      <c r="CI644" s="2"/>
      <c r="CJ644" s="2"/>
      <c r="CK644" s="2"/>
      <c r="CL644" s="2"/>
      <c r="CM644" s="2"/>
      <c r="CN644" s="2"/>
      <c r="CO644" s="2"/>
      <c r="CP644" s="2"/>
      <c r="CQ644" s="2"/>
      <c r="CR644" s="2"/>
      <c r="CS644" s="2"/>
      <c r="CT644" s="2"/>
      <c r="CU644" s="2"/>
      <c r="CV644" s="2"/>
      <c r="CW644" s="2"/>
      <c r="CX644" s="2"/>
      <c r="CY644" s="2"/>
    </row>
    <row r="645" spans="1:103" s="11" customFormat="1" x14ac:dyDescent="0.25">
      <c r="A645" s="187" t="s">
        <v>17</v>
      </c>
      <c r="B645" s="187"/>
      <c r="C645" s="145"/>
      <c r="D645" s="120"/>
      <c r="E645" s="120"/>
      <c r="F645" s="120"/>
      <c r="G645" s="189"/>
      <c r="H645" s="189"/>
      <c r="I645" s="120"/>
      <c r="J645" s="185"/>
      <c r="K645" s="8" t="e">
        <f t="shared" si="255"/>
        <v>#DIV/0!</v>
      </c>
      <c r="L645" s="9" t="e">
        <f t="shared" si="256"/>
        <v>#DIV/0!</v>
      </c>
      <c r="M645" s="31"/>
      <c r="N645" s="3">
        <f t="shared" si="243"/>
        <v>0</v>
      </c>
      <c r="O645" s="3">
        <f t="shared" si="244"/>
        <v>0</v>
      </c>
      <c r="Q645" s="2"/>
      <c r="R645" s="169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  <c r="BH645" s="2"/>
      <c r="BI645" s="2"/>
      <c r="BJ645" s="2"/>
      <c r="BK645" s="2"/>
      <c r="BL645" s="2"/>
      <c r="BM645" s="2"/>
      <c r="BN645" s="2"/>
      <c r="BO645" s="2"/>
      <c r="BP645" s="2"/>
      <c r="BQ645" s="2"/>
      <c r="BR645" s="2"/>
      <c r="BS645" s="2"/>
      <c r="BT645" s="2"/>
      <c r="BU645" s="2"/>
      <c r="BV645" s="2"/>
      <c r="BW645" s="2"/>
      <c r="BX645" s="2"/>
      <c r="BY645" s="2"/>
      <c r="BZ645" s="2"/>
      <c r="CA645" s="2"/>
      <c r="CB645" s="2"/>
      <c r="CC645" s="2"/>
      <c r="CD645" s="2"/>
      <c r="CE645" s="2"/>
      <c r="CF645" s="2"/>
      <c r="CG645" s="2"/>
      <c r="CH645" s="2"/>
      <c r="CI645" s="2"/>
      <c r="CJ645" s="2"/>
      <c r="CK645" s="2"/>
      <c r="CL645" s="2"/>
      <c r="CM645" s="2"/>
      <c r="CN645" s="2"/>
      <c r="CO645" s="2"/>
      <c r="CP645" s="2"/>
      <c r="CQ645" s="2"/>
      <c r="CR645" s="2"/>
      <c r="CS645" s="2"/>
      <c r="CT645" s="2"/>
      <c r="CU645" s="2"/>
      <c r="CV645" s="2"/>
      <c r="CW645" s="2"/>
      <c r="CX645" s="2"/>
      <c r="CY645" s="2"/>
    </row>
    <row r="646" spans="1:103" s="11" customFormat="1" x14ac:dyDescent="0.25">
      <c r="A646" s="190" t="s">
        <v>18</v>
      </c>
      <c r="B646" s="190"/>
      <c r="C646" s="146"/>
      <c r="D646" s="122"/>
      <c r="E646" s="122"/>
      <c r="F646" s="122"/>
      <c r="G646" s="192"/>
      <c r="H646" s="192"/>
      <c r="I646" s="122"/>
      <c r="J646" s="186"/>
      <c r="K646" s="8" t="e">
        <f t="shared" si="255"/>
        <v>#DIV/0!</v>
      </c>
      <c r="L646" s="9" t="e">
        <f t="shared" si="256"/>
        <v>#DIV/0!</v>
      </c>
      <c r="M646" s="31"/>
      <c r="N646" s="3">
        <f t="shared" si="243"/>
        <v>0</v>
      </c>
      <c r="O646" s="3">
        <f t="shared" si="244"/>
        <v>0</v>
      </c>
      <c r="Q646" s="2"/>
      <c r="R646" s="169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  <c r="BH646" s="2"/>
      <c r="BI646" s="2"/>
      <c r="BJ646" s="2"/>
      <c r="BK646" s="2"/>
      <c r="BL646" s="2"/>
      <c r="BM646" s="2"/>
      <c r="BN646" s="2"/>
      <c r="BO646" s="2"/>
      <c r="BP646" s="2"/>
      <c r="BQ646" s="2"/>
      <c r="BR646" s="2"/>
      <c r="BS646" s="2"/>
      <c r="BT646" s="2"/>
      <c r="BU646" s="2"/>
      <c r="BV646" s="2"/>
      <c r="BW646" s="2"/>
      <c r="BX646" s="2"/>
      <c r="BY646" s="2"/>
      <c r="BZ646" s="2"/>
      <c r="CA646" s="2"/>
      <c r="CB646" s="2"/>
      <c r="CC646" s="2"/>
      <c r="CD646" s="2"/>
      <c r="CE646" s="2"/>
      <c r="CF646" s="2"/>
      <c r="CG646" s="2"/>
      <c r="CH646" s="2"/>
      <c r="CI646" s="2"/>
      <c r="CJ646" s="2"/>
      <c r="CK646" s="2"/>
      <c r="CL646" s="2"/>
      <c r="CM646" s="2"/>
      <c r="CN646" s="2"/>
      <c r="CO646" s="2"/>
      <c r="CP646" s="2"/>
      <c r="CQ646" s="2"/>
      <c r="CR646" s="2"/>
      <c r="CS646" s="2"/>
      <c r="CT646" s="2"/>
      <c r="CU646" s="2"/>
      <c r="CV646" s="2"/>
      <c r="CW646" s="2"/>
      <c r="CX646" s="2"/>
      <c r="CY646" s="2"/>
    </row>
    <row r="647" spans="1:103" s="59" customFormat="1" ht="24" x14ac:dyDescent="0.2">
      <c r="A647" s="137" t="s">
        <v>158</v>
      </c>
      <c r="B647" s="195" t="s">
        <v>159</v>
      </c>
      <c r="C647" s="195"/>
      <c r="D647" s="195"/>
      <c r="E647" s="195"/>
      <c r="F647" s="195"/>
      <c r="G647" s="195"/>
      <c r="H647" s="195"/>
      <c r="I647" s="195"/>
      <c r="J647" s="195"/>
      <c r="K647" s="13"/>
      <c r="L647" s="14"/>
      <c r="M647" s="58"/>
      <c r="N647" s="3">
        <f t="shared" si="243"/>
        <v>0</v>
      </c>
      <c r="O647" s="3">
        <f t="shared" si="244"/>
        <v>0</v>
      </c>
      <c r="Q647" s="60"/>
      <c r="R647" s="178"/>
      <c r="S647" s="60"/>
      <c r="T647" s="60"/>
      <c r="U647" s="60"/>
      <c r="V647" s="60"/>
      <c r="W647" s="60"/>
      <c r="X647" s="60"/>
      <c r="Y647" s="60"/>
      <c r="Z647" s="60"/>
      <c r="AA647" s="60"/>
      <c r="AB647" s="60"/>
      <c r="AC647" s="60"/>
      <c r="AD647" s="60"/>
      <c r="AE647" s="60"/>
      <c r="AF647" s="60"/>
      <c r="AG647" s="60"/>
      <c r="AH647" s="60"/>
      <c r="AI647" s="60"/>
      <c r="AJ647" s="60"/>
      <c r="AK647" s="60"/>
      <c r="AL647" s="60"/>
      <c r="AM647" s="60"/>
      <c r="AN647" s="60"/>
      <c r="AO647" s="60"/>
      <c r="AP647" s="60"/>
      <c r="AQ647" s="60"/>
      <c r="AR647" s="60"/>
      <c r="AS647" s="60"/>
      <c r="AT647" s="60"/>
      <c r="AU647" s="60"/>
      <c r="AV647" s="60"/>
      <c r="AW647" s="60"/>
      <c r="AX647" s="60"/>
      <c r="AY647" s="60"/>
      <c r="AZ647" s="60"/>
      <c r="BA647" s="60"/>
      <c r="BB647" s="60"/>
      <c r="BC647" s="60"/>
      <c r="BD647" s="60"/>
      <c r="BE647" s="60"/>
      <c r="BF647" s="60"/>
      <c r="BG647" s="60"/>
      <c r="BH647" s="60"/>
      <c r="BI647" s="60"/>
      <c r="BJ647" s="60"/>
      <c r="BK647" s="60"/>
      <c r="BL647" s="60"/>
      <c r="BM647" s="60"/>
      <c r="BN647" s="60"/>
      <c r="BO647" s="60"/>
      <c r="BP647" s="60"/>
      <c r="BQ647" s="60"/>
      <c r="BR647" s="60"/>
      <c r="BS647" s="60"/>
      <c r="BT647" s="60"/>
      <c r="BU647" s="60"/>
      <c r="BV647" s="60"/>
      <c r="BW647" s="60"/>
      <c r="BX647" s="60"/>
      <c r="BY647" s="60"/>
      <c r="BZ647" s="60"/>
      <c r="CA647" s="60"/>
      <c r="CB647" s="60"/>
      <c r="CC647" s="60"/>
      <c r="CD647" s="60"/>
      <c r="CE647" s="60"/>
      <c r="CF647" s="60"/>
      <c r="CG647" s="60"/>
      <c r="CH647" s="60"/>
      <c r="CI647" s="60"/>
      <c r="CJ647" s="60"/>
      <c r="CK647" s="60"/>
      <c r="CL647" s="60"/>
      <c r="CM647" s="60"/>
      <c r="CN647" s="60"/>
      <c r="CO647" s="60"/>
      <c r="CP647" s="60"/>
      <c r="CQ647" s="60"/>
      <c r="CR647" s="60"/>
      <c r="CS647" s="60"/>
      <c r="CT647" s="60"/>
      <c r="CU647" s="60"/>
      <c r="CV647" s="60"/>
      <c r="CW647" s="60"/>
      <c r="CX647" s="60"/>
      <c r="CY647" s="60"/>
    </row>
    <row r="648" spans="1:103" s="61" customFormat="1" x14ac:dyDescent="0.25">
      <c r="A648" s="203" t="s">
        <v>12</v>
      </c>
      <c r="B648" s="203"/>
      <c r="C648" s="148" t="s">
        <v>315</v>
      </c>
      <c r="D648" s="139">
        <f t="shared" ref="D648:F654" si="257">SUM(D656,D672,D696)</f>
        <v>192183.1</v>
      </c>
      <c r="E648" s="139">
        <f t="shared" si="257"/>
        <v>192139.22</v>
      </c>
      <c r="F648" s="139">
        <f t="shared" si="257"/>
        <v>192139.22</v>
      </c>
      <c r="G648" s="196">
        <v>44562</v>
      </c>
      <c r="H648" s="196"/>
      <c r="I648" s="139">
        <f t="shared" ref="I648:I654" si="258">SUM(I656,I672,I696)</f>
        <v>192139.22</v>
      </c>
      <c r="J648" s="198" t="s">
        <v>254</v>
      </c>
      <c r="K648" s="8">
        <f>F648/D648</f>
        <v>0.99977167607349449</v>
      </c>
      <c r="L648" s="9">
        <f>I648/D648</f>
        <v>0.99977167607349449</v>
      </c>
      <c r="M648" s="18"/>
      <c r="N648" s="3">
        <f t="shared" si="243"/>
        <v>0</v>
      </c>
      <c r="O648" s="3">
        <f t="shared" si="244"/>
        <v>0</v>
      </c>
      <c r="Q648" s="62"/>
      <c r="R648" s="179"/>
      <c r="S648" s="62"/>
      <c r="T648" s="62"/>
      <c r="U648" s="62"/>
      <c r="V648" s="62"/>
      <c r="W648" s="62"/>
      <c r="X648" s="62"/>
      <c r="Y648" s="62"/>
      <c r="Z648" s="62"/>
      <c r="AA648" s="62"/>
      <c r="AB648" s="62"/>
      <c r="AC648" s="62"/>
      <c r="AD648" s="62"/>
      <c r="AE648" s="62"/>
      <c r="AF648" s="62"/>
      <c r="AG648" s="62"/>
      <c r="AH648" s="62"/>
      <c r="AI648" s="62"/>
      <c r="AJ648" s="62"/>
      <c r="AK648" s="62"/>
      <c r="AL648" s="62"/>
      <c r="AM648" s="62"/>
      <c r="AN648" s="62"/>
      <c r="AO648" s="62"/>
      <c r="AP648" s="62"/>
      <c r="AQ648" s="62"/>
      <c r="AR648" s="62"/>
      <c r="AS648" s="62"/>
      <c r="AT648" s="62"/>
      <c r="AU648" s="62"/>
      <c r="AV648" s="62"/>
      <c r="AW648" s="62"/>
      <c r="AX648" s="62"/>
      <c r="AY648" s="62"/>
      <c r="AZ648" s="62"/>
      <c r="BA648" s="62"/>
      <c r="BB648" s="62"/>
      <c r="BC648" s="62"/>
      <c r="BD648" s="62"/>
      <c r="BE648" s="62"/>
      <c r="BF648" s="62"/>
      <c r="BG648" s="62"/>
      <c r="BH648" s="62"/>
      <c r="BI648" s="62"/>
      <c r="BJ648" s="62"/>
      <c r="BK648" s="62"/>
      <c r="BL648" s="62"/>
      <c r="BM648" s="62"/>
      <c r="BN648" s="62"/>
      <c r="BO648" s="62"/>
      <c r="BP648" s="62"/>
      <c r="BQ648" s="62"/>
      <c r="BR648" s="62"/>
      <c r="BS648" s="62"/>
      <c r="BT648" s="62"/>
      <c r="BU648" s="62"/>
      <c r="BV648" s="62"/>
      <c r="BW648" s="62"/>
      <c r="BX648" s="62"/>
      <c r="BY648" s="62"/>
      <c r="BZ648" s="62"/>
      <c r="CA648" s="62"/>
      <c r="CB648" s="62"/>
      <c r="CC648" s="62"/>
      <c r="CD648" s="62"/>
      <c r="CE648" s="62"/>
      <c r="CF648" s="62"/>
      <c r="CG648" s="62"/>
      <c r="CH648" s="62"/>
      <c r="CI648" s="62"/>
      <c r="CJ648" s="62"/>
      <c r="CK648" s="62"/>
      <c r="CL648" s="62"/>
      <c r="CM648" s="62"/>
      <c r="CN648" s="62"/>
      <c r="CO648" s="62"/>
      <c r="CP648" s="62"/>
      <c r="CQ648" s="62"/>
      <c r="CR648" s="62"/>
      <c r="CS648" s="62"/>
      <c r="CT648" s="62"/>
      <c r="CU648" s="62"/>
      <c r="CV648" s="62"/>
      <c r="CW648" s="62"/>
      <c r="CX648" s="62"/>
      <c r="CY648" s="62"/>
    </row>
    <row r="649" spans="1:103" s="61" customFormat="1" x14ac:dyDescent="0.25">
      <c r="A649" s="203" t="s">
        <v>13</v>
      </c>
      <c r="B649" s="203"/>
      <c r="C649" s="148"/>
      <c r="D649" s="139">
        <f t="shared" si="257"/>
        <v>0</v>
      </c>
      <c r="E649" s="139">
        <f t="shared" si="257"/>
        <v>0</v>
      </c>
      <c r="F649" s="139">
        <f t="shared" si="257"/>
        <v>0</v>
      </c>
      <c r="G649" s="196"/>
      <c r="H649" s="196"/>
      <c r="I649" s="139">
        <f t="shared" si="258"/>
        <v>0</v>
      </c>
      <c r="J649" s="198"/>
      <c r="K649" s="8" t="e">
        <f t="shared" ref="K649:K654" si="259">F649/D649</f>
        <v>#DIV/0!</v>
      </c>
      <c r="L649" s="9" t="e">
        <f t="shared" ref="L649:L654" si="260">I649/D649</f>
        <v>#DIV/0!</v>
      </c>
      <c r="M649" s="18"/>
      <c r="N649" s="3">
        <f t="shared" si="243"/>
        <v>0</v>
      </c>
      <c r="O649" s="3">
        <f t="shared" si="244"/>
        <v>0</v>
      </c>
      <c r="Q649" s="62"/>
      <c r="R649" s="179"/>
      <c r="S649" s="62"/>
      <c r="T649" s="62"/>
      <c r="U649" s="62"/>
      <c r="V649" s="62"/>
      <c r="W649" s="62"/>
      <c r="X649" s="62"/>
      <c r="Y649" s="62"/>
      <c r="Z649" s="62"/>
      <c r="AA649" s="62"/>
      <c r="AB649" s="62"/>
      <c r="AC649" s="62"/>
      <c r="AD649" s="62"/>
      <c r="AE649" s="62"/>
      <c r="AF649" s="62"/>
      <c r="AG649" s="62"/>
      <c r="AH649" s="62"/>
      <c r="AI649" s="62"/>
      <c r="AJ649" s="62"/>
      <c r="AK649" s="62"/>
      <c r="AL649" s="62"/>
      <c r="AM649" s="62"/>
      <c r="AN649" s="62"/>
      <c r="AO649" s="62"/>
      <c r="AP649" s="62"/>
      <c r="AQ649" s="62"/>
      <c r="AR649" s="62"/>
      <c r="AS649" s="62"/>
      <c r="AT649" s="62"/>
      <c r="AU649" s="62"/>
      <c r="AV649" s="62"/>
      <c r="AW649" s="62"/>
      <c r="AX649" s="62"/>
      <c r="AY649" s="62"/>
      <c r="AZ649" s="62"/>
      <c r="BA649" s="62"/>
      <c r="BB649" s="62"/>
      <c r="BC649" s="62"/>
      <c r="BD649" s="62"/>
      <c r="BE649" s="62"/>
      <c r="BF649" s="62"/>
      <c r="BG649" s="62"/>
      <c r="BH649" s="62"/>
      <c r="BI649" s="62"/>
      <c r="BJ649" s="62"/>
      <c r="BK649" s="62"/>
      <c r="BL649" s="62"/>
      <c r="BM649" s="62"/>
      <c r="BN649" s="62"/>
      <c r="BO649" s="62"/>
      <c r="BP649" s="62"/>
      <c r="BQ649" s="62"/>
      <c r="BR649" s="62"/>
      <c r="BS649" s="62"/>
      <c r="BT649" s="62"/>
      <c r="BU649" s="62"/>
      <c r="BV649" s="62"/>
      <c r="BW649" s="62"/>
      <c r="BX649" s="62"/>
      <c r="BY649" s="62"/>
      <c r="BZ649" s="62"/>
      <c r="CA649" s="62"/>
      <c r="CB649" s="62"/>
      <c r="CC649" s="62"/>
      <c r="CD649" s="62"/>
      <c r="CE649" s="62"/>
      <c r="CF649" s="62"/>
      <c r="CG649" s="62"/>
      <c r="CH649" s="62"/>
      <c r="CI649" s="62"/>
      <c r="CJ649" s="62"/>
      <c r="CK649" s="62"/>
      <c r="CL649" s="62"/>
      <c r="CM649" s="62"/>
      <c r="CN649" s="62"/>
      <c r="CO649" s="62"/>
      <c r="CP649" s="62"/>
      <c r="CQ649" s="62"/>
      <c r="CR649" s="62"/>
      <c r="CS649" s="62"/>
      <c r="CT649" s="62"/>
      <c r="CU649" s="62"/>
      <c r="CV649" s="62"/>
      <c r="CW649" s="62"/>
      <c r="CX649" s="62"/>
      <c r="CY649" s="62"/>
    </row>
    <row r="650" spans="1:103" s="61" customFormat="1" x14ac:dyDescent="0.25">
      <c r="A650" s="203" t="s">
        <v>14</v>
      </c>
      <c r="B650" s="203"/>
      <c r="C650" s="148" t="s">
        <v>315</v>
      </c>
      <c r="D650" s="139">
        <f t="shared" si="257"/>
        <v>192183.1</v>
      </c>
      <c r="E650" s="139">
        <f t="shared" si="257"/>
        <v>192139.22</v>
      </c>
      <c r="F650" s="139">
        <f t="shared" si="257"/>
        <v>192139.22</v>
      </c>
      <c r="G650" s="196"/>
      <c r="H650" s="196"/>
      <c r="I650" s="139">
        <f t="shared" si="258"/>
        <v>192139.22</v>
      </c>
      <c r="J650" s="198"/>
      <c r="K650" s="8">
        <f t="shared" si="259"/>
        <v>0.99977167607349449</v>
      </c>
      <c r="L650" s="9">
        <f>I650/D650</f>
        <v>0.99977167607349449</v>
      </c>
      <c r="M650" s="18"/>
      <c r="N650" s="3">
        <f t="shared" si="243"/>
        <v>0</v>
      </c>
      <c r="O650" s="3">
        <f t="shared" si="244"/>
        <v>0</v>
      </c>
      <c r="Q650" s="62"/>
      <c r="R650" s="179"/>
      <c r="S650" s="62"/>
      <c r="T650" s="62"/>
      <c r="U650" s="62"/>
      <c r="V650" s="62"/>
      <c r="W650" s="62"/>
      <c r="X650" s="62"/>
      <c r="Y650" s="62"/>
      <c r="Z650" s="62"/>
      <c r="AA650" s="62"/>
      <c r="AB650" s="62"/>
      <c r="AC650" s="62"/>
      <c r="AD650" s="62"/>
      <c r="AE650" s="62"/>
      <c r="AF650" s="62"/>
      <c r="AG650" s="62"/>
      <c r="AH650" s="62"/>
      <c r="AI650" s="62"/>
      <c r="AJ650" s="62"/>
      <c r="AK650" s="62"/>
      <c r="AL650" s="62"/>
      <c r="AM650" s="62"/>
      <c r="AN650" s="62"/>
      <c r="AO650" s="62"/>
      <c r="AP650" s="62"/>
      <c r="AQ650" s="62"/>
      <c r="AR650" s="62"/>
      <c r="AS650" s="62"/>
      <c r="AT650" s="62"/>
      <c r="AU650" s="62"/>
      <c r="AV650" s="62"/>
      <c r="AW650" s="62"/>
      <c r="AX650" s="62"/>
      <c r="AY650" s="62"/>
      <c r="AZ650" s="62"/>
      <c r="BA650" s="62"/>
      <c r="BB650" s="62"/>
      <c r="BC650" s="62"/>
      <c r="BD650" s="62"/>
      <c r="BE650" s="62"/>
      <c r="BF650" s="62"/>
      <c r="BG650" s="62"/>
      <c r="BH650" s="62"/>
      <c r="BI650" s="62"/>
      <c r="BJ650" s="62"/>
      <c r="BK650" s="62"/>
      <c r="BL650" s="62"/>
      <c r="BM650" s="62"/>
      <c r="BN650" s="62"/>
      <c r="BO650" s="62"/>
      <c r="BP650" s="62"/>
      <c r="BQ650" s="62"/>
      <c r="BR650" s="62"/>
      <c r="BS650" s="62"/>
      <c r="BT650" s="62"/>
      <c r="BU650" s="62"/>
      <c r="BV650" s="62"/>
      <c r="BW650" s="62"/>
      <c r="BX650" s="62"/>
      <c r="BY650" s="62"/>
      <c r="BZ650" s="62"/>
      <c r="CA650" s="62"/>
      <c r="CB650" s="62"/>
      <c r="CC650" s="62"/>
      <c r="CD650" s="62"/>
      <c r="CE650" s="62"/>
      <c r="CF650" s="62"/>
      <c r="CG650" s="62"/>
      <c r="CH650" s="62"/>
      <c r="CI650" s="62"/>
      <c r="CJ650" s="62"/>
      <c r="CK650" s="62"/>
      <c r="CL650" s="62"/>
      <c r="CM650" s="62"/>
      <c r="CN650" s="62"/>
      <c r="CO650" s="62"/>
      <c r="CP650" s="62"/>
      <c r="CQ650" s="62"/>
      <c r="CR650" s="62"/>
      <c r="CS650" s="62"/>
      <c r="CT650" s="62"/>
      <c r="CU650" s="62"/>
      <c r="CV650" s="62"/>
      <c r="CW650" s="62"/>
      <c r="CX650" s="62"/>
      <c r="CY650" s="62"/>
    </row>
    <row r="651" spans="1:103" s="61" customFormat="1" x14ac:dyDescent="0.25">
      <c r="A651" s="203" t="s">
        <v>15</v>
      </c>
      <c r="B651" s="203"/>
      <c r="C651" s="148"/>
      <c r="D651" s="139">
        <f t="shared" si="257"/>
        <v>0</v>
      </c>
      <c r="E651" s="139">
        <f t="shared" si="257"/>
        <v>0</v>
      </c>
      <c r="F651" s="139">
        <f t="shared" si="257"/>
        <v>0</v>
      </c>
      <c r="G651" s="196"/>
      <c r="H651" s="196"/>
      <c r="I651" s="139">
        <f t="shared" si="258"/>
        <v>0</v>
      </c>
      <c r="J651" s="198"/>
      <c r="K651" s="8" t="e">
        <f t="shared" si="259"/>
        <v>#DIV/0!</v>
      </c>
      <c r="L651" s="9" t="e">
        <f t="shared" si="260"/>
        <v>#DIV/0!</v>
      </c>
      <c r="M651" s="18"/>
      <c r="N651" s="3">
        <f t="shared" si="243"/>
        <v>0</v>
      </c>
      <c r="O651" s="3">
        <f t="shared" si="244"/>
        <v>0</v>
      </c>
      <c r="Q651" s="62"/>
      <c r="R651" s="179"/>
      <c r="S651" s="62"/>
      <c r="T651" s="62"/>
      <c r="U651" s="62"/>
      <c r="V651" s="62"/>
      <c r="W651" s="62"/>
      <c r="X651" s="62"/>
      <c r="Y651" s="62"/>
      <c r="Z651" s="62"/>
      <c r="AA651" s="62"/>
      <c r="AB651" s="62"/>
      <c r="AC651" s="62"/>
      <c r="AD651" s="62"/>
      <c r="AE651" s="62"/>
      <c r="AF651" s="62"/>
      <c r="AG651" s="62"/>
      <c r="AH651" s="62"/>
      <c r="AI651" s="62"/>
      <c r="AJ651" s="62"/>
      <c r="AK651" s="62"/>
      <c r="AL651" s="62"/>
      <c r="AM651" s="62"/>
      <c r="AN651" s="62"/>
      <c r="AO651" s="62"/>
      <c r="AP651" s="62"/>
      <c r="AQ651" s="62"/>
      <c r="AR651" s="62"/>
      <c r="AS651" s="62"/>
      <c r="AT651" s="62"/>
      <c r="AU651" s="62"/>
      <c r="AV651" s="62"/>
      <c r="AW651" s="62"/>
      <c r="AX651" s="62"/>
      <c r="AY651" s="62"/>
      <c r="AZ651" s="62"/>
      <c r="BA651" s="62"/>
      <c r="BB651" s="62"/>
      <c r="BC651" s="62"/>
      <c r="BD651" s="62"/>
      <c r="BE651" s="62"/>
      <c r="BF651" s="62"/>
      <c r="BG651" s="62"/>
      <c r="BH651" s="62"/>
      <c r="BI651" s="62"/>
      <c r="BJ651" s="62"/>
      <c r="BK651" s="62"/>
      <c r="BL651" s="62"/>
      <c r="BM651" s="62"/>
      <c r="BN651" s="62"/>
      <c r="BO651" s="62"/>
      <c r="BP651" s="62"/>
      <c r="BQ651" s="62"/>
      <c r="BR651" s="62"/>
      <c r="BS651" s="62"/>
      <c r="BT651" s="62"/>
      <c r="BU651" s="62"/>
      <c r="BV651" s="62"/>
      <c r="BW651" s="62"/>
      <c r="BX651" s="62"/>
      <c r="BY651" s="62"/>
      <c r="BZ651" s="62"/>
      <c r="CA651" s="62"/>
      <c r="CB651" s="62"/>
      <c r="CC651" s="62"/>
      <c r="CD651" s="62"/>
      <c r="CE651" s="62"/>
      <c r="CF651" s="62"/>
      <c r="CG651" s="62"/>
      <c r="CH651" s="62"/>
      <c r="CI651" s="62"/>
      <c r="CJ651" s="62"/>
      <c r="CK651" s="62"/>
      <c r="CL651" s="62"/>
      <c r="CM651" s="62"/>
      <c r="CN651" s="62"/>
      <c r="CO651" s="62"/>
      <c r="CP651" s="62"/>
      <c r="CQ651" s="62"/>
      <c r="CR651" s="62"/>
      <c r="CS651" s="62"/>
      <c r="CT651" s="62"/>
      <c r="CU651" s="62"/>
      <c r="CV651" s="62"/>
      <c r="CW651" s="62"/>
      <c r="CX651" s="62"/>
      <c r="CY651" s="62"/>
    </row>
    <row r="652" spans="1:103" s="61" customFormat="1" x14ac:dyDescent="0.25">
      <c r="A652" s="203" t="s">
        <v>16</v>
      </c>
      <c r="B652" s="203"/>
      <c r="C652" s="148"/>
      <c r="D652" s="139">
        <f t="shared" si="257"/>
        <v>0</v>
      </c>
      <c r="E652" s="139">
        <f t="shared" si="257"/>
        <v>0</v>
      </c>
      <c r="F652" s="139">
        <f t="shared" si="257"/>
        <v>0</v>
      </c>
      <c r="G652" s="196"/>
      <c r="H652" s="196"/>
      <c r="I652" s="139">
        <f t="shared" si="258"/>
        <v>0</v>
      </c>
      <c r="J652" s="198"/>
      <c r="K652" s="8" t="e">
        <f t="shared" si="259"/>
        <v>#DIV/0!</v>
      </c>
      <c r="L652" s="9" t="e">
        <f t="shared" si="260"/>
        <v>#DIV/0!</v>
      </c>
      <c r="M652" s="18"/>
      <c r="N652" s="3">
        <f t="shared" si="243"/>
        <v>0</v>
      </c>
      <c r="O652" s="3">
        <f t="shared" si="244"/>
        <v>0</v>
      </c>
      <c r="Q652" s="62"/>
      <c r="R652" s="179"/>
      <c r="S652" s="62"/>
      <c r="T652" s="62"/>
      <c r="U652" s="62"/>
      <c r="V652" s="62"/>
      <c r="W652" s="62"/>
      <c r="X652" s="62"/>
      <c r="Y652" s="62"/>
      <c r="Z652" s="62"/>
      <c r="AA652" s="62"/>
      <c r="AB652" s="62"/>
      <c r="AC652" s="62"/>
      <c r="AD652" s="62"/>
      <c r="AE652" s="62"/>
      <c r="AF652" s="62"/>
      <c r="AG652" s="62"/>
      <c r="AH652" s="62"/>
      <c r="AI652" s="62"/>
      <c r="AJ652" s="62"/>
      <c r="AK652" s="62"/>
      <c r="AL652" s="62"/>
      <c r="AM652" s="62"/>
      <c r="AN652" s="62"/>
      <c r="AO652" s="62"/>
      <c r="AP652" s="62"/>
      <c r="AQ652" s="62"/>
      <c r="AR652" s="62"/>
      <c r="AS652" s="62"/>
      <c r="AT652" s="62"/>
      <c r="AU652" s="62"/>
      <c r="AV652" s="62"/>
      <c r="AW652" s="62"/>
      <c r="AX652" s="62"/>
      <c r="AY652" s="62"/>
      <c r="AZ652" s="62"/>
      <c r="BA652" s="62"/>
      <c r="BB652" s="62"/>
      <c r="BC652" s="62"/>
      <c r="BD652" s="62"/>
      <c r="BE652" s="62"/>
      <c r="BF652" s="62"/>
      <c r="BG652" s="62"/>
      <c r="BH652" s="62"/>
      <c r="BI652" s="62"/>
      <c r="BJ652" s="62"/>
      <c r="BK652" s="62"/>
      <c r="BL652" s="62"/>
      <c r="BM652" s="62"/>
      <c r="BN652" s="62"/>
      <c r="BO652" s="62"/>
      <c r="BP652" s="62"/>
      <c r="BQ652" s="62"/>
      <c r="BR652" s="62"/>
      <c r="BS652" s="62"/>
      <c r="BT652" s="62"/>
      <c r="BU652" s="62"/>
      <c r="BV652" s="62"/>
      <c r="BW652" s="62"/>
      <c r="BX652" s="62"/>
      <c r="BY652" s="62"/>
      <c r="BZ652" s="62"/>
      <c r="CA652" s="62"/>
      <c r="CB652" s="62"/>
      <c r="CC652" s="62"/>
      <c r="CD652" s="62"/>
      <c r="CE652" s="62"/>
      <c r="CF652" s="62"/>
      <c r="CG652" s="62"/>
      <c r="CH652" s="62"/>
      <c r="CI652" s="62"/>
      <c r="CJ652" s="62"/>
      <c r="CK652" s="62"/>
      <c r="CL652" s="62"/>
      <c r="CM652" s="62"/>
      <c r="CN652" s="62"/>
      <c r="CO652" s="62"/>
      <c r="CP652" s="62"/>
      <c r="CQ652" s="62"/>
      <c r="CR652" s="62"/>
      <c r="CS652" s="62"/>
      <c r="CT652" s="62"/>
      <c r="CU652" s="62"/>
      <c r="CV652" s="62"/>
      <c r="CW652" s="62"/>
      <c r="CX652" s="62"/>
      <c r="CY652" s="62"/>
    </row>
    <row r="653" spans="1:103" s="61" customFormat="1" x14ac:dyDescent="0.25">
      <c r="A653" s="203" t="s">
        <v>17</v>
      </c>
      <c r="B653" s="203"/>
      <c r="C653" s="148"/>
      <c r="D653" s="139">
        <f t="shared" si="257"/>
        <v>0</v>
      </c>
      <c r="E653" s="139">
        <f t="shared" si="257"/>
        <v>0</v>
      </c>
      <c r="F653" s="139">
        <f t="shared" si="257"/>
        <v>0</v>
      </c>
      <c r="G653" s="196"/>
      <c r="H653" s="196"/>
      <c r="I653" s="139">
        <f t="shared" si="258"/>
        <v>0</v>
      </c>
      <c r="J653" s="198"/>
      <c r="K653" s="8" t="e">
        <f t="shared" si="259"/>
        <v>#DIV/0!</v>
      </c>
      <c r="L653" s="9" t="e">
        <f t="shared" si="260"/>
        <v>#DIV/0!</v>
      </c>
      <c r="M653" s="18"/>
      <c r="N653" s="3">
        <f t="shared" si="243"/>
        <v>0</v>
      </c>
      <c r="O653" s="3">
        <f t="shared" si="244"/>
        <v>0</v>
      </c>
      <c r="Q653" s="62"/>
      <c r="R653" s="179"/>
      <c r="S653" s="62"/>
      <c r="T653" s="62"/>
      <c r="U653" s="62"/>
      <c r="V653" s="62"/>
      <c r="W653" s="62"/>
      <c r="X653" s="62"/>
      <c r="Y653" s="62"/>
      <c r="Z653" s="62"/>
      <c r="AA653" s="62"/>
      <c r="AB653" s="62"/>
      <c r="AC653" s="62"/>
      <c r="AD653" s="62"/>
      <c r="AE653" s="62"/>
      <c r="AF653" s="62"/>
      <c r="AG653" s="62"/>
      <c r="AH653" s="62"/>
      <c r="AI653" s="62"/>
      <c r="AJ653" s="62"/>
      <c r="AK653" s="62"/>
      <c r="AL653" s="62"/>
      <c r="AM653" s="62"/>
      <c r="AN653" s="62"/>
      <c r="AO653" s="62"/>
      <c r="AP653" s="62"/>
      <c r="AQ653" s="62"/>
      <c r="AR653" s="62"/>
      <c r="AS653" s="62"/>
      <c r="AT653" s="62"/>
      <c r="AU653" s="62"/>
      <c r="AV653" s="62"/>
      <c r="AW653" s="62"/>
      <c r="AX653" s="62"/>
      <c r="AY653" s="62"/>
      <c r="AZ653" s="62"/>
      <c r="BA653" s="62"/>
      <c r="BB653" s="62"/>
      <c r="BC653" s="62"/>
      <c r="BD653" s="62"/>
      <c r="BE653" s="62"/>
      <c r="BF653" s="62"/>
      <c r="BG653" s="62"/>
      <c r="BH653" s="62"/>
      <c r="BI653" s="62"/>
      <c r="BJ653" s="62"/>
      <c r="BK653" s="62"/>
      <c r="BL653" s="62"/>
      <c r="BM653" s="62"/>
      <c r="BN653" s="62"/>
      <c r="BO653" s="62"/>
      <c r="BP653" s="62"/>
      <c r="BQ653" s="62"/>
      <c r="BR653" s="62"/>
      <c r="BS653" s="62"/>
      <c r="BT653" s="62"/>
      <c r="BU653" s="62"/>
      <c r="BV653" s="62"/>
      <c r="BW653" s="62"/>
      <c r="BX653" s="62"/>
      <c r="BY653" s="62"/>
      <c r="BZ653" s="62"/>
      <c r="CA653" s="62"/>
      <c r="CB653" s="62"/>
      <c r="CC653" s="62"/>
      <c r="CD653" s="62"/>
      <c r="CE653" s="62"/>
      <c r="CF653" s="62"/>
      <c r="CG653" s="62"/>
      <c r="CH653" s="62"/>
      <c r="CI653" s="62"/>
      <c r="CJ653" s="62"/>
      <c r="CK653" s="62"/>
      <c r="CL653" s="62"/>
      <c r="CM653" s="62"/>
      <c r="CN653" s="62"/>
      <c r="CO653" s="62"/>
      <c r="CP653" s="62"/>
      <c r="CQ653" s="62"/>
      <c r="CR653" s="62"/>
      <c r="CS653" s="62"/>
      <c r="CT653" s="62"/>
      <c r="CU653" s="62"/>
      <c r="CV653" s="62"/>
      <c r="CW653" s="62"/>
      <c r="CX653" s="62"/>
      <c r="CY653" s="62"/>
    </row>
    <row r="654" spans="1:103" s="61" customFormat="1" x14ac:dyDescent="0.25">
      <c r="A654" s="204" t="s">
        <v>18</v>
      </c>
      <c r="B654" s="204"/>
      <c r="C654" s="149"/>
      <c r="D654" s="140">
        <f t="shared" si="257"/>
        <v>0</v>
      </c>
      <c r="E654" s="140">
        <f t="shared" si="257"/>
        <v>0</v>
      </c>
      <c r="F654" s="140">
        <f t="shared" si="257"/>
        <v>0</v>
      </c>
      <c r="G654" s="197"/>
      <c r="H654" s="197"/>
      <c r="I654" s="140">
        <f t="shared" si="258"/>
        <v>0</v>
      </c>
      <c r="J654" s="199"/>
      <c r="K654" s="8" t="e">
        <f t="shared" si="259"/>
        <v>#DIV/0!</v>
      </c>
      <c r="L654" s="9" t="e">
        <f t="shared" si="260"/>
        <v>#DIV/0!</v>
      </c>
      <c r="M654" s="18"/>
      <c r="N654" s="3">
        <f t="shared" si="243"/>
        <v>0</v>
      </c>
      <c r="O654" s="3">
        <f t="shared" si="244"/>
        <v>0</v>
      </c>
      <c r="Q654" s="62"/>
      <c r="R654" s="179"/>
      <c r="S654" s="62"/>
      <c r="T654" s="62"/>
      <c r="U654" s="62"/>
      <c r="V654" s="62"/>
      <c r="W654" s="62"/>
      <c r="X654" s="62"/>
      <c r="Y654" s="62"/>
      <c r="Z654" s="62"/>
      <c r="AA654" s="62"/>
      <c r="AB654" s="62"/>
      <c r="AC654" s="62"/>
      <c r="AD654" s="62"/>
      <c r="AE654" s="62"/>
      <c r="AF654" s="62"/>
      <c r="AG654" s="62"/>
      <c r="AH654" s="62"/>
      <c r="AI654" s="62"/>
      <c r="AJ654" s="62"/>
      <c r="AK654" s="62"/>
      <c r="AL654" s="62"/>
      <c r="AM654" s="62"/>
      <c r="AN654" s="62"/>
      <c r="AO654" s="62"/>
      <c r="AP654" s="62"/>
      <c r="AQ654" s="62"/>
      <c r="AR654" s="62"/>
      <c r="AS654" s="62"/>
      <c r="AT654" s="62"/>
      <c r="AU654" s="62"/>
      <c r="AV654" s="62"/>
      <c r="AW654" s="62"/>
      <c r="AX654" s="62"/>
      <c r="AY654" s="62"/>
      <c r="AZ654" s="62"/>
      <c r="BA654" s="62"/>
      <c r="BB654" s="62"/>
      <c r="BC654" s="62"/>
      <c r="BD654" s="62"/>
      <c r="BE654" s="62"/>
      <c r="BF654" s="62"/>
      <c r="BG654" s="62"/>
      <c r="BH654" s="62"/>
      <c r="BI654" s="62"/>
      <c r="BJ654" s="62"/>
      <c r="BK654" s="62"/>
      <c r="BL654" s="62"/>
      <c r="BM654" s="62"/>
      <c r="BN654" s="62"/>
      <c r="BO654" s="62"/>
      <c r="BP654" s="62"/>
      <c r="BQ654" s="62"/>
      <c r="BR654" s="62"/>
      <c r="BS654" s="62"/>
      <c r="BT654" s="62"/>
      <c r="BU654" s="62"/>
      <c r="BV654" s="62"/>
      <c r="BW654" s="62"/>
      <c r="BX654" s="62"/>
      <c r="BY654" s="62"/>
      <c r="BZ654" s="62"/>
      <c r="CA654" s="62"/>
      <c r="CB654" s="62"/>
      <c r="CC654" s="62"/>
      <c r="CD654" s="62"/>
      <c r="CE654" s="62"/>
      <c r="CF654" s="62"/>
      <c r="CG654" s="62"/>
      <c r="CH654" s="62"/>
      <c r="CI654" s="62"/>
      <c r="CJ654" s="62"/>
      <c r="CK654" s="62"/>
      <c r="CL654" s="62"/>
      <c r="CM654" s="62"/>
      <c r="CN654" s="62"/>
      <c r="CO654" s="62"/>
      <c r="CP654" s="62"/>
      <c r="CQ654" s="62"/>
      <c r="CR654" s="62"/>
      <c r="CS654" s="62"/>
      <c r="CT654" s="62"/>
      <c r="CU654" s="62"/>
      <c r="CV654" s="62"/>
      <c r="CW654" s="62"/>
      <c r="CX654" s="62"/>
      <c r="CY654" s="62"/>
    </row>
    <row r="655" spans="1:103" s="63" customFormat="1" ht="24" x14ac:dyDescent="0.2">
      <c r="A655" s="118" t="s">
        <v>160</v>
      </c>
      <c r="B655" s="191" t="s">
        <v>161</v>
      </c>
      <c r="C655" s="191"/>
      <c r="D655" s="191"/>
      <c r="E655" s="191"/>
      <c r="F655" s="191"/>
      <c r="G655" s="191"/>
      <c r="H655" s="191"/>
      <c r="I655" s="191"/>
      <c r="J655" s="191"/>
      <c r="K655" s="26"/>
      <c r="L655" s="27"/>
      <c r="M655" s="39"/>
      <c r="N655" s="3">
        <f t="shared" si="243"/>
        <v>0</v>
      </c>
      <c r="O655" s="3">
        <f t="shared" si="244"/>
        <v>0</v>
      </c>
      <c r="Q655" s="64"/>
      <c r="R655" s="180"/>
      <c r="S655" s="64"/>
      <c r="T655" s="64"/>
      <c r="U655" s="64"/>
      <c r="V655" s="64"/>
      <c r="W655" s="64"/>
      <c r="X655" s="64"/>
      <c r="Y655" s="64"/>
      <c r="Z655" s="64"/>
      <c r="AA655" s="64"/>
      <c r="AB655" s="64"/>
      <c r="AC655" s="64"/>
      <c r="AD655" s="64"/>
      <c r="AE655" s="64"/>
      <c r="AF655" s="64"/>
      <c r="AG655" s="64"/>
      <c r="AH655" s="64"/>
      <c r="AI655" s="64"/>
      <c r="AJ655" s="64"/>
      <c r="AK655" s="64"/>
      <c r="AL655" s="64"/>
      <c r="AM655" s="64"/>
      <c r="AN655" s="64"/>
      <c r="AO655" s="64"/>
      <c r="AP655" s="64"/>
      <c r="AQ655" s="64"/>
      <c r="AR655" s="64"/>
      <c r="AS655" s="64"/>
      <c r="AT655" s="64"/>
      <c r="AU655" s="64"/>
      <c r="AV655" s="64"/>
      <c r="AW655" s="64"/>
      <c r="AX655" s="64"/>
      <c r="AY655" s="64"/>
      <c r="AZ655" s="64"/>
      <c r="BA655" s="64"/>
      <c r="BB655" s="64"/>
      <c r="BC655" s="64"/>
      <c r="BD655" s="64"/>
      <c r="BE655" s="64"/>
      <c r="BF655" s="64"/>
      <c r="BG655" s="64"/>
      <c r="BH655" s="64"/>
      <c r="BI655" s="64"/>
      <c r="BJ655" s="64"/>
      <c r="BK655" s="64"/>
      <c r="BL655" s="64"/>
      <c r="BM655" s="64"/>
      <c r="BN655" s="64"/>
      <c r="BO655" s="64"/>
      <c r="BP655" s="64"/>
      <c r="BQ655" s="64"/>
      <c r="BR655" s="64"/>
      <c r="BS655" s="64"/>
      <c r="BT655" s="64"/>
      <c r="BU655" s="64"/>
      <c r="BV655" s="64"/>
      <c r="BW655" s="64"/>
      <c r="BX655" s="64"/>
      <c r="BY655" s="64"/>
      <c r="BZ655" s="64"/>
      <c r="CA655" s="64"/>
      <c r="CB655" s="64"/>
      <c r="CC655" s="64"/>
      <c r="CD655" s="64"/>
      <c r="CE655" s="64"/>
      <c r="CF655" s="64"/>
      <c r="CG655" s="64"/>
      <c r="CH655" s="64"/>
      <c r="CI655" s="64"/>
      <c r="CJ655" s="64"/>
      <c r="CK655" s="64"/>
      <c r="CL655" s="64"/>
      <c r="CM655" s="64"/>
      <c r="CN655" s="64"/>
      <c r="CO655" s="64"/>
      <c r="CP655" s="64"/>
      <c r="CQ655" s="64"/>
      <c r="CR655" s="64"/>
      <c r="CS655" s="64"/>
      <c r="CT655" s="64"/>
      <c r="CU655" s="64"/>
      <c r="CV655" s="64"/>
      <c r="CW655" s="64"/>
      <c r="CX655" s="64"/>
      <c r="CY655" s="64"/>
    </row>
    <row r="656" spans="1:103" s="65" customFormat="1" x14ac:dyDescent="0.25">
      <c r="A656" s="187" t="s">
        <v>12</v>
      </c>
      <c r="B656" s="187"/>
      <c r="C656" s="166" t="s">
        <v>316</v>
      </c>
      <c r="D656" s="119">
        <f>SUM(D664)</f>
        <v>44006</v>
      </c>
      <c r="E656" s="119">
        <f>SUM(E664)</f>
        <v>43962.12</v>
      </c>
      <c r="F656" s="119">
        <f>SUM(F664)</f>
        <v>43962.12</v>
      </c>
      <c r="G656" s="189">
        <v>44562</v>
      </c>
      <c r="H656" s="189"/>
      <c r="I656" s="119">
        <f>SUM(I664)</f>
        <v>43962.12</v>
      </c>
      <c r="J656" s="185" t="s">
        <v>274</v>
      </c>
      <c r="K656" s="8">
        <f>F656/D656</f>
        <v>0.99900286324592102</v>
      </c>
      <c r="L656" s="9">
        <f>I656/D656</f>
        <v>0.99900286324592102</v>
      </c>
      <c r="M656" s="48"/>
      <c r="N656" s="3">
        <f t="shared" si="243"/>
        <v>0</v>
      </c>
      <c r="O656" s="3">
        <f t="shared" si="244"/>
        <v>0</v>
      </c>
      <c r="Q656" s="66"/>
      <c r="R656" s="181"/>
      <c r="S656" s="66"/>
      <c r="T656" s="66"/>
      <c r="U656" s="66"/>
      <c r="V656" s="66"/>
      <c r="W656" s="66"/>
      <c r="X656" s="66"/>
      <c r="Y656" s="66"/>
      <c r="Z656" s="66"/>
      <c r="AA656" s="66"/>
      <c r="AB656" s="66"/>
      <c r="AC656" s="66"/>
      <c r="AD656" s="66"/>
      <c r="AE656" s="66"/>
      <c r="AF656" s="66"/>
      <c r="AG656" s="66"/>
      <c r="AH656" s="66"/>
      <c r="AI656" s="66"/>
      <c r="AJ656" s="66"/>
      <c r="AK656" s="66"/>
      <c r="AL656" s="66"/>
      <c r="AM656" s="66"/>
      <c r="AN656" s="66"/>
      <c r="AO656" s="66"/>
      <c r="AP656" s="66"/>
      <c r="AQ656" s="66"/>
      <c r="AR656" s="66"/>
      <c r="AS656" s="66"/>
      <c r="AT656" s="66"/>
      <c r="AU656" s="66"/>
      <c r="AV656" s="66"/>
      <c r="AW656" s="66"/>
      <c r="AX656" s="66"/>
      <c r="AY656" s="66"/>
      <c r="AZ656" s="66"/>
      <c r="BA656" s="66"/>
      <c r="BB656" s="66"/>
      <c r="BC656" s="66"/>
      <c r="BD656" s="66"/>
      <c r="BE656" s="66"/>
      <c r="BF656" s="66"/>
      <c r="BG656" s="66"/>
      <c r="BH656" s="66"/>
      <c r="BI656" s="66"/>
      <c r="BJ656" s="66"/>
      <c r="BK656" s="66"/>
      <c r="BL656" s="66"/>
      <c r="BM656" s="66"/>
      <c r="BN656" s="66"/>
      <c r="BO656" s="66"/>
      <c r="BP656" s="66"/>
      <c r="BQ656" s="66"/>
      <c r="BR656" s="66"/>
      <c r="BS656" s="66"/>
      <c r="BT656" s="66"/>
      <c r="BU656" s="66"/>
      <c r="BV656" s="66"/>
      <c r="BW656" s="66"/>
      <c r="BX656" s="66"/>
      <c r="BY656" s="66"/>
      <c r="BZ656" s="66"/>
      <c r="CA656" s="66"/>
      <c r="CB656" s="66"/>
      <c r="CC656" s="66"/>
      <c r="CD656" s="66"/>
      <c r="CE656" s="66"/>
      <c r="CF656" s="66"/>
      <c r="CG656" s="66"/>
      <c r="CH656" s="66"/>
      <c r="CI656" s="66"/>
      <c r="CJ656" s="66"/>
      <c r="CK656" s="66"/>
      <c r="CL656" s="66"/>
      <c r="CM656" s="66"/>
      <c r="CN656" s="66"/>
      <c r="CO656" s="66"/>
      <c r="CP656" s="66"/>
      <c r="CQ656" s="66"/>
      <c r="CR656" s="66"/>
      <c r="CS656" s="66"/>
      <c r="CT656" s="66"/>
      <c r="CU656" s="66"/>
      <c r="CV656" s="66"/>
      <c r="CW656" s="66"/>
      <c r="CX656" s="66"/>
      <c r="CY656" s="66"/>
    </row>
    <row r="657" spans="1:103" s="65" customFormat="1" x14ac:dyDescent="0.25">
      <c r="A657" s="187" t="s">
        <v>13</v>
      </c>
      <c r="B657" s="187"/>
      <c r="C657" s="166"/>
      <c r="D657" s="119">
        <f t="shared" ref="D657:F662" si="261">SUM(D665)</f>
        <v>0</v>
      </c>
      <c r="E657" s="119">
        <f t="shared" si="261"/>
        <v>0</v>
      </c>
      <c r="F657" s="119">
        <f t="shared" si="261"/>
        <v>0</v>
      </c>
      <c r="G657" s="189"/>
      <c r="H657" s="189"/>
      <c r="I657" s="119">
        <f t="shared" ref="I657:I662" si="262">SUM(I665)</f>
        <v>0</v>
      </c>
      <c r="J657" s="185"/>
      <c r="K657" s="8" t="e">
        <f t="shared" ref="K657:K662" si="263">F657/D657</f>
        <v>#DIV/0!</v>
      </c>
      <c r="L657" s="9" t="e">
        <f t="shared" ref="L657:L662" si="264">I657/D657</f>
        <v>#DIV/0!</v>
      </c>
      <c r="M657" s="48"/>
      <c r="N657" s="3">
        <f t="shared" si="243"/>
        <v>0</v>
      </c>
      <c r="O657" s="3">
        <f t="shared" si="244"/>
        <v>0</v>
      </c>
      <c r="Q657" s="66"/>
      <c r="R657" s="181"/>
      <c r="S657" s="66"/>
      <c r="T657" s="66"/>
      <c r="U657" s="66"/>
      <c r="V657" s="66"/>
      <c r="W657" s="66"/>
      <c r="X657" s="66"/>
      <c r="Y657" s="66"/>
      <c r="Z657" s="66"/>
      <c r="AA657" s="66"/>
      <c r="AB657" s="66"/>
      <c r="AC657" s="66"/>
      <c r="AD657" s="66"/>
      <c r="AE657" s="66"/>
      <c r="AF657" s="66"/>
      <c r="AG657" s="66"/>
      <c r="AH657" s="66"/>
      <c r="AI657" s="66"/>
      <c r="AJ657" s="66"/>
      <c r="AK657" s="66"/>
      <c r="AL657" s="66"/>
      <c r="AM657" s="66"/>
      <c r="AN657" s="66"/>
      <c r="AO657" s="66"/>
      <c r="AP657" s="66"/>
      <c r="AQ657" s="66"/>
      <c r="AR657" s="66"/>
      <c r="AS657" s="66"/>
      <c r="AT657" s="66"/>
      <c r="AU657" s="66"/>
      <c r="AV657" s="66"/>
      <c r="AW657" s="66"/>
      <c r="AX657" s="66"/>
      <c r="AY657" s="66"/>
      <c r="AZ657" s="66"/>
      <c r="BA657" s="66"/>
      <c r="BB657" s="66"/>
      <c r="BC657" s="66"/>
      <c r="BD657" s="66"/>
      <c r="BE657" s="66"/>
      <c r="BF657" s="66"/>
      <c r="BG657" s="66"/>
      <c r="BH657" s="66"/>
      <c r="BI657" s="66"/>
      <c r="BJ657" s="66"/>
      <c r="BK657" s="66"/>
      <c r="BL657" s="66"/>
      <c r="BM657" s="66"/>
      <c r="BN657" s="66"/>
      <c r="BO657" s="66"/>
      <c r="BP657" s="66"/>
      <c r="BQ657" s="66"/>
      <c r="BR657" s="66"/>
      <c r="BS657" s="66"/>
      <c r="BT657" s="66"/>
      <c r="BU657" s="66"/>
      <c r="BV657" s="66"/>
      <c r="BW657" s="66"/>
      <c r="BX657" s="66"/>
      <c r="BY657" s="66"/>
      <c r="BZ657" s="66"/>
      <c r="CA657" s="66"/>
      <c r="CB657" s="66"/>
      <c r="CC657" s="66"/>
      <c r="CD657" s="66"/>
      <c r="CE657" s="66"/>
      <c r="CF657" s="66"/>
      <c r="CG657" s="66"/>
      <c r="CH657" s="66"/>
      <c r="CI657" s="66"/>
      <c r="CJ657" s="66"/>
      <c r="CK657" s="66"/>
      <c r="CL657" s="66"/>
      <c r="CM657" s="66"/>
      <c r="CN657" s="66"/>
      <c r="CO657" s="66"/>
      <c r="CP657" s="66"/>
      <c r="CQ657" s="66"/>
      <c r="CR657" s="66"/>
      <c r="CS657" s="66"/>
      <c r="CT657" s="66"/>
      <c r="CU657" s="66"/>
      <c r="CV657" s="66"/>
      <c r="CW657" s="66"/>
      <c r="CX657" s="66"/>
      <c r="CY657" s="66"/>
    </row>
    <row r="658" spans="1:103" s="65" customFormat="1" x14ac:dyDescent="0.25">
      <c r="A658" s="187" t="s">
        <v>14</v>
      </c>
      <c r="B658" s="187"/>
      <c r="C658" s="166" t="s">
        <v>316</v>
      </c>
      <c r="D658" s="119">
        <f t="shared" si="261"/>
        <v>44006</v>
      </c>
      <c r="E658" s="119">
        <f t="shared" si="261"/>
        <v>43962.12</v>
      </c>
      <c r="F658" s="119">
        <f t="shared" si="261"/>
        <v>43962.12</v>
      </c>
      <c r="G658" s="189"/>
      <c r="H658" s="189"/>
      <c r="I658" s="119">
        <f t="shared" si="262"/>
        <v>43962.12</v>
      </c>
      <c r="J658" s="185"/>
      <c r="K658" s="8">
        <f t="shared" si="263"/>
        <v>0.99900286324592102</v>
      </c>
      <c r="L658" s="9">
        <f t="shared" si="264"/>
        <v>0.99900286324592102</v>
      </c>
      <c r="M658" s="48"/>
      <c r="N658" s="3">
        <f t="shared" si="243"/>
        <v>0</v>
      </c>
      <c r="O658" s="3">
        <f t="shared" si="244"/>
        <v>0</v>
      </c>
      <c r="Q658" s="66"/>
      <c r="R658" s="181"/>
      <c r="S658" s="66"/>
      <c r="T658" s="66"/>
      <c r="U658" s="66"/>
      <c r="V658" s="66"/>
      <c r="W658" s="66"/>
      <c r="X658" s="66"/>
      <c r="Y658" s="66"/>
      <c r="Z658" s="66"/>
      <c r="AA658" s="66"/>
      <c r="AB658" s="66"/>
      <c r="AC658" s="66"/>
      <c r="AD658" s="66"/>
      <c r="AE658" s="66"/>
      <c r="AF658" s="66"/>
      <c r="AG658" s="66"/>
      <c r="AH658" s="66"/>
      <c r="AI658" s="66"/>
      <c r="AJ658" s="66"/>
      <c r="AK658" s="66"/>
      <c r="AL658" s="66"/>
      <c r="AM658" s="66"/>
      <c r="AN658" s="66"/>
      <c r="AO658" s="66"/>
      <c r="AP658" s="66"/>
      <c r="AQ658" s="66"/>
      <c r="AR658" s="66"/>
      <c r="AS658" s="66"/>
      <c r="AT658" s="66"/>
      <c r="AU658" s="66"/>
      <c r="AV658" s="66"/>
      <c r="AW658" s="66"/>
      <c r="AX658" s="66"/>
      <c r="AY658" s="66"/>
      <c r="AZ658" s="66"/>
      <c r="BA658" s="66"/>
      <c r="BB658" s="66"/>
      <c r="BC658" s="66"/>
      <c r="BD658" s="66"/>
      <c r="BE658" s="66"/>
      <c r="BF658" s="66"/>
      <c r="BG658" s="66"/>
      <c r="BH658" s="66"/>
      <c r="BI658" s="66"/>
      <c r="BJ658" s="66"/>
      <c r="BK658" s="66"/>
      <c r="BL658" s="66"/>
      <c r="BM658" s="66"/>
      <c r="BN658" s="66"/>
      <c r="BO658" s="66"/>
      <c r="BP658" s="66"/>
      <c r="BQ658" s="66"/>
      <c r="BR658" s="66"/>
      <c r="BS658" s="66"/>
      <c r="BT658" s="66"/>
      <c r="BU658" s="66"/>
      <c r="BV658" s="66"/>
      <c r="BW658" s="66"/>
      <c r="BX658" s="66"/>
      <c r="BY658" s="66"/>
      <c r="BZ658" s="66"/>
      <c r="CA658" s="66"/>
      <c r="CB658" s="66"/>
      <c r="CC658" s="66"/>
      <c r="CD658" s="66"/>
      <c r="CE658" s="66"/>
      <c r="CF658" s="66"/>
      <c r="CG658" s="66"/>
      <c r="CH658" s="66"/>
      <c r="CI658" s="66"/>
      <c r="CJ658" s="66"/>
      <c r="CK658" s="66"/>
      <c r="CL658" s="66"/>
      <c r="CM658" s="66"/>
      <c r="CN658" s="66"/>
      <c r="CO658" s="66"/>
      <c r="CP658" s="66"/>
      <c r="CQ658" s="66"/>
      <c r="CR658" s="66"/>
      <c r="CS658" s="66"/>
      <c r="CT658" s="66"/>
      <c r="CU658" s="66"/>
      <c r="CV658" s="66"/>
      <c r="CW658" s="66"/>
      <c r="CX658" s="66"/>
      <c r="CY658" s="66"/>
    </row>
    <row r="659" spans="1:103" s="65" customFormat="1" x14ac:dyDescent="0.25">
      <c r="A659" s="187" t="s">
        <v>15</v>
      </c>
      <c r="B659" s="187"/>
      <c r="C659" s="166"/>
      <c r="D659" s="119">
        <f t="shared" si="261"/>
        <v>0</v>
      </c>
      <c r="E659" s="119">
        <f t="shared" si="261"/>
        <v>0</v>
      </c>
      <c r="F659" s="119">
        <f t="shared" si="261"/>
        <v>0</v>
      </c>
      <c r="G659" s="189"/>
      <c r="H659" s="189"/>
      <c r="I659" s="119">
        <f t="shared" si="262"/>
        <v>0</v>
      </c>
      <c r="J659" s="185"/>
      <c r="K659" s="8" t="e">
        <f t="shared" si="263"/>
        <v>#DIV/0!</v>
      </c>
      <c r="L659" s="9" t="e">
        <f t="shared" si="264"/>
        <v>#DIV/0!</v>
      </c>
      <c r="M659" s="48"/>
      <c r="N659" s="3">
        <f t="shared" si="243"/>
        <v>0</v>
      </c>
      <c r="O659" s="3">
        <f t="shared" si="244"/>
        <v>0</v>
      </c>
      <c r="Q659" s="66"/>
      <c r="R659" s="181"/>
      <c r="S659" s="66"/>
      <c r="T659" s="66"/>
      <c r="U659" s="66"/>
      <c r="V659" s="66"/>
      <c r="W659" s="66"/>
      <c r="X659" s="66"/>
      <c r="Y659" s="66"/>
      <c r="Z659" s="66"/>
      <c r="AA659" s="66"/>
      <c r="AB659" s="66"/>
      <c r="AC659" s="66"/>
      <c r="AD659" s="66"/>
      <c r="AE659" s="66"/>
      <c r="AF659" s="66"/>
      <c r="AG659" s="66"/>
      <c r="AH659" s="66"/>
      <c r="AI659" s="66"/>
      <c r="AJ659" s="66"/>
      <c r="AK659" s="66"/>
      <c r="AL659" s="66"/>
      <c r="AM659" s="66"/>
      <c r="AN659" s="66"/>
      <c r="AO659" s="66"/>
      <c r="AP659" s="66"/>
      <c r="AQ659" s="66"/>
      <c r="AR659" s="66"/>
      <c r="AS659" s="66"/>
      <c r="AT659" s="66"/>
      <c r="AU659" s="66"/>
      <c r="AV659" s="66"/>
      <c r="AW659" s="66"/>
      <c r="AX659" s="66"/>
      <c r="AY659" s="66"/>
      <c r="AZ659" s="66"/>
      <c r="BA659" s="66"/>
      <c r="BB659" s="66"/>
      <c r="BC659" s="66"/>
      <c r="BD659" s="66"/>
      <c r="BE659" s="66"/>
      <c r="BF659" s="66"/>
      <c r="BG659" s="66"/>
      <c r="BH659" s="66"/>
      <c r="BI659" s="66"/>
      <c r="BJ659" s="66"/>
      <c r="BK659" s="66"/>
      <c r="BL659" s="66"/>
      <c r="BM659" s="66"/>
      <c r="BN659" s="66"/>
      <c r="BO659" s="66"/>
      <c r="BP659" s="66"/>
      <c r="BQ659" s="66"/>
      <c r="BR659" s="66"/>
      <c r="BS659" s="66"/>
      <c r="BT659" s="66"/>
      <c r="BU659" s="66"/>
      <c r="BV659" s="66"/>
      <c r="BW659" s="66"/>
      <c r="BX659" s="66"/>
      <c r="BY659" s="66"/>
      <c r="BZ659" s="66"/>
      <c r="CA659" s="66"/>
      <c r="CB659" s="66"/>
      <c r="CC659" s="66"/>
      <c r="CD659" s="66"/>
      <c r="CE659" s="66"/>
      <c r="CF659" s="66"/>
      <c r="CG659" s="66"/>
      <c r="CH659" s="66"/>
      <c r="CI659" s="66"/>
      <c r="CJ659" s="66"/>
      <c r="CK659" s="66"/>
      <c r="CL659" s="66"/>
      <c r="CM659" s="66"/>
      <c r="CN659" s="66"/>
      <c r="CO659" s="66"/>
      <c r="CP659" s="66"/>
      <c r="CQ659" s="66"/>
      <c r="CR659" s="66"/>
      <c r="CS659" s="66"/>
      <c r="CT659" s="66"/>
      <c r="CU659" s="66"/>
      <c r="CV659" s="66"/>
      <c r="CW659" s="66"/>
      <c r="CX659" s="66"/>
      <c r="CY659" s="66"/>
    </row>
    <row r="660" spans="1:103" s="65" customFormat="1" x14ac:dyDescent="0.25">
      <c r="A660" s="187" t="s">
        <v>16</v>
      </c>
      <c r="B660" s="187"/>
      <c r="C660" s="166"/>
      <c r="D660" s="119">
        <f t="shared" si="261"/>
        <v>0</v>
      </c>
      <c r="E660" s="119">
        <f t="shared" si="261"/>
        <v>0</v>
      </c>
      <c r="F660" s="119">
        <f t="shared" si="261"/>
        <v>0</v>
      </c>
      <c r="G660" s="189"/>
      <c r="H660" s="189"/>
      <c r="I660" s="119">
        <f t="shared" si="262"/>
        <v>0</v>
      </c>
      <c r="J660" s="185"/>
      <c r="K660" s="8" t="e">
        <f t="shared" si="263"/>
        <v>#DIV/0!</v>
      </c>
      <c r="L660" s="9" t="e">
        <f t="shared" si="264"/>
        <v>#DIV/0!</v>
      </c>
      <c r="M660" s="48"/>
      <c r="N660" s="3">
        <f t="shared" si="243"/>
        <v>0</v>
      </c>
      <c r="O660" s="3">
        <f t="shared" si="244"/>
        <v>0</v>
      </c>
      <c r="Q660" s="66"/>
      <c r="R660" s="181"/>
      <c r="S660" s="66"/>
      <c r="T660" s="66"/>
      <c r="U660" s="66"/>
      <c r="V660" s="66"/>
      <c r="W660" s="66"/>
      <c r="X660" s="66"/>
      <c r="Y660" s="66"/>
      <c r="Z660" s="66"/>
      <c r="AA660" s="66"/>
      <c r="AB660" s="66"/>
      <c r="AC660" s="66"/>
      <c r="AD660" s="66"/>
      <c r="AE660" s="66"/>
      <c r="AF660" s="66"/>
      <c r="AG660" s="66"/>
      <c r="AH660" s="66"/>
      <c r="AI660" s="66"/>
      <c r="AJ660" s="66"/>
      <c r="AK660" s="66"/>
      <c r="AL660" s="66"/>
      <c r="AM660" s="66"/>
      <c r="AN660" s="66"/>
      <c r="AO660" s="66"/>
      <c r="AP660" s="66"/>
      <c r="AQ660" s="66"/>
      <c r="AR660" s="66"/>
      <c r="AS660" s="66"/>
      <c r="AT660" s="66"/>
      <c r="AU660" s="66"/>
      <c r="AV660" s="66"/>
      <c r="AW660" s="66"/>
      <c r="AX660" s="66"/>
      <c r="AY660" s="66"/>
      <c r="AZ660" s="66"/>
      <c r="BA660" s="66"/>
      <c r="BB660" s="66"/>
      <c r="BC660" s="66"/>
      <c r="BD660" s="66"/>
      <c r="BE660" s="66"/>
      <c r="BF660" s="66"/>
      <c r="BG660" s="66"/>
      <c r="BH660" s="66"/>
      <c r="BI660" s="66"/>
      <c r="BJ660" s="66"/>
      <c r="BK660" s="66"/>
      <c r="BL660" s="66"/>
      <c r="BM660" s="66"/>
      <c r="BN660" s="66"/>
      <c r="BO660" s="66"/>
      <c r="BP660" s="66"/>
      <c r="BQ660" s="66"/>
      <c r="BR660" s="66"/>
      <c r="BS660" s="66"/>
      <c r="BT660" s="66"/>
      <c r="BU660" s="66"/>
      <c r="BV660" s="66"/>
      <c r="BW660" s="66"/>
      <c r="BX660" s="66"/>
      <c r="BY660" s="66"/>
      <c r="BZ660" s="66"/>
      <c r="CA660" s="66"/>
      <c r="CB660" s="66"/>
      <c r="CC660" s="66"/>
      <c r="CD660" s="66"/>
      <c r="CE660" s="66"/>
      <c r="CF660" s="66"/>
      <c r="CG660" s="66"/>
      <c r="CH660" s="66"/>
      <c r="CI660" s="66"/>
      <c r="CJ660" s="66"/>
      <c r="CK660" s="66"/>
      <c r="CL660" s="66"/>
      <c r="CM660" s="66"/>
      <c r="CN660" s="66"/>
      <c r="CO660" s="66"/>
      <c r="CP660" s="66"/>
      <c r="CQ660" s="66"/>
      <c r="CR660" s="66"/>
      <c r="CS660" s="66"/>
      <c r="CT660" s="66"/>
      <c r="CU660" s="66"/>
      <c r="CV660" s="66"/>
      <c r="CW660" s="66"/>
      <c r="CX660" s="66"/>
      <c r="CY660" s="66"/>
    </row>
    <row r="661" spans="1:103" s="65" customFormat="1" x14ac:dyDescent="0.25">
      <c r="A661" s="187" t="s">
        <v>17</v>
      </c>
      <c r="B661" s="187"/>
      <c r="C661" s="166"/>
      <c r="D661" s="119">
        <f t="shared" si="261"/>
        <v>0</v>
      </c>
      <c r="E661" s="119">
        <f t="shared" si="261"/>
        <v>0</v>
      </c>
      <c r="F661" s="119">
        <f t="shared" si="261"/>
        <v>0</v>
      </c>
      <c r="G661" s="189"/>
      <c r="H661" s="189"/>
      <c r="I661" s="119">
        <f t="shared" si="262"/>
        <v>0</v>
      </c>
      <c r="J661" s="185"/>
      <c r="K661" s="8" t="e">
        <f t="shared" si="263"/>
        <v>#DIV/0!</v>
      </c>
      <c r="L661" s="9" t="e">
        <f t="shared" si="264"/>
        <v>#DIV/0!</v>
      </c>
      <c r="M661" s="48"/>
      <c r="N661" s="3">
        <f t="shared" si="243"/>
        <v>0</v>
      </c>
      <c r="O661" s="3">
        <f t="shared" si="244"/>
        <v>0</v>
      </c>
      <c r="Q661" s="66"/>
      <c r="R661" s="181"/>
      <c r="S661" s="66"/>
      <c r="T661" s="66"/>
      <c r="U661" s="66"/>
      <c r="V661" s="66"/>
      <c r="W661" s="66"/>
      <c r="X661" s="66"/>
      <c r="Y661" s="66"/>
      <c r="Z661" s="66"/>
      <c r="AA661" s="66"/>
      <c r="AB661" s="66"/>
      <c r="AC661" s="66"/>
      <c r="AD661" s="66"/>
      <c r="AE661" s="66"/>
      <c r="AF661" s="66"/>
      <c r="AG661" s="66"/>
      <c r="AH661" s="66"/>
      <c r="AI661" s="66"/>
      <c r="AJ661" s="66"/>
      <c r="AK661" s="66"/>
      <c r="AL661" s="66"/>
      <c r="AM661" s="66"/>
      <c r="AN661" s="66"/>
      <c r="AO661" s="66"/>
      <c r="AP661" s="66"/>
      <c r="AQ661" s="66"/>
      <c r="AR661" s="66"/>
      <c r="AS661" s="66"/>
      <c r="AT661" s="66"/>
      <c r="AU661" s="66"/>
      <c r="AV661" s="66"/>
      <c r="AW661" s="66"/>
      <c r="AX661" s="66"/>
      <c r="AY661" s="66"/>
      <c r="AZ661" s="66"/>
      <c r="BA661" s="66"/>
      <c r="BB661" s="66"/>
      <c r="BC661" s="66"/>
      <c r="BD661" s="66"/>
      <c r="BE661" s="66"/>
      <c r="BF661" s="66"/>
      <c r="BG661" s="66"/>
      <c r="BH661" s="66"/>
      <c r="BI661" s="66"/>
      <c r="BJ661" s="66"/>
      <c r="BK661" s="66"/>
      <c r="BL661" s="66"/>
      <c r="BM661" s="66"/>
      <c r="BN661" s="66"/>
      <c r="BO661" s="66"/>
      <c r="BP661" s="66"/>
      <c r="BQ661" s="66"/>
      <c r="BR661" s="66"/>
      <c r="BS661" s="66"/>
      <c r="BT661" s="66"/>
      <c r="BU661" s="66"/>
      <c r="BV661" s="66"/>
      <c r="BW661" s="66"/>
      <c r="BX661" s="66"/>
      <c r="BY661" s="66"/>
      <c r="BZ661" s="66"/>
      <c r="CA661" s="66"/>
      <c r="CB661" s="66"/>
      <c r="CC661" s="66"/>
      <c r="CD661" s="66"/>
      <c r="CE661" s="66"/>
      <c r="CF661" s="66"/>
      <c r="CG661" s="66"/>
      <c r="CH661" s="66"/>
      <c r="CI661" s="66"/>
      <c r="CJ661" s="66"/>
      <c r="CK661" s="66"/>
      <c r="CL661" s="66"/>
      <c r="CM661" s="66"/>
      <c r="CN661" s="66"/>
      <c r="CO661" s="66"/>
      <c r="CP661" s="66"/>
      <c r="CQ661" s="66"/>
      <c r="CR661" s="66"/>
      <c r="CS661" s="66"/>
      <c r="CT661" s="66"/>
      <c r="CU661" s="66"/>
      <c r="CV661" s="66"/>
      <c r="CW661" s="66"/>
      <c r="CX661" s="66"/>
      <c r="CY661" s="66"/>
    </row>
    <row r="662" spans="1:103" s="65" customFormat="1" x14ac:dyDescent="0.25">
      <c r="A662" s="190" t="s">
        <v>18</v>
      </c>
      <c r="B662" s="190"/>
      <c r="C662" s="167"/>
      <c r="D662" s="124">
        <f t="shared" si="261"/>
        <v>0</v>
      </c>
      <c r="E662" s="124">
        <f t="shared" si="261"/>
        <v>0</v>
      </c>
      <c r="F662" s="124">
        <f t="shared" si="261"/>
        <v>0</v>
      </c>
      <c r="G662" s="192"/>
      <c r="H662" s="192"/>
      <c r="I662" s="124">
        <f t="shared" si="262"/>
        <v>0</v>
      </c>
      <c r="J662" s="186"/>
      <c r="K662" s="8" t="e">
        <f t="shared" si="263"/>
        <v>#DIV/0!</v>
      </c>
      <c r="L662" s="9" t="e">
        <f t="shared" si="264"/>
        <v>#DIV/0!</v>
      </c>
      <c r="M662" s="48"/>
      <c r="N662" s="3">
        <f t="shared" si="243"/>
        <v>0</v>
      </c>
      <c r="O662" s="3">
        <f t="shared" si="244"/>
        <v>0</v>
      </c>
      <c r="Q662" s="66"/>
      <c r="R662" s="181"/>
      <c r="S662" s="66"/>
      <c r="T662" s="66"/>
      <c r="U662" s="66"/>
      <c r="V662" s="66"/>
      <c r="W662" s="66"/>
      <c r="X662" s="66"/>
      <c r="Y662" s="66"/>
      <c r="Z662" s="66"/>
      <c r="AA662" s="66"/>
      <c r="AB662" s="66"/>
      <c r="AC662" s="66"/>
      <c r="AD662" s="66"/>
      <c r="AE662" s="66"/>
      <c r="AF662" s="66"/>
      <c r="AG662" s="66"/>
      <c r="AH662" s="66"/>
      <c r="AI662" s="66"/>
      <c r="AJ662" s="66"/>
      <c r="AK662" s="66"/>
      <c r="AL662" s="66"/>
      <c r="AM662" s="66"/>
      <c r="AN662" s="66"/>
      <c r="AO662" s="66"/>
      <c r="AP662" s="66"/>
      <c r="AQ662" s="66"/>
      <c r="AR662" s="66"/>
      <c r="AS662" s="66"/>
      <c r="AT662" s="66"/>
      <c r="AU662" s="66"/>
      <c r="AV662" s="66"/>
      <c r="AW662" s="66"/>
      <c r="AX662" s="66"/>
      <c r="AY662" s="66"/>
      <c r="AZ662" s="66"/>
      <c r="BA662" s="66"/>
      <c r="BB662" s="66"/>
      <c r="BC662" s="66"/>
      <c r="BD662" s="66"/>
      <c r="BE662" s="66"/>
      <c r="BF662" s="66"/>
      <c r="BG662" s="66"/>
      <c r="BH662" s="66"/>
      <c r="BI662" s="66"/>
      <c r="BJ662" s="66"/>
      <c r="BK662" s="66"/>
      <c r="BL662" s="66"/>
      <c r="BM662" s="66"/>
      <c r="BN662" s="66"/>
      <c r="BO662" s="66"/>
      <c r="BP662" s="66"/>
      <c r="BQ662" s="66"/>
      <c r="BR662" s="66"/>
      <c r="BS662" s="66"/>
      <c r="BT662" s="66"/>
      <c r="BU662" s="66"/>
      <c r="BV662" s="66"/>
      <c r="BW662" s="66"/>
      <c r="BX662" s="66"/>
      <c r="BY662" s="66"/>
      <c r="BZ662" s="66"/>
      <c r="CA662" s="66"/>
      <c r="CB662" s="66"/>
      <c r="CC662" s="66"/>
      <c r="CD662" s="66"/>
      <c r="CE662" s="66"/>
      <c r="CF662" s="66"/>
      <c r="CG662" s="66"/>
      <c r="CH662" s="66"/>
      <c r="CI662" s="66"/>
      <c r="CJ662" s="66"/>
      <c r="CK662" s="66"/>
      <c r="CL662" s="66"/>
      <c r="CM662" s="66"/>
      <c r="CN662" s="66"/>
      <c r="CO662" s="66"/>
      <c r="CP662" s="66"/>
      <c r="CQ662" s="66"/>
      <c r="CR662" s="66"/>
      <c r="CS662" s="66"/>
      <c r="CT662" s="66"/>
      <c r="CU662" s="66"/>
      <c r="CV662" s="66"/>
      <c r="CW662" s="66"/>
      <c r="CX662" s="66"/>
      <c r="CY662" s="66"/>
    </row>
    <row r="663" spans="1:103" s="40" customFormat="1" ht="36" x14ac:dyDescent="0.2">
      <c r="A663" s="118" t="s">
        <v>348</v>
      </c>
      <c r="B663" s="191" t="s">
        <v>162</v>
      </c>
      <c r="C663" s="191"/>
      <c r="D663" s="191"/>
      <c r="E663" s="191"/>
      <c r="F663" s="191"/>
      <c r="G663" s="191"/>
      <c r="H663" s="191"/>
      <c r="I663" s="191"/>
      <c r="J663" s="191"/>
      <c r="K663" s="26"/>
      <c r="L663" s="27"/>
      <c r="M663" s="39"/>
      <c r="N663" s="3">
        <f t="shared" si="243"/>
        <v>0</v>
      </c>
      <c r="O663" s="3">
        <f t="shared" si="244"/>
        <v>0</v>
      </c>
      <c r="Q663" s="41"/>
      <c r="R663" s="175"/>
      <c r="S663" s="41"/>
      <c r="T663" s="41"/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F663" s="41"/>
      <c r="AG663" s="41"/>
      <c r="AH663" s="41"/>
      <c r="AI663" s="41"/>
      <c r="AJ663" s="41"/>
      <c r="AK663" s="41"/>
      <c r="AL663" s="41"/>
      <c r="AM663" s="41"/>
      <c r="AN663" s="41"/>
      <c r="AO663" s="41"/>
      <c r="AP663" s="41"/>
      <c r="AQ663" s="41"/>
      <c r="AR663" s="41"/>
      <c r="AS663" s="41"/>
      <c r="AT663" s="41"/>
      <c r="AU663" s="41"/>
      <c r="AV663" s="41"/>
      <c r="AW663" s="41"/>
      <c r="AX663" s="41"/>
      <c r="AY663" s="41"/>
      <c r="AZ663" s="41"/>
      <c r="BA663" s="41"/>
      <c r="BB663" s="41"/>
      <c r="BC663" s="41"/>
      <c r="BD663" s="41"/>
      <c r="BE663" s="41"/>
      <c r="BF663" s="41"/>
      <c r="BG663" s="41"/>
      <c r="BH663" s="41"/>
      <c r="BI663" s="41"/>
      <c r="BJ663" s="41"/>
      <c r="BK663" s="41"/>
      <c r="BL663" s="41"/>
      <c r="BM663" s="41"/>
      <c r="BN663" s="41"/>
      <c r="BO663" s="41"/>
      <c r="BP663" s="41"/>
      <c r="BQ663" s="41"/>
      <c r="BR663" s="41"/>
      <c r="BS663" s="41"/>
      <c r="BT663" s="41"/>
      <c r="BU663" s="41"/>
      <c r="BV663" s="41"/>
      <c r="BW663" s="41"/>
      <c r="BX663" s="41"/>
      <c r="BY663" s="41"/>
      <c r="BZ663" s="41"/>
      <c r="CA663" s="41"/>
      <c r="CB663" s="41"/>
      <c r="CC663" s="41"/>
      <c r="CD663" s="41"/>
      <c r="CE663" s="41"/>
      <c r="CF663" s="41"/>
      <c r="CG663" s="41"/>
      <c r="CH663" s="41"/>
      <c r="CI663" s="41"/>
      <c r="CJ663" s="41"/>
      <c r="CK663" s="41"/>
      <c r="CL663" s="41"/>
      <c r="CM663" s="41"/>
      <c r="CN663" s="41"/>
      <c r="CO663" s="41"/>
      <c r="CP663" s="41"/>
      <c r="CQ663" s="41"/>
      <c r="CR663" s="41"/>
      <c r="CS663" s="41"/>
      <c r="CT663" s="41"/>
      <c r="CU663" s="41"/>
      <c r="CV663" s="41"/>
      <c r="CW663" s="41"/>
      <c r="CX663" s="41"/>
      <c r="CY663" s="41"/>
    </row>
    <row r="664" spans="1:103" s="44" customFormat="1" x14ac:dyDescent="0.25">
      <c r="A664" s="187" t="s">
        <v>12</v>
      </c>
      <c r="B664" s="187"/>
      <c r="C664" s="166" t="s">
        <v>316</v>
      </c>
      <c r="D664" s="119">
        <f>SUM(D665:D670)</f>
        <v>44006</v>
      </c>
      <c r="E664" s="119">
        <f>SUM(E665:E670)</f>
        <v>43962.12</v>
      </c>
      <c r="F664" s="120">
        <f>SUM(F665:F670)</f>
        <v>43962.12</v>
      </c>
      <c r="G664" s="189">
        <v>44562</v>
      </c>
      <c r="H664" s="189"/>
      <c r="I664" s="119">
        <f>SUM(I665:I670)</f>
        <v>43962.12</v>
      </c>
      <c r="J664" s="185" t="s">
        <v>273</v>
      </c>
      <c r="K664" s="8">
        <f>F664/D664</f>
        <v>0.99900286324592102</v>
      </c>
      <c r="L664" s="9">
        <f>I664/D664</f>
        <v>0.99900286324592102</v>
      </c>
      <c r="M664" s="31"/>
      <c r="N664" s="3">
        <f t="shared" si="243"/>
        <v>0</v>
      </c>
      <c r="O664" s="3">
        <f t="shared" si="244"/>
        <v>0</v>
      </c>
      <c r="Q664" s="45"/>
      <c r="R664" s="182"/>
      <c r="S664" s="45"/>
      <c r="T664" s="45"/>
      <c r="U664" s="45"/>
      <c r="V664" s="45"/>
      <c r="W664" s="45"/>
      <c r="X664" s="45"/>
      <c r="Y664" s="45"/>
      <c r="Z664" s="45"/>
      <c r="AA664" s="45"/>
      <c r="AB664" s="45"/>
      <c r="AC664" s="45"/>
      <c r="AD664" s="45"/>
      <c r="AE664" s="45"/>
      <c r="AF664" s="45"/>
      <c r="AG664" s="45"/>
      <c r="AH664" s="45"/>
      <c r="AI664" s="45"/>
      <c r="AJ664" s="45"/>
      <c r="AK664" s="45"/>
      <c r="AL664" s="45"/>
      <c r="AM664" s="45"/>
      <c r="AN664" s="45"/>
      <c r="AO664" s="45"/>
      <c r="AP664" s="45"/>
      <c r="AQ664" s="45"/>
      <c r="AR664" s="45"/>
      <c r="AS664" s="45"/>
      <c r="AT664" s="45"/>
      <c r="AU664" s="45"/>
      <c r="AV664" s="45"/>
      <c r="AW664" s="45"/>
      <c r="AX664" s="45"/>
      <c r="AY664" s="45"/>
      <c r="AZ664" s="45"/>
      <c r="BA664" s="45"/>
      <c r="BB664" s="45"/>
      <c r="BC664" s="45"/>
      <c r="BD664" s="45"/>
      <c r="BE664" s="45"/>
      <c r="BF664" s="45"/>
      <c r="BG664" s="45"/>
      <c r="BH664" s="45"/>
      <c r="BI664" s="45"/>
      <c r="BJ664" s="45"/>
      <c r="BK664" s="45"/>
      <c r="BL664" s="45"/>
      <c r="BM664" s="45"/>
      <c r="BN664" s="45"/>
      <c r="BO664" s="45"/>
      <c r="BP664" s="45"/>
      <c r="BQ664" s="45"/>
      <c r="BR664" s="45"/>
      <c r="BS664" s="45"/>
      <c r="BT664" s="45"/>
      <c r="BU664" s="45"/>
      <c r="BV664" s="45"/>
      <c r="BW664" s="45"/>
      <c r="BX664" s="45"/>
      <c r="BY664" s="45"/>
      <c r="BZ664" s="45"/>
      <c r="CA664" s="45"/>
      <c r="CB664" s="45"/>
      <c r="CC664" s="45"/>
      <c r="CD664" s="45"/>
      <c r="CE664" s="45"/>
      <c r="CF664" s="45"/>
      <c r="CG664" s="45"/>
      <c r="CH664" s="45"/>
      <c r="CI664" s="45"/>
      <c r="CJ664" s="45"/>
      <c r="CK664" s="45"/>
      <c r="CL664" s="45"/>
      <c r="CM664" s="45"/>
      <c r="CN664" s="45"/>
      <c r="CO664" s="45"/>
      <c r="CP664" s="45"/>
      <c r="CQ664" s="45"/>
      <c r="CR664" s="45"/>
      <c r="CS664" s="45"/>
      <c r="CT664" s="45"/>
      <c r="CU664" s="45"/>
      <c r="CV664" s="45"/>
      <c r="CW664" s="45"/>
      <c r="CX664" s="45"/>
      <c r="CY664" s="45"/>
    </row>
    <row r="665" spans="1:103" s="44" customFormat="1" x14ac:dyDescent="0.25">
      <c r="A665" s="187" t="s">
        <v>13</v>
      </c>
      <c r="B665" s="187"/>
      <c r="C665" s="166"/>
      <c r="D665" s="119"/>
      <c r="E665" s="119"/>
      <c r="F665" s="119"/>
      <c r="G665" s="189"/>
      <c r="H665" s="189"/>
      <c r="I665" s="119"/>
      <c r="J665" s="185"/>
      <c r="K665" s="8" t="e">
        <f t="shared" ref="K665:K670" si="265">F665/D665</f>
        <v>#DIV/0!</v>
      </c>
      <c r="L665" s="9" t="e">
        <f t="shared" ref="L665:L670" si="266">I665/D665</f>
        <v>#DIV/0!</v>
      </c>
      <c r="M665" s="31"/>
      <c r="N665" s="3">
        <f t="shared" si="243"/>
        <v>0</v>
      </c>
      <c r="O665" s="3">
        <f t="shared" si="244"/>
        <v>0</v>
      </c>
      <c r="Q665" s="45"/>
      <c r="R665" s="182"/>
      <c r="S665" s="45"/>
      <c r="T665" s="45"/>
      <c r="U665" s="45"/>
      <c r="V665" s="45"/>
      <c r="W665" s="45"/>
      <c r="X665" s="45"/>
      <c r="Y665" s="45"/>
      <c r="Z665" s="45"/>
      <c r="AA665" s="45"/>
      <c r="AB665" s="45"/>
      <c r="AC665" s="45"/>
      <c r="AD665" s="45"/>
      <c r="AE665" s="45"/>
      <c r="AF665" s="45"/>
      <c r="AG665" s="45"/>
      <c r="AH665" s="45"/>
      <c r="AI665" s="45"/>
      <c r="AJ665" s="45"/>
      <c r="AK665" s="45"/>
      <c r="AL665" s="45"/>
      <c r="AM665" s="45"/>
      <c r="AN665" s="45"/>
      <c r="AO665" s="45"/>
      <c r="AP665" s="45"/>
      <c r="AQ665" s="45"/>
      <c r="AR665" s="45"/>
      <c r="AS665" s="45"/>
      <c r="AT665" s="45"/>
      <c r="AU665" s="45"/>
      <c r="AV665" s="45"/>
      <c r="AW665" s="45"/>
      <c r="AX665" s="45"/>
      <c r="AY665" s="45"/>
      <c r="AZ665" s="45"/>
      <c r="BA665" s="45"/>
      <c r="BB665" s="45"/>
      <c r="BC665" s="45"/>
      <c r="BD665" s="45"/>
      <c r="BE665" s="45"/>
      <c r="BF665" s="45"/>
      <c r="BG665" s="45"/>
      <c r="BH665" s="45"/>
      <c r="BI665" s="45"/>
      <c r="BJ665" s="45"/>
      <c r="BK665" s="45"/>
      <c r="BL665" s="45"/>
      <c r="BM665" s="45"/>
      <c r="BN665" s="45"/>
      <c r="BO665" s="45"/>
      <c r="BP665" s="45"/>
      <c r="BQ665" s="45"/>
      <c r="BR665" s="45"/>
      <c r="BS665" s="45"/>
      <c r="BT665" s="45"/>
      <c r="BU665" s="45"/>
      <c r="BV665" s="45"/>
      <c r="BW665" s="45"/>
      <c r="BX665" s="45"/>
      <c r="BY665" s="45"/>
      <c r="BZ665" s="45"/>
      <c r="CA665" s="45"/>
      <c r="CB665" s="45"/>
      <c r="CC665" s="45"/>
      <c r="CD665" s="45"/>
      <c r="CE665" s="45"/>
      <c r="CF665" s="45"/>
      <c r="CG665" s="45"/>
      <c r="CH665" s="45"/>
      <c r="CI665" s="45"/>
      <c r="CJ665" s="45"/>
      <c r="CK665" s="45"/>
      <c r="CL665" s="45"/>
      <c r="CM665" s="45"/>
      <c r="CN665" s="45"/>
      <c r="CO665" s="45"/>
      <c r="CP665" s="45"/>
      <c r="CQ665" s="45"/>
      <c r="CR665" s="45"/>
      <c r="CS665" s="45"/>
      <c r="CT665" s="45"/>
      <c r="CU665" s="45"/>
      <c r="CV665" s="45"/>
      <c r="CW665" s="45"/>
      <c r="CX665" s="45"/>
      <c r="CY665" s="45"/>
    </row>
    <row r="666" spans="1:103" s="44" customFormat="1" x14ac:dyDescent="0.25">
      <c r="A666" s="187" t="s">
        <v>14</v>
      </c>
      <c r="B666" s="187"/>
      <c r="C666" s="166" t="s">
        <v>316</v>
      </c>
      <c r="D666" s="119">
        <f>35230+4000+4776</f>
        <v>44006</v>
      </c>
      <c r="E666" s="119">
        <v>43962.12</v>
      </c>
      <c r="F666" s="119">
        <v>43962.12</v>
      </c>
      <c r="G666" s="189"/>
      <c r="H666" s="189"/>
      <c r="I666" s="119">
        <f>34640+8732.12+590</f>
        <v>43962.12</v>
      </c>
      <c r="J666" s="185"/>
      <c r="K666" s="8">
        <f t="shared" si="265"/>
        <v>0.99900286324592102</v>
      </c>
      <c r="L666" s="9">
        <f t="shared" si="266"/>
        <v>0.99900286324592102</v>
      </c>
      <c r="M666" s="31"/>
      <c r="N666" s="3">
        <f t="shared" si="243"/>
        <v>0</v>
      </c>
      <c r="O666" s="3">
        <f t="shared" si="244"/>
        <v>0</v>
      </c>
      <c r="Q666" s="45"/>
      <c r="R666" s="182"/>
      <c r="S666" s="45"/>
      <c r="T666" s="45"/>
      <c r="U666" s="45"/>
      <c r="V666" s="45"/>
      <c r="W666" s="45"/>
      <c r="X666" s="45"/>
      <c r="Y666" s="45"/>
      <c r="Z666" s="45"/>
      <c r="AA666" s="45"/>
      <c r="AB666" s="45"/>
      <c r="AC666" s="45"/>
      <c r="AD666" s="45"/>
      <c r="AE666" s="45"/>
      <c r="AF666" s="45"/>
      <c r="AG666" s="45"/>
      <c r="AH666" s="45"/>
      <c r="AI666" s="45"/>
      <c r="AJ666" s="45"/>
      <c r="AK666" s="45"/>
      <c r="AL666" s="45"/>
      <c r="AM666" s="45"/>
      <c r="AN666" s="45"/>
      <c r="AO666" s="45"/>
      <c r="AP666" s="45"/>
      <c r="AQ666" s="45"/>
      <c r="AR666" s="45"/>
      <c r="AS666" s="45"/>
      <c r="AT666" s="45"/>
      <c r="AU666" s="45"/>
      <c r="AV666" s="45"/>
      <c r="AW666" s="45"/>
      <c r="AX666" s="45"/>
      <c r="AY666" s="45"/>
      <c r="AZ666" s="45"/>
      <c r="BA666" s="45"/>
      <c r="BB666" s="45"/>
      <c r="BC666" s="45"/>
      <c r="BD666" s="45"/>
      <c r="BE666" s="45"/>
      <c r="BF666" s="45"/>
      <c r="BG666" s="45"/>
      <c r="BH666" s="45"/>
      <c r="BI666" s="45"/>
      <c r="BJ666" s="45"/>
      <c r="BK666" s="45"/>
      <c r="BL666" s="45"/>
      <c r="BM666" s="45"/>
      <c r="BN666" s="45"/>
      <c r="BO666" s="45"/>
      <c r="BP666" s="45"/>
      <c r="BQ666" s="45"/>
      <c r="BR666" s="45"/>
      <c r="BS666" s="45"/>
      <c r="BT666" s="45"/>
      <c r="BU666" s="45"/>
      <c r="BV666" s="45"/>
      <c r="BW666" s="45"/>
      <c r="BX666" s="45"/>
      <c r="BY666" s="45"/>
      <c r="BZ666" s="45"/>
      <c r="CA666" s="45"/>
      <c r="CB666" s="45"/>
      <c r="CC666" s="45"/>
      <c r="CD666" s="45"/>
      <c r="CE666" s="45"/>
      <c r="CF666" s="45"/>
      <c r="CG666" s="45"/>
      <c r="CH666" s="45"/>
      <c r="CI666" s="45"/>
      <c r="CJ666" s="45"/>
      <c r="CK666" s="45"/>
      <c r="CL666" s="45"/>
      <c r="CM666" s="45"/>
      <c r="CN666" s="45"/>
      <c r="CO666" s="45"/>
      <c r="CP666" s="45"/>
      <c r="CQ666" s="45"/>
      <c r="CR666" s="45"/>
      <c r="CS666" s="45"/>
      <c r="CT666" s="45"/>
      <c r="CU666" s="45"/>
      <c r="CV666" s="45"/>
      <c r="CW666" s="45"/>
      <c r="CX666" s="45"/>
      <c r="CY666" s="45"/>
    </row>
    <row r="667" spans="1:103" s="44" customFormat="1" x14ac:dyDescent="0.25">
      <c r="A667" s="187" t="s">
        <v>15</v>
      </c>
      <c r="B667" s="187"/>
      <c r="C667" s="166"/>
      <c r="D667" s="119"/>
      <c r="E667" s="119"/>
      <c r="F667" s="119"/>
      <c r="G667" s="189"/>
      <c r="H667" s="189"/>
      <c r="I667" s="119"/>
      <c r="J667" s="185"/>
      <c r="K667" s="8" t="e">
        <f t="shared" si="265"/>
        <v>#DIV/0!</v>
      </c>
      <c r="L667" s="9" t="e">
        <f t="shared" si="266"/>
        <v>#DIV/0!</v>
      </c>
      <c r="M667" s="31"/>
      <c r="N667" s="3">
        <f t="shared" si="243"/>
        <v>0</v>
      </c>
      <c r="O667" s="3">
        <f t="shared" si="244"/>
        <v>0</v>
      </c>
      <c r="Q667" s="45"/>
      <c r="R667" s="182"/>
      <c r="S667" s="45"/>
      <c r="T667" s="45"/>
      <c r="U667" s="45"/>
      <c r="V667" s="45"/>
      <c r="W667" s="45"/>
      <c r="X667" s="45"/>
      <c r="Y667" s="45"/>
      <c r="Z667" s="45"/>
      <c r="AA667" s="45"/>
      <c r="AB667" s="45"/>
      <c r="AC667" s="45"/>
      <c r="AD667" s="45"/>
      <c r="AE667" s="45"/>
      <c r="AF667" s="45"/>
      <c r="AG667" s="45"/>
      <c r="AH667" s="45"/>
      <c r="AI667" s="45"/>
      <c r="AJ667" s="45"/>
      <c r="AK667" s="45"/>
      <c r="AL667" s="45"/>
      <c r="AM667" s="45"/>
      <c r="AN667" s="45"/>
      <c r="AO667" s="45"/>
      <c r="AP667" s="45"/>
      <c r="AQ667" s="45"/>
      <c r="AR667" s="45"/>
      <c r="AS667" s="45"/>
      <c r="AT667" s="45"/>
      <c r="AU667" s="45"/>
      <c r="AV667" s="45"/>
      <c r="AW667" s="45"/>
      <c r="AX667" s="45"/>
      <c r="AY667" s="45"/>
      <c r="AZ667" s="45"/>
      <c r="BA667" s="45"/>
      <c r="BB667" s="45"/>
      <c r="BC667" s="45"/>
      <c r="BD667" s="45"/>
      <c r="BE667" s="45"/>
      <c r="BF667" s="45"/>
      <c r="BG667" s="45"/>
      <c r="BH667" s="45"/>
      <c r="BI667" s="45"/>
      <c r="BJ667" s="45"/>
      <c r="BK667" s="45"/>
      <c r="BL667" s="45"/>
      <c r="BM667" s="45"/>
      <c r="BN667" s="45"/>
      <c r="BO667" s="45"/>
      <c r="BP667" s="45"/>
      <c r="BQ667" s="45"/>
      <c r="BR667" s="45"/>
      <c r="BS667" s="45"/>
      <c r="BT667" s="45"/>
      <c r="BU667" s="45"/>
      <c r="BV667" s="45"/>
      <c r="BW667" s="45"/>
      <c r="BX667" s="45"/>
      <c r="BY667" s="45"/>
      <c r="BZ667" s="45"/>
      <c r="CA667" s="45"/>
      <c r="CB667" s="45"/>
      <c r="CC667" s="45"/>
      <c r="CD667" s="45"/>
      <c r="CE667" s="45"/>
      <c r="CF667" s="45"/>
      <c r="CG667" s="45"/>
      <c r="CH667" s="45"/>
      <c r="CI667" s="45"/>
      <c r="CJ667" s="45"/>
      <c r="CK667" s="45"/>
      <c r="CL667" s="45"/>
      <c r="CM667" s="45"/>
      <c r="CN667" s="45"/>
      <c r="CO667" s="45"/>
      <c r="CP667" s="45"/>
      <c r="CQ667" s="45"/>
      <c r="CR667" s="45"/>
      <c r="CS667" s="45"/>
      <c r="CT667" s="45"/>
      <c r="CU667" s="45"/>
      <c r="CV667" s="45"/>
      <c r="CW667" s="45"/>
      <c r="CX667" s="45"/>
      <c r="CY667" s="45"/>
    </row>
    <row r="668" spans="1:103" s="44" customFormat="1" x14ac:dyDescent="0.25">
      <c r="A668" s="187" t="s">
        <v>16</v>
      </c>
      <c r="B668" s="187"/>
      <c r="C668" s="166"/>
      <c r="D668" s="119"/>
      <c r="E668" s="119"/>
      <c r="F668" s="119"/>
      <c r="G668" s="189"/>
      <c r="H668" s="189"/>
      <c r="I668" s="119"/>
      <c r="J668" s="185"/>
      <c r="K668" s="8" t="e">
        <f t="shared" si="265"/>
        <v>#DIV/0!</v>
      </c>
      <c r="L668" s="9" t="e">
        <f t="shared" si="266"/>
        <v>#DIV/0!</v>
      </c>
      <c r="M668" s="31"/>
      <c r="N668" s="3">
        <f t="shared" si="243"/>
        <v>0</v>
      </c>
      <c r="O668" s="3">
        <f t="shared" si="244"/>
        <v>0</v>
      </c>
      <c r="Q668" s="45"/>
      <c r="R668" s="182"/>
      <c r="S668" s="45"/>
      <c r="T668" s="45"/>
      <c r="U668" s="45"/>
      <c r="V668" s="45"/>
      <c r="W668" s="45"/>
      <c r="X668" s="45"/>
      <c r="Y668" s="45"/>
      <c r="Z668" s="45"/>
      <c r="AA668" s="45"/>
      <c r="AB668" s="45"/>
      <c r="AC668" s="45"/>
      <c r="AD668" s="45"/>
      <c r="AE668" s="45"/>
      <c r="AF668" s="45"/>
      <c r="AG668" s="45"/>
      <c r="AH668" s="45"/>
      <c r="AI668" s="45"/>
      <c r="AJ668" s="45"/>
      <c r="AK668" s="45"/>
      <c r="AL668" s="45"/>
      <c r="AM668" s="45"/>
      <c r="AN668" s="45"/>
      <c r="AO668" s="45"/>
      <c r="AP668" s="45"/>
      <c r="AQ668" s="45"/>
      <c r="AR668" s="45"/>
      <c r="AS668" s="45"/>
      <c r="AT668" s="45"/>
      <c r="AU668" s="45"/>
      <c r="AV668" s="45"/>
      <c r="AW668" s="45"/>
      <c r="AX668" s="45"/>
      <c r="AY668" s="45"/>
      <c r="AZ668" s="45"/>
      <c r="BA668" s="45"/>
      <c r="BB668" s="45"/>
      <c r="BC668" s="45"/>
      <c r="BD668" s="45"/>
      <c r="BE668" s="45"/>
      <c r="BF668" s="45"/>
      <c r="BG668" s="45"/>
      <c r="BH668" s="45"/>
      <c r="BI668" s="45"/>
      <c r="BJ668" s="45"/>
      <c r="BK668" s="45"/>
      <c r="BL668" s="45"/>
      <c r="BM668" s="45"/>
      <c r="BN668" s="45"/>
      <c r="BO668" s="45"/>
      <c r="BP668" s="45"/>
      <c r="BQ668" s="45"/>
      <c r="BR668" s="45"/>
      <c r="BS668" s="45"/>
      <c r="BT668" s="45"/>
      <c r="BU668" s="45"/>
      <c r="BV668" s="45"/>
      <c r="BW668" s="45"/>
      <c r="BX668" s="45"/>
      <c r="BY668" s="45"/>
      <c r="BZ668" s="45"/>
      <c r="CA668" s="45"/>
      <c r="CB668" s="45"/>
      <c r="CC668" s="45"/>
      <c r="CD668" s="45"/>
      <c r="CE668" s="45"/>
      <c r="CF668" s="45"/>
      <c r="CG668" s="45"/>
      <c r="CH668" s="45"/>
      <c r="CI668" s="45"/>
      <c r="CJ668" s="45"/>
      <c r="CK668" s="45"/>
      <c r="CL668" s="45"/>
      <c r="CM668" s="45"/>
      <c r="CN668" s="45"/>
      <c r="CO668" s="45"/>
      <c r="CP668" s="45"/>
      <c r="CQ668" s="45"/>
      <c r="CR668" s="45"/>
      <c r="CS668" s="45"/>
      <c r="CT668" s="45"/>
      <c r="CU668" s="45"/>
      <c r="CV668" s="45"/>
      <c r="CW668" s="45"/>
      <c r="CX668" s="45"/>
      <c r="CY668" s="45"/>
    </row>
    <row r="669" spans="1:103" s="44" customFormat="1" x14ac:dyDescent="0.25">
      <c r="A669" s="187" t="s">
        <v>17</v>
      </c>
      <c r="B669" s="187"/>
      <c r="C669" s="166"/>
      <c r="D669" s="120"/>
      <c r="E669" s="120"/>
      <c r="F669" s="120"/>
      <c r="G669" s="189"/>
      <c r="H669" s="189"/>
      <c r="I669" s="120"/>
      <c r="J669" s="185"/>
      <c r="K669" s="8" t="e">
        <f t="shared" si="265"/>
        <v>#DIV/0!</v>
      </c>
      <c r="L669" s="9" t="e">
        <f t="shared" si="266"/>
        <v>#DIV/0!</v>
      </c>
      <c r="M669" s="31"/>
      <c r="N669" s="3">
        <f t="shared" si="243"/>
        <v>0</v>
      </c>
      <c r="O669" s="3">
        <f t="shared" si="244"/>
        <v>0</v>
      </c>
      <c r="Q669" s="45"/>
      <c r="R669" s="182"/>
      <c r="S669" s="45"/>
      <c r="T669" s="45"/>
      <c r="U669" s="45"/>
      <c r="V669" s="45"/>
      <c r="W669" s="45"/>
      <c r="X669" s="45"/>
      <c r="Y669" s="45"/>
      <c r="Z669" s="45"/>
      <c r="AA669" s="45"/>
      <c r="AB669" s="45"/>
      <c r="AC669" s="45"/>
      <c r="AD669" s="45"/>
      <c r="AE669" s="45"/>
      <c r="AF669" s="45"/>
      <c r="AG669" s="45"/>
      <c r="AH669" s="45"/>
      <c r="AI669" s="45"/>
      <c r="AJ669" s="45"/>
      <c r="AK669" s="45"/>
      <c r="AL669" s="45"/>
      <c r="AM669" s="45"/>
      <c r="AN669" s="45"/>
      <c r="AO669" s="45"/>
      <c r="AP669" s="45"/>
      <c r="AQ669" s="45"/>
      <c r="AR669" s="45"/>
      <c r="AS669" s="45"/>
      <c r="AT669" s="45"/>
      <c r="AU669" s="45"/>
      <c r="AV669" s="45"/>
      <c r="AW669" s="45"/>
      <c r="AX669" s="45"/>
      <c r="AY669" s="45"/>
      <c r="AZ669" s="45"/>
      <c r="BA669" s="45"/>
      <c r="BB669" s="45"/>
      <c r="BC669" s="45"/>
      <c r="BD669" s="45"/>
      <c r="BE669" s="45"/>
      <c r="BF669" s="45"/>
      <c r="BG669" s="45"/>
      <c r="BH669" s="45"/>
      <c r="BI669" s="45"/>
      <c r="BJ669" s="45"/>
      <c r="BK669" s="45"/>
      <c r="BL669" s="45"/>
      <c r="BM669" s="45"/>
      <c r="BN669" s="45"/>
      <c r="BO669" s="45"/>
      <c r="BP669" s="45"/>
      <c r="BQ669" s="45"/>
      <c r="BR669" s="45"/>
      <c r="BS669" s="45"/>
      <c r="BT669" s="45"/>
      <c r="BU669" s="45"/>
      <c r="BV669" s="45"/>
      <c r="BW669" s="45"/>
      <c r="BX669" s="45"/>
      <c r="BY669" s="45"/>
      <c r="BZ669" s="45"/>
      <c r="CA669" s="45"/>
      <c r="CB669" s="45"/>
      <c r="CC669" s="45"/>
      <c r="CD669" s="45"/>
      <c r="CE669" s="45"/>
      <c r="CF669" s="45"/>
      <c r="CG669" s="45"/>
      <c r="CH669" s="45"/>
      <c r="CI669" s="45"/>
      <c r="CJ669" s="45"/>
      <c r="CK669" s="45"/>
      <c r="CL669" s="45"/>
      <c r="CM669" s="45"/>
      <c r="CN669" s="45"/>
      <c r="CO669" s="45"/>
      <c r="CP669" s="45"/>
      <c r="CQ669" s="45"/>
      <c r="CR669" s="45"/>
      <c r="CS669" s="45"/>
      <c r="CT669" s="45"/>
      <c r="CU669" s="45"/>
      <c r="CV669" s="45"/>
      <c r="CW669" s="45"/>
      <c r="CX669" s="45"/>
      <c r="CY669" s="45"/>
    </row>
    <row r="670" spans="1:103" s="44" customFormat="1" x14ac:dyDescent="0.25">
      <c r="A670" s="187" t="s">
        <v>18</v>
      </c>
      <c r="B670" s="187"/>
      <c r="C670" s="166"/>
      <c r="D670" s="120"/>
      <c r="E670" s="120"/>
      <c r="F670" s="120"/>
      <c r="G670" s="189"/>
      <c r="H670" s="189"/>
      <c r="I670" s="120"/>
      <c r="J670" s="185"/>
      <c r="K670" s="8" t="e">
        <f t="shared" si="265"/>
        <v>#DIV/0!</v>
      </c>
      <c r="L670" s="9" t="e">
        <f t="shared" si="266"/>
        <v>#DIV/0!</v>
      </c>
      <c r="M670" s="31"/>
      <c r="N670" s="3">
        <f t="shared" si="243"/>
        <v>0</v>
      </c>
      <c r="O670" s="3">
        <f t="shared" si="244"/>
        <v>0</v>
      </c>
      <c r="Q670" s="45"/>
      <c r="R670" s="182"/>
      <c r="S670" s="45"/>
      <c r="T670" s="45"/>
      <c r="U670" s="45"/>
      <c r="V670" s="45"/>
      <c r="W670" s="45"/>
      <c r="X670" s="45"/>
      <c r="Y670" s="45"/>
      <c r="Z670" s="45"/>
      <c r="AA670" s="45"/>
      <c r="AB670" s="45"/>
      <c r="AC670" s="45"/>
      <c r="AD670" s="45"/>
      <c r="AE670" s="45"/>
      <c r="AF670" s="45"/>
      <c r="AG670" s="45"/>
      <c r="AH670" s="45"/>
      <c r="AI670" s="45"/>
      <c r="AJ670" s="45"/>
      <c r="AK670" s="45"/>
      <c r="AL670" s="45"/>
      <c r="AM670" s="45"/>
      <c r="AN670" s="45"/>
      <c r="AO670" s="45"/>
      <c r="AP670" s="45"/>
      <c r="AQ670" s="45"/>
      <c r="AR670" s="45"/>
      <c r="AS670" s="45"/>
      <c r="AT670" s="45"/>
      <c r="AU670" s="45"/>
      <c r="AV670" s="45"/>
      <c r="AW670" s="45"/>
      <c r="AX670" s="45"/>
      <c r="AY670" s="45"/>
      <c r="AZ670" s="45"/>
      <c r="BA670" s="45"/>
      <c r="BB670" s="45"/>
      <c r="BC670" s="45"/>
      <c r="BD670" s="45"/>
      <c r="BE670" s="45"/>
      <c r="BF670" s="45"/>
      <c r="BG670" s="45"/>
      <c r="BH670" s="45"/>
      <c r="BI670" s="45"/>
      <c r="BJ670" s="45"/>
      <c r="BK670" s="45"/>
      <c r="BL670" s="45"/>
      <c r="BM670" s="45"/>
      <c r="BN670" s="45"/>
      <c r="BO670" s="45"/>
      <c r="BP670" s="45"/>
      <c r="BQ670" s="45"/>
      <c r="BR670" s="45"/>
      <c r="BS670" s="45"/>
      <c r="BT670" s="45"/>
      <c r="BU670" s="45"/>
      <c r="BV670" s="45"/>
      <c r="BW670" s="45"/>
      <c r="BX670" s="45"/>
      <c r="BY670" s="45"/>
      <c r="BZ670" s="45"/>
      <c r="CA670" s="45"/>
      <c r="CB670" s="45"/>
      <c r="CC670" s="45"/>
      <c r="CD670" s="45"/>
      <c r="CE670" s="45"/>
      <c r="CF670" s="45"/>
      <c r="CG670" s="45"/>
      <c r="CH670" s="45"/>
      <c r="CI670" s="45"/>
      <c r="CJ670" s="45"/>
      <c r="CK670" s="45"/>
      <c r="CL670" s="45"/>
      <c r="CM670" s="45"/>
      <c r="CN670" s="45"/>
      <c r="CO670" s="45"/>
      <c r="CP670" s="45"/>
      <c r="CQ670" s="45"/>
      <c r="CR670" s="45"/>
      <c r="CS670" s="45"/>
      <c r="CT670" s="45"/>
      <c r="CU670" s="45"/>
      <c r="CV670" s="45"/>
      <c r="CW670" s="45"/>
      <c r="CX670" s="45"/>
      <c r="CY670" s="45"/>
    </row>
    <row r="671" spans="1:103" s="11" customFormat="1" ht="24" x14ac:dyDescent="0.2">
      <c r="A671" s="118" t="s">
        <v>163</v>
      </c>
      <c r="B671" s="191" t="s">
        <v>164</v>
      </c>
      <c r="C671" s="191"/>
      <c r="D671" s="191"/>
      <c r="E671" s="191"/>
      <c r="F671" s="191"/>
      <c r="G671" s="191"/>
      <c r="H671" s="191"/>
      <c r="I671" s="191"/>
      <c r="J671" s="191"/>
      <c r="K671" s="26"/>
      <c r="L671" s="27"/>
      <c r="M671" s="28"/>
      <c r="N671" s="3">
        <f t="shared" si="243"/>
        <v>0</v>
      </c>
      <c r="O671" s="3">
        <f t="shared" si="244"/>
        <v>0</v>
      </c>
      <c r="Q671" s="2"/>
      <c r="R671" s="169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  <c r="BH671" s="2"/>
      <c r="BI671" s="2"/>
      <c r="BJ671" s="2"/>
      <c r="BK671" s="2"/>
      <c r="BL671" s="2"/>
      <c r="BM671" s="2"/>
      <c r="BN671" s="2"/>
      <c r="BO671" s="2"/>
      <c r="BP671" s="2"/>
      <c r="BQ671" s="2"/>
      <c r="BR671" s="2"/>
      <c r="BS671" s="2"/>
      <c r="BT671" s="2"/>
      <c r="BU671" s="2"/>
      <c r="BV671" s="2"/>
      <c r="BW671" s="2"/>
      <c r="BX671" s="2"/>
      <c r="BY671" s="2"/>
      <c r="BZ671" s="2"/>
      <c r="CA671" s="2"/>
      <c r="CB671" s="2"/>
      <c r="CC671" s="2"/>
      <c r="CD671" s="2"/>
      <c r="CE671" s="2"/>
      <c r="CF671" s="2"/>
      <c r="CG671" s="2"/>
      <c r="CH671" s="2"/>
      <c r="CI671" s="2"/>
      <c r="CJ671" s="2"/>
      <c r="CK671" s="2"/>
      <c r="CL671" s="2"/>
      <c r="CM671" s="2"/>
      <c r="CN671" s="2"/>
      <c r="CO671" s="2"/>
      <c r="CP671" s="2"/>
      <c r="CQ671" s="2"/>
      <c r="CR671" s="2"/>
      <c r="CS671" s="2"/>
      <c r="CT671" s="2"/>
      <c r="CU671" s="2"/>
      <c r="CV671" s="2"/>
      <c r="CW671" s="2"/>
      <c r="CX671" s="2"/>
      <c r="CY671" s="2"/>
    </row>
    <row r="672" spans="1:103" s="11" customFormat="1" x14ac:dyDescent="0.25">
      <c r="A672" s="187" t="s">
        <v>12</v>
      </c>
      <c r="B672" s="187"/>
      <c r="C672" s="166" t="s">
        <v>304</v>
      </c>
      <c r="D672" s="141">
        <f t="shared" ref="D672:F678" si="267">SUM(D680,D688)</f>
        <v>128136.1</v>
      </c>
      <c r="E672" s="141">
        <f t="shared" si="267"/>
        <v>128136.1</v>
      </c>
      <c r="F672" s="141">
        <f t="shared" si="267"/>
        <v>128136.1</v>
      </c>
      <c r="G672" s="189">
        <v>44562</v>
      </c>
      <c r="H672" s="189"/>
      <c r="I672" s="141">
        <f t="shared" ref="I672:I678" si="268">SUM(I680,I688)</f>
        <v>128136.1</v>
      </c>
      <c r="J672" s="185" t="s">
        <v>272</v>
      </c>
      <c r="K672" s="8">
        <f>F672/D672</f>
        <v>1</v>
      </c>
      <c r="L672" s="9">
        <f>I672/D672</f>
        <v>1</v>
      </c>
      <c r="M672" s="31"/>
      <c r="N672" s="3">
        <f t="shared" si="243"/>
        <v>0</v>
      </c>
      <c r="O672" s="3">
        <f t="shared" si="244"/>
        <v>0</v>
      </c>
      <c r="Q672" s="2"/>
      <c r="R672" s="169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  <c r="BH672" s="2"/>
      <c r="BI672" s="2"/>
      <c r="BJ672" s="2"/>
      <c r="BK672" s="2"/>
      <c r="BL672" s="2"/>
      <c r="BM672" s="2"/>
      <c r="BN672" s="2"/>
      <c r="BO672" s="2"/>
      <c r="BP672" s="2"/>
      <c r="BQ672" s="2"/>
      <c r="BR672" s="2"/>
      <c r="BS672" s="2"/>
      <c r="BT672" s="2"/>
      <c r="BU672" s="2"/>
      <c r="BV672" s="2"/>
      <c r="BW672" s="2"/>
      <c r="BX672" s="2"/>
      <c r="BY672" s="2"/>
      <c r="BZ672" s="2"/>
      <c r="CA672" s="2"/>
      <c r="CB672" s="2"/>
      <c r="CC672" s="2"/>
      <c r="CD672" s="2"/>
      <c r="CE672" s="2"/>
      <c r="CF672" s="2"/>
      <c r="CG672" s="2"/>
      <c r="CH672" s="2"/>
      <c r="CI672" s="2"/>
      <c r="CJ672" s="2"/>
      <c r="CK672" s="2"/>
      <c r="CL672" s="2"/>
      <c r="CM672" s="2"/>
      <c r="CN672" s="2"/>
      <c r="CO672" s="2"/>
      <c r="CP672" s="2"/>
      <c r="CQ672" s="2"/>
      <c r="CR672" s="2"/>
      <c r="CS672" s="2"/>
      <c r="CT672" s="2"/>
      <c r="CU672" s="2"/>
      <c r="CV672" s="2"/>
      <c r="CW672" s="2"/>
      <c r="CX672" s="2"/>
      <c r="CY672" s="2"/>
    </row>
    <row r="673" spans="1:103" s="11" customFormat="1" x14ac:dyDescent="0.25">
      <c r="A673" s="187" t="s">
        <v>13</v>
      </c>
      <c r="B673" s="187"/>
      <c r="C673" s="166"/>
      <c r="D673" s="141">
        <f t="shared" si="267"/>
        <v>0</v>
      </c>
      <c r="E673" s="141">
        <f t="shared" si="267"/>
        <v>0</v>
      </c>
      <c r="F673" s="141">
        <f t="shared" si="267"/>
        <v>0</v>
      </c>
      <c r="G673" s="189"/>
      <c r="H673" s="189"/>
      <c r="I673" s="141">
        <f t="shared" si="268"/>
        <v>0</v>
      </c>
      <c r="J673" s="185"/>
      <c r="K673" s="8" t="e">
        <f t="shared" ref="K673:K678" si="269">F673/D673</f>
        <v>#DIV/0!</v>
      </c>
      <c r="L673" s="9" t="e">
        <f t="shared" ref="L673:L678" si="270">I673/D673</f>
        <v>#DIV/0!</v>
      </c>
      <c r="M673" s="31"/>
      <c r="N673" s="3">
        <f t="shared" si="243"/>
        <v>0</v>
      </c>
      <c r="O673" s="3">
        <f t="shared" si="244"/>
        <v>0</v>
      </c>
      <c r="Q673" s="2"/>
      <c r="R673" s="169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  <c r="BH673" s="2"/>
      <c r="BI673" s="2"/>
      <c r="BJ673" s="2"/>
      <c r="BK673" s="2"/>
      <c r="BL673" s="2"/>
      <c r="BM673" s="2"/>
      <c r="BN673" s="2"/>
      <c r="BO673" s="2"/>
      <c r="BP673" s="2"/>
      <c r="BQ673" s="2"/>
      <c r="BR673" s="2"/>
      <c r="BS673" s="2"/>
      <c r="BT673" s="2"/>
      <c r="BU673" s="2"/>
      <c r="BV673" s="2"/>
      <c r="BW673" s="2"/>
      <c r="BX673" s="2"/>
      <c r="BY673" s="2"/>
      <c r="BZ673" s="2"/>
      <c r="CA673" s="2"/>
      <c r="CB673" s="2"/>
      <c r="CC673" s="2"/>
      <c r="CD673" s="2"/>
      <c r="CE673" s="2"/>
      <c r="CF673" s="2"/>
      <c r="CG673" s="2"/>
      <c r="CH673" s="2"/>
      <c r="CI673" s="2"/>
      <c r="CJ673" s="2"/>
      <c r="CK673" s="2"/>
      <c r="CL673" s="2"/>
      <c r="CM673" s="2"/>
      <c r="CN673" s="2"/>
      <c r="CO673" s="2"/>
      <c r="CP673" s="2"/>
      <c r="CQ673" s="2"/>
      <c r="CR673" s="2"/>
      <c r="CS673" s="2"/>
      <c r="CT673" s="2"/>
      <c r="CU673" s="2"/>
      <c r="CV673" s="2"/>
      <c r="CW673" s="2"/>
      <c r="CX673" s="2"/>
      <c r="CY673" s="2"/>
    </row>
    <row r="674" spans="1:103" s="11" customFormat="1" x14ac:dyDescent="0.25">
      <c r="A674" s="187" t="s">
        <v>14</v>
      </c>
      <c r="B674" s="187"/>
      <c r="C674" s="166" t="s">
        <v>304</v>
      </c>
      <c r="D674" s="141">
        <f t="shared" si="267"/>
        <v>128136.1</v>
      </c>
      <c r="E674" s="141">
        <f t="shared" si="267"/>
        <v>128136.1</v>
      </c>
      <c r="F674" s="141">
        <f t="shared" si="267"/>
        <v>128136.1</v>
      </c>
      <c r="G674" s="189"/>
      <c r="H674" s="189"/>
      <c r="I674" s="141">
        <f t="shared" si="268"/>
        <v>128136.1</v>
      </c>
      <c r="J674" s="185"/>
      <c r="K674" s="8">
        <f t="shared" si="269"/>
        <v>1</v>
      </c>
      <c r="L674" s="9">
        <f t="shared" si="270"/>
        <v>1</v>
      </c>
      <c r="M674" s="31"/>
      <c r="N674" s="3">
        <f t="shared" si="243"/>
        <v>0</v>
      </c>
      <c r="O674" s="3">
        <f t="shared" si="244"/>
        <v>0</v>
      </c>
      <c r="Q674" s="2"/>
      <c r="R674" s="169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  <c r="BH674" s="2"/>
      <c r="BI674" s="2"/>
      <c r="BJ674" s="2"/>
      <c r="BK674" s="2"/>
      <c r="BL674" s="2"/>
      <c r="BM674" s="2"/>
      <c r="BN674" s="2"/>
      <c r="BO674" s="2"/>
      <c r="BP674" s="2"/>
      <c r="BQ674" s="2"/>
      <c r="BR674" s="2"/>
      <c r="BS674" s="2"/>
      <c r="BT674" s="2"/>
      <c r="BU674" s="2"/>
      <c r="BV674" s="2"/>
      <c r="BW674" s="2"/>
      <c r="BX674" s="2"/>
      <c r="BY674" s="2"/>
      <c r="BZ674" s="2"/>
      <c r="CA674" s="2"/>
      <c r="CB674" s="2"/>
      <c r="CC674" s="2"/>
      <c r="CD674" s="2"/>
      <c r="CE674" s="2"/>
      <c r="CF674" s="2"/>
      <c r="CG674" s="2"/>
      <c r="CH674" s="2"/>
      <c r="CI674" s="2"/>
      <c r="CJ674" s="2"/>
      <c r="CK674" s="2"/>
      <c r="CL674" s="2"/>
      <c r="CM674" s="2"/>
      <c r="CN674" s="2"/>
      <c r="CO674" s="2"/>
      <c r="CP674" s="2"/>
      <c r="CQ674" s="2"/>
      <c r="CR674" s="2"/>
      <c r="CS674" s="2"/>
      <c r="CT674" s="2"/>
      <c r="CU674" s="2"/>
      <c r="CV674" s="2"/>
      <c r="CW674" s="2"/>
      <c r="CX674" s="2"/>
      <c r="CY674" s="2"/>
    </row>
    <row r="675" spans="1:103" s="11" customFormat="1" x14ac:dyDescent="0.25">
      <c r="A675" s="187" t="s">
        <v>15</v>
      </c>
      <c r="B675" s="187"/>
      <c r="C675" s="166"/>
      <c r="D675" s="141">
        <f t="shared" si="267"/>
        <v>0</v>
      </c>
      <c r="E675" s="141">
        <f t="shared" si="267"/>
        <v>0</v>
      </c>
      <c r="F675" s="141">
        <f t="shared" si="267"/>
        <v>0</v>
      </c>
      <c r="G675" s="189"/>
      <c r="H675" s="189"/>
      <c r="I675" s="141">
        <f t="shared" si="268"/>
        <v>0</v>
      </c>
      <c r="J675" s="185"/>
      <c r="K675" s="8" t="e">
        <f t="shared" si="269"/>
        <v>#DIV/0!</v>
      </c>
      <c r="L675" s="9" t="e">
        <f t="shared" si="270"/>
        <v>#DIV/0!</v>
      </c>
      <c r="M675" s="31"/>
      <c r="N675" s="3">
        <f t="shared" si="243"/>
        <v>0</v>
      </c>
      <c r="O675" s="3">
        <f t="shared" si="244"/>
        <v>0</v>
      </c>
      <c r="Q675" s="2"/>
      <c r="R675" s="169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  <c r="BM675" s="2"/>
      <c r="BN675" s="2"/>
      <c r="BO675" s="2"/>
      <c r="BP675" s="2"/>
      <c r="BQ675" s="2"/>
      <c r="BR675" s="2"/>
      <c r="BS675" s="2"/>
      <c r="BT675" s="2"/>
      <c r="BU675" s="2"/>
      <c r="BV675" s="2"/>
      <c r="BW675" s="2"/>
      <c r="BX675" s="2"/>
      <c r="BY675" s="2"/>
      <c r="BZ675" s="2"/>
      <c r="CA675" s="2"/>
      <c r="CB675" s="2"/>
      <c r="CC675" s="2"/>
      <c r="CD675" s="2"/>
      <c r="CE675" s="2"/>
      <c r="CF675" s="2"/>
      <c r="CG675" s="2"/>
      <c r="CH675" s="2"/>
      <c r="CI675" s="2"/>
      <c r="CJ675" s="2"/>
      <c r="CK675" s="2"/>
      <c r="CL675" s="2"/>
      <c r="CM675" s="2"/>
      <c r="CN675" s="2"/>
      <c r="CO675" s="2"/>
      <c r="CP675" s="2"/>
      <c r="CQ675" s="2"/>
      <c r="CR675" s="2"/>
      <c r="CS675" s="2"/>
      <c r="CT675" s="2"/>
      <c r="CU675" s="2"/>
      <c r="CV675" s="2"/>
      <c r="CW675" s="2"/>
      <c r="CX675" s="2"/>
      <c r="CY675" s="2"/>
    </row>
    <row r="676" spans="1:103" s="11" customFormat="1" x14ac:dyDescent="0.25">
      <c r="A676" s="187" t="s">
        <v>16</v>
      </c>
      <c r="B676" s="187"/>
      <c r="C676" s="166"/>
      <c r="D676" s="141">
        <f t="shared" si="267"/>
        <v>0</v>
      </c>
      <c r="E676" s="141">
        <f t="shared" si="267"/>
        <v>0</v>
      </c>
      <c r="F676" s="141">
        <f t="shared" si="267"/>
        <v>0</v>
      </c>
      <c r="G676" s="189"/>
      <c r="H676" s="189"/>
      <c r="I676" s="141">
        <f t="shared" si="268"/>
        <v>0</v>
      </c>
      <c r="J676" s="185"/>
      <c r="K676" s="8" t="e">
        <f t="shared" si="269"/>
        <v>#DIV/0!</v>
      </c>
      <c r="L676" s="9" t="e">
        <f t="shared" si="270"/>
        <v>#DIV/0!</v>
      </c>
      <c r="M676" s="31"/>
      <c r="N676" s="3">
        <f t="shared" si="243"/>
        <v>0</v>
      </c>
      <c r="O676" s="3">
        <f t="shared" si="244"/>
        <v>0</v>
      </c>
      <c r="Q676" s="2"/>
      <c r="R676" s="169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  <c r="BM676" s="2"/>
      <c r="BN676" s="2"/>
      <c r="BO676" s="2"/>
      <c r="BP676" s="2"/>
      <c r="BQ676" s="2"/>
      <c r="BR676" s="2"/>
      <c r="BS676" s="2"/>
      <c r="BT676" s="2"/>
      <c r="BU676" s="2"/>
      <c r="BV676" s="2"/>
      <c r="BW676" s="2"/>
      <c r="BX676" s="2"/>
      <c r="BY676" s="2"/>
      <c r="BZ676" s="2"/>
      <c r="CA676" s="2"/>
      <c r="CB676" s="2"/>
      <c r="CC676" s="2"/>
      <c r="CD676" s="2"/>
      <c r="CE676" s="2"/>
      <c r="CF676" s="2"/>
      <c r="CG676" s="2"/>
      <c r="CH676" s="2"/>
      <c r="CI676" s="2"/>
      <c r="CJ676" s="2"/>
      <c r="CK676" s="2"/>
      <c r="CL676" s="2"/>
      <c r="CM676" s="2"/>
      <c r="CN676" s="2"/>
      <c r="CO676" s="2"/>
      <c r="CP676" s="2"/>
      <c r="CQ676" s="2"/>
      <c r="CR676" s="2"/>
      <c r="CS676" s="2"/>
      <c r="CT676" s="2"/>
      <c r="CU676" s="2"/>
      <c r="CV676" s="2"/>
      <c r="CW676" s="2"/>
      <c r="CX676" s="2"/>
      <c r="CY676" s="2"/>
    </row>
    <row r="677" spans="1:103" s="11" customFormat="1" x14ac:dyDescent="0.25">
      <c r="A677" s="187" t="s">
        <v>17</v>
      </c>
      <c r="B677" s="187"/>
      <c r="C677" s="166"/>
      <c r="D677" s="141">
        <f t="shared" si="267"/>
        <v>0</v>
      </c>
      <c r="E677" s="141">
        <f t="shared" si="267"/>
        <v>0</v>
      </c>
      <c r="F677" s="141">
        <f t="shared" si="267"/>
        <v>0</v>
      </c>
      <c r="G677" s="189"/>
      <c r="H677" s="189"/>
      <c r="I677" s="141">
        <f t="shared" si="268"/>
        <v>0</v>
      </c>
      <c r="J677" s="185"/>
      <c r="K677" s="8" t="e">
        <f t="shared" si="269"/>
        <v>#DIV/0!</v>
      </c>
      <c r="L677" s="9" t="e">
        <f t="shared" si="270"/>
        <v>#DIV/0!</v>
      </c>
      <c r="M677" s="31"/>
      <c r="N677" s="3">
        <f t="shared" ref="N677:N734" si="271">I677-F677</f>
        <v>0</v>
      </c>
      <c r="O677" s="3">
        <f t="shared" ref="O677:O734" si="272">E677-F677</f>
        <v>0</v>
      </c>
      <c r="Q677" s="2"/>
      <c r="R677" s="169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  <c r="BH677" s="2"/>
      <c r="BI677" s="2"/>
      <c r="BJ677" s="2"/>
      <c r="BK677" s="2"/>
      <c r="BL677" s="2"/>
      <c r="BM677" s="2"/>
      <c r="BN677" s="2"/>
      <c r="BO677" s="2"/>
      <c r="BP677" s="2"/>
      <c r="BQ677" s="2"/>
      <c r="BR677" s="2"/>
      <c r="BS677" s="2"/>
      <c r="BT677" s="2"/>
      <c r="BU677" s="2"/>
      <c r="BV677" s="2"/>
      <c r="BW677" s="2"/>
      <c r="BX677" s="2"/>
      <c r="BY677" s="2"/>
      <c r="BZ677" s="2"/>
      <c r="CA677" s="2"/>
      <c r="CB677" s="2"/>
      <c r="CC677" s="2"/>
      <c r="CD677" s="2"/>
      <c r="CE677" s="2"/>
      <c r="CF677" s="2"/>
      <c r="CG677" s="2"/>
      <c r="CH677" s="2"/>
      <c r="CI677" s="2"/>
      <c r="CJ677" s="2"/>
      <c r="CK677" s="2"/>
      <c r="CL677" s="2"/>
      <c r="CM677" s="2"/>
      <c r="CN677" s="2"/>
      <c r="CO677" s="2"/>
      <c r="CP677" s="2"/>
      <c r="CQ677" s="2"/>
      <c r="CR677" s="2"/>
      <c r="CS677" s="2"/>
      <c r="CT677" s="2"/>
      <c r="CU677" s="2"/>
      <c r="CV677" s="2"/>
      <c r="CW677" s="2"/>
      <c r="CX677" s="2"/>
      <c r="CY677" s="2"/>
    </row>
    <row r="678" spans="1:103" s="11" customFormat="1" x14ac:dyDescent="0.25">
      <c r="A678" s="190" t="s">
        <v>18</v>
      </c>
      <c r="B678" s="190"/>
      <c r="C678" s="167"/>
      <c r="D678" s="142">
        <f t="shared" si="267"/>
        <v>0</v>
      </c>
      <c r="E678" s="142">
        <f t="shared" si="267"/>
        <v>0</v>
      </c>
      <c r="F678" s="142">
        <f t="shared" si="267"/>
        <v>0</v>
      </c>
      <c r="G678" s="192"/>
      <c r="H678" s="192"/>
      <c r="I678" s="142">
        <f t="shared" si="268"/>
        <v>0</v>
      </c>
      <c r="J678" s="186"/>
      <c r="K678" s="8" t="e">
        <f t="shared" si="269"/>
        <v>#DIV/0!</v>
      </c>
      <c r="L678" s="9" t="e">
        <f t="shared" si="270"/>
        <v>#DIV/0!</v>
      </c>
      <c r="M678" s="31"/>
      <c r="N678" s="3">
        <f t="shared" si="271"/>
        <v>0</v>
      </c>
      <c r="O678" s="3">
        <f t="shared" si="272"/>
        <v>0</v>
      </c>
      <c r="Q678" s="2"/>
      <c r="R678" s="169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  <c r="BH678" s="2"/>
      <c r="BI678" s="2"/>
      <c r="BJ678" s="2"/>
      <c r="BK678" s="2"/>
      <c r="BL678" s="2"/>
      <c r="BM678" s="2"/>
      <c r="BN678" s="2"/>
      <c r="BO678" s="2"/>
      <c r="BP678" s="2"/>
      <c r="BQ678" s="2"/>
      <c r="BR678" s="2"/>
      <c r="BS678" s="2"/>
      <c r="BT678" s="2"/>
      <c r="BU678" s="2"/>
      <c r="BV678" s="2"/>
      <c r="BW678" s="2"/>
      <c r="BX678" s="2"/>
      <c r="BY678" s="2"/>
      <c r="BZ678" s="2"/>
      <c r="CA678" s="2"/>
      <c r="CB678" s="2"/>
      <c r="CC678" s="2"/>
      <c r="CD678" s="2"/>
      <c r="CE678" s="2"/>
      <c r="CF678" s="2"/>
      <c r="CG678" s="2"/>
      <c r="CH678" s="2"/>
      <c r="CI678" s="2"/>
      <c r="CJ678" s="2"/>
      <c r="CK678" s="2"/>
      <c r="CL678" s="2"/>
      <c r="CM678" s="2"/>
      <c r="CN678" s="2"/>
      <c r="CO678" s="2"/>
      <c r="CP678" s="2"/>
      <c r="CQ678" s="2"/>
      <c r="CR678" s="2"/>
      <c r="CS678" s="2"/>
      <c r="CT678" s="2"/>
      <c r="CU678" s="2"/>
      <c r="CV678" s="2"/>
      <c r="CW678" s="2"/>
      <c r="CX678" s="2"/>
      <c r="CY678" s="2"/>
    </row>
    <row r="679" spans="1:103" s="29" customFormat="1" ht="36" x14ac:dyDescent="0.2">
      <c r="A679" s="133" t="s">
        <v>165</v>
      </c>
      <c r="B679" s="191" t="s">
        <v>166</v>
      </c>
      <c r="C679" s="191"/>
      <c r="D679" s="191"/>
      <c r="E679" s="191"/>
      <c r="F679" s="191"/>
      <c r="G679" s="191"/>
      <c r="H679" s="191"/>
      <c r="I679" s="191"/>
      <c r="J679" s="191"/>
      <c r="K679" s="26"/>
      <c r="L679" s="27"/>
      <c r="M679" s="28"/>
      <c r="N679" s="3">
        <f t="shared" si="271"/>
        <v>0</v>
      </c>
      <c r="O679" s="3">
        <f t="shared" si="272"/>
        <v>0</v>
      </c>
      <c r="Q679" s="30"/>
      <c r="R679" s="174"/>
      <c r="S679" s="30"/>
      <c r="T679" s="30"/>
      <c r="U679" s="30"/>
      <c r="V679" s="30"/>
      <c r="W679" s="30"/>
      <c r="X679" s="30"/>
      <c r="Y679" s="30"/>
      <c r="Z679" s="30"/>
      <c r="AA679" s="30"/>
      <c r="AB679" s="30"/>
      <c r="AC679" s="30"/>
      <c r="AD679" s="30"/>
      <c r="AE679" s="30"/>
      <c r="AF679" s="30"/>
      <c r="AG679" s="30"/>
      <c r="AH679" s="30"/>
      <c r="AI679" s="30"/>
      <c r="AJ679" s="30"/>
      <c r="AK679" s="30"/>
      <c r="AL679" s="30"/>
      <c r="AM679" s="30"/>
      <c r="AN679" s="30"/>
      <c r="AO679" s="30"/>
      <c r="AP679" s="30"/>
      <c r="AQ679" s="30"/>
      <c r="AR679" s="30"/>
      <c r="AS679" s="30"/>
      <c r="AT679" s="30"/>
      <c r="AU679" s="30"/>
      <c r="AV679" s="30"/>
      <c r="AW679" s="30"/>
      <c r="AX679" s="30"/>
      <c r="AY679" s="30"/>
      <c r="AZ679" s="30"/>
      <c r="BA679" s="30"/>
      <c r="BB679" s="30"/>
      <c r="BC679" s="30"/>
      <c r="BD679" s="30"/>
      <c r="BE679" s="30"/>
      <c r="BF679" s="30"/>
      <c r="BG679" s="30"/>
      <c r="BH679" s="30"/>
      <c r="BI679" s="30"/>
      <c r="BJ679" s="30"/>
      <c r="BK679" s="30"/>
      <c r="BL679" s="30"/>
      <c r="BM679" s="30"/>
      <c r="BN679" s="30"/>
      <c r="BO679" s="30"/>
      <c r="BP679" s="30"/>
      <c r="BQ679" s="30"/>
      <c r="BR679" s="30"/>
      <c r="BS679" s="30"/>
      <c r="BT679" s="30"/>
      <c r="BU679" s="30"/>
      <c r="BV679" s="30"/>
      <c r="BW679" s="30"/>
      <c r="BX679" s="30"/>
      <c r="BY679" s="30"/>
      <c r="BZ679" s="30"/>
      <c r="CA679" s="30"/>
      <c r="CB679" s="30"/>
      <c r="CC679" s="30"/>
      <c r="CD679" s="30"/>
      <c r="CE679" s="30"/>
      <c r="CF679" s="30"/>
      <c r="CG679" s="30"/>
      <c r="CH679" s="30"/>
      <c r="CI679" s="30"/>
      <c r="CJ679" s="30"/>
      <c r="CK679" s="30"/>
      <c r="CL679" s="30"/>
      <c r="CM679" s="30"/>
      <c r="CN679" s="30"/>
      <c r="CO679" s="30"/>
      <c r="CP679" s="30"/>
      <c r="CQ679" s="30"/>
      <c r="CR679" s="30"/>
      <c r="CS679" s="30"/>
      <c r="CT679" s="30"/>
      <c r="CU679" s="30"/>
      <c r="CV679" s="30"/>
      <c r="CW679" s="30"/>
      <c r="CX679" s="30"/>
      <c r="CY679" s="30"/>
    </row>
    <row r="680" spans="1:103" s="11" customFormat="1" x14ac:dyDescent="0.25">
      <c r="A680" s="187" t="s">
        <v>12</v>
      </c>
      <c r="B680" s="187"/>
      <c r="C680" s="166" t="s">
        <v>304</v>
      </c>
      <c r="D680" s="119">
        <f>SUM(D681:D686)</f>
        <v>70858.5</v>
      </c>
      <c r="E680" s="119">
        <f>SUM(E681:E686)</f>
        <v>70858.5</v>
      </c>
      <c r="F680" s="120">
        <f>SUM(F681:F686)</f>
        <v>70858.5</v>
      </c>
      <c r="G680" s="189">
        <v>44562</v>
      </c>
      <c r="H680" s="189"/>
      <c r="I680" s="120">
        <f>SUM(I681:I686)</f>
        <v>70858.5</v>
      </c>
      <c r="J680" s="185" t="s">
        <v>269</v>
      </c>
      <c r="K680" s="8">
        <f>F680/D680</f>
        <v>1</v>
      </c>
      <c r="L680" s="9">
        <f>I680/D680</f>
        <v>1</v>
      </c>
      <c r="M680" s="31"/>
      <c r="N680" s="3">
        <f t="shared" si="271"/>
        <v>0</v>
      </c>
      <c r="O680" s="3">
        <f t="shared" si="272"/>
        <v>0</v>
      </c>
      <c r="Q680" s="2"/>
      <c r="R680" s="169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  <c r="BH680" s="2"/>
      <c r="BI680" s="2"/>
      <c r="BJ680" s="2"/>
      <c r="BK680" s="2"/>
      <c r="BL680" s="2"/>
      <c r="BM680" s="2"/>
      <c r="BN680" s="2"/>
      <c r="BO680" s="2"/>
      <c r="BP680" s="2"/>
      <c r="BQ680" s="2"/>
      <c r="BR680" s="2"/>
      <c r="BS680" s="2"/>
      <c r="BT680" s="2"/>
      <c r="BU680" s="2"/>
      <c r="BV680" s="2"/>
      <c r="BW680" s="2"/>
      <c r="BX680" s="2"/>
      <c r="BY680" s="2"/>
      <c r="BZ680" s="2"/>
      <c r="CA680" s="2"/>
      <c r="CB680" s="2"/>
      <c r="CC680" s="2"/>
      <c r="CD680" s="2"/>
      <c r="CE680" s="2"/>
      <c r="CF680" s="2"/>
      <c r="CG680" s="2"/>
      <c r="CH680" s="2"/>
      <c r="CI680" s="2"/>
      <c r="CJ680" s="2"/>
      <c r="CK680" s="2"/>
      <c r="CL680" s="2"/>
      <c r="CM680" s="2"/>
      <c r="CN680" s="2"/>
      <c r="CO680" s="2"/>
      <c r="CP680" s="2"/>
      <c r="CQ680" s="2"/>
      <c r="CR680" s="2"/>
      <c r="CS680" s="2"/>
      <c r="CT680" s="2"/>
      <c r="CU680" s="2"/>
      <c r="CV680" s="2"/>
      <c r="CW680" s="2"/>
      <c r="CX680" s="2"/>
      <c r="CY680" s="2"/>
    </row>
    <row r="681" spans="1:103" s="11" customFormat="1" x14ac:dyDescent="0.25">
      <c r="A681" s="187" t="s">
        <v>13</v>
      </c>
      <c r="B681" s="187"/>
      <c r="C681" s="166"/>
      <c r="D681" s="119"/>
      <c r="E681" s="119"/>
      <c r="F681" s="119"/>
      <c r="G681" s="189"/>
      <c r="H681" s="189"/>
      <c r="I681" s="119"/>
      <c r="J681" s="185"/>
      <c r="K681" s="8" t="e">
        <f t="shared" ref="K681:K686" si="273">F681/D681</f>
        <v>#DIV/0!</v>
      </c>
      <c r="L681" s="9" t="e">
        <f t="shared" ref="L681:L686" si="274">I681/D681</f>
        <v>#DIV/0!</v>
      </c>
      <c r="M681" s="31"/>
      <c r="N681" s="3">
        <f t="shared" si="271"/>
        <v>0</v>
      </c>
      <c r="O681" s="3">
        <f t="shared" si="272"/>
        <v>0</v>
      </c>
      <c r="Q681" s="2"/>
      <c r="R681" s="169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  <c r="BA681" s="2"/>
      <c r="BB681" s="2"/>
      <c r="BC681" s="2"/>
      <c r="BD681" s="2"/>
      <c r="BE681" s="2"/>
      <c r="BF681" s="2"/>
      <c r="BG681" s="2"/>
      <c r="BH681" s="2"/>
      <c r="BI681" s="2"/>
      <c r="BJ681" s="2"/>
      <c r="BK681" s="2"/>
      <c r="BL681" s="2"/>
      <c r="BM681" s="2"/>
      <c r="BN681" s="2"/>
      <c r="BO681" s="2"/>
      <c r="BP681" s="2"/>
      <c r="BQ681" s="2"/>
      <c r="BR681" s="2"/>
      <c r="BS681" s="2"/>
      <c r="BT681" s="2"/>
      <c r="BU681" s="2"/>
      <c r="BV681" s="2"/>
      <c r="BW681" s="2"/>
      <c r="BX681" s="2"/>
      <c r="BY681" s="2"/>
      <c r="BZ681" s="2"/>
      <c r="CA681" s="2"/>
      <c r="CB681" s="2"/>
      <c r="CC681" s="2"/>
      <c r="CD681" s="2"/>
      <c r="CE681" s="2"/>
      <c r="CF681" s="2"/>
      <c r="CG681" s="2"/>
      <c r="CH681" s="2"/>
      <c r="CI681" s="2"/>
      <c r="CJ681" s="2"/>
      <c r="CK681" s="2"/>
      <c r="CL681" s="2"/>
      <c r="CM681" s="2"/>
      <c r="CN681" s="2"/>
      <c r="CO681" s="2"/>
      <c r="CP681" s="2"/>
      <c r="CQ681" s="2"/>
      <c r="CR681" s="2"/>
      <c r="CS681" s="2"/>
      <c r="CT681" s="2"/>
      <c r="CU681" s="2"/>
      <c r="CV681" s="2"/>
      <c r="CW681" s="2"/>
      <c r="CX681" s="2"/>
      <c r="CY681" s="2"/>
    </row>
    <row r="682" spans="1:103" s="11" customFormat="1" x14ac:dyDescent="0.25">
      <c r="A682" s="187" t="s">
        <v>14</v>
      </c>
      <c r="B682" s="187"/>
      <c r="C682" s="166" t="s">
        <v>304</v>
      </c>
      <c r="D682" s="119">
        <f>52489.1+7000+11369.4</f>
        <v>70858.5</v>
      </c>
      <c r="E682" s="119">
        <f>52489.1+7000+11369.4</f>
        <v>70858.5</v>
      </c>
      <c r="F682" s="119">
        <f>52489.1+7000+11369.4</f>
        <v>70858.5</v>
      </c>
      <c r="G682" s="189"/>
      <c r="H682" s="189"/>
      <c r="I682" s="119">
        <f>52489.1+7000+11369.4</f>
        <v>70858.5</v>
      </c>
      <c r="J682" s="185"/>
      <c r="K682" s="8">
        <f t="shared" si="273"/>
        <v>1</v>
      </c>
      <c r="L682" s="9">
        <f t="shared" si="274"/>
        <v>1</v>
      </c>
      <c r="M682" s="31"/>
      <c r="N682" s="3">
        <f t="shared" si="271"/>
        <v>0</v>
      </c>
      <c r="O682" s="3">
        <f t="shared" si="272"/>
        <v>0</v>
      </c>
      <c r="Q682" s="2"/>
      <c r="R682" s="169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  <c r="BA682" s="2"/>
      <c r="BB682" s="2"/>
      <c r="BC682" s="2"/>
      <c r="BD682" s="2"/>
      <c r="BE682" s="2"/>
      <c r="BF682" s="2"/>
      <c r="BG682" s="2"/>
      <c r="BH682" s="2"/>
      <c r="BI682" s="2"/>
      <c r="BJ682" s="2"/>
      <c r="BK682" s="2"/>
      <c r="BL682" s="2"/>
      <c r="BM682" s="2"/>
      <c r="BN682" s="2"/>
      <c r="BO682" s="2"/>
      <c r="BP682" s="2"/>
      <c r="BQ682" s="2"/>
      <c r="BR682" s="2"/>
      <c r="BS682" s="2"/>
      <c r="BT682" s="2"/>
      <c r="BU682" s="2"/>
      <c r="BV682" s="2"/>
      <c r="BW682" s="2"/>
      <c r="BX682" s="2"/>
      <c r="BY682" s="2"/>
      <c r="BZ682" s="2"/>
      <c r="CA682" s="2"/>
      <c r="CB682" s="2"/>
      <c r="CC682" s="2"/>
      <c r="CD682" s="2"/>
      <c r="CE682" s="2"/>
      <c r="CF682" s="2"/>
      <c r="CG682" s="2"/>
      <c r="CH682" s="2"/>
      <c r="CI682" s="2"/>
      <c r="CJ682" s="2"/>
      <c r="CK682" s="2"/>
      <c r="CL682" s="2"/>
      <c r="CM682" s="2"/>
      <c r="CN682" s="2"/>
      <c r="CO682" s="2"/>
      <c r="CP682" s="2"/>
      <c r="CQ682" s="2"/>
      <c r="CR682" s="2"/>
      <c r="CS682" s="2"/>
      <c r="CT682" s="2"/>
      <c r="CU682" s="2"/>
      <c r="CV682" s="2"/>
      <c r="CW682" s="2"/>
      <c r="CX682" s="2"/>
      <c r="CY682" s="2"/>
    </row>
    <row r="683" spans="1:103" s="11" customFormat="1" x14ac:dyDescent="0.25">
      <c r="A683" s="187" t="s">
        <v>15</v>
      </c>
      <c r="B683" s="187"/>
      <c r="C683" s="166"/>
      <c r="D683" s="119"/>
      <c r="E683" s="119"/>
      <c r="F683" s="119"/>
      <c r="G683" s="189"/>
      <c r="H683" s="189"/>
      <c r="I683" s="119"/>
      <c r="J683" s="185"/>
      <c r="K683" s="8" t="e">
        <f t="shared" si="273"/>
        <v>#DIV/0!</v>
      </c>
      <c r="L683" s="9" t="e">
        <f t="shared" si="274"/>
        <v>#DIV/0!</v>
      </c>
      <c r="M683" s="31"/>
      <c r="N683" s="3">
        <f t="shared" si="271"/>
        <v>0</v>
      </c>
      <c r="O683" s="3">
        <f t="shared" si="272"/>
        <v>0</v>
      </c>
      <c r="Q683" s="2"/>
      <c r="R683" s="169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  <c r="AZ683" s="2"/>
      <c r="BA683" s="2"/>
      <c r="BB683" s="2"/>
      <c r="BC683" s="2"/>
      <c r="BD683" s="2"/>
      <c r="BE683" s="2"/>
      <c r="BF683" s="2"/>
      <c r="BG683" s="2"/>
      <c r="BH683" s="2"/>
      <c r="BI683" s="2"/>
      <c r="BJ683" s="2"/>
      <c r="BK683" s="2"/>
      <c r="BL683" s="2"/>
      <c r="BM683" s="2"/>
      <c r="BN683" s="2"/>
      <c r="BO683" s="2"/>
      <c r="BP683" s="2"/>
      <c r="BQ683" s="2"/>
      <c r="BR683" s="2"/>
      <c r="BS683" s="2"/>
      <c r="BT683" s="2"/>
      <c r="BU683" s="2"/>
      <c r="BV683" s="2"/>
      <c r="BW683" s="2"/>
      <c r="BX683" s="2"/>
      <c r="BY683" s="2"/>
      <c r="BZ683" s="2"/>
      <c r="CA683" s="2"/>
      <c r="CB683" s="2"/>
      <c r="CC683" s="2"/>
      <c r="CD683" s="2"/>
      <c r="CE683" s="2"/>
      <c r="CF683" s="2"/>
      <c r="CG683" s="2"/>
      <c r="CH683" s="2"/>
      <c r="CI683" s="2"/>
      <c r="CJ683" s="2"/>
      <c r="CK683" s="2"/>
      <c r="CL683" s="2"/>
      <c r="CM683" s="2"/>
      <c r="CN683" s="2"/>
      <c r="CO683" s="2"/>
      <c r="CP683" s="2"/>
      <c r="CQ683" s="2"/>
      <c r="CR683" s="2"/>
      <c r="CS683" s="2"/>
      <c r="CT683" s="2"/>
      <c r="CU683" s="2"/>
      <c r="CV683" s="2"/>
      <c r="CW683" s="2"/>
      <c r="CX683" s="2"/>
      <c r="CY683" s="2"/>
    </row>
    <row r="684" spans="1:103" s="11" customFormat="1" x14ac:dyDescent="0.25">
      <c r="A684" s="187" t="s">
        <v>16</v>
      </c>
      <c r="B684" s="187"/>
      <c r="C684" s="166"/>
      <c r="D684" s="119"/>
      <c r="E684" s="119"/>
      <c r="F684" s="119"/>
      <c r="G684" s="189"/>
      <c r="H684" s="189"/>
      <c r="I684" s="119"/>
      <c r="J684" s="185"/>
      <c r="K684" s="8" t="e">
        <f t="shared" si="273"/>
        <v>#DIV/0!</v>
      </c>
      <c r="L684" s="9" t="e">
        <f t="shared" si="274"/>
        <v>#DIV/0!</v>
      </c>
      <c r="M684" s="31"/>
      <c r="N684" s="3">
        <f t="shared" si="271"/>
        <v>0</v>
      </c>
      <c r="O684" s="3">
        <f t="shared" si="272"/>
        <v>0</v>
      </c>
      <c r="Q684" s="2"/>
      <c r="R684" s="169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  <c r="BA684" s="2"/>
      <c r="BB684" s="2"/>
      <c r="BC684" s="2"/>
      <c r="BD684" s="2"/>
      <c r="BE684" s="2"/>
      <c r="BF684" s="2"/>
      <c r="BG684" s="2"/>
      <c r="BH684" s="2"/>
      <c r="BI684" s="2"/>
      <c r="BJ684" s="2"/>
      <c r="BK684" s="2"/>
      <c r="BL684" s="2"/>
      <c r="BM684" s="2"/>
      <c r="BN684" s="2"/>
      <c r="BO684" s="2"/>
      <c r="BP684" s="2"/>
      <c r="BQ684" s="2"/>
      <c r="BR684" s="2"/>
      <c r="BS684" s="2"/>
      <c r="BT684" s="2"/>
      <c r="BU684" s="2"/>
      <c r="BV684" s="2"/>
      <c r="BW684" s="2"/>
      <c r="BX684" s="2"/>
      <c r="BY684" s="2"/>
      <c r="BZ684" s="2"/>
      <c r="CA684" s="2"/>
      <c r="CB684" s="2"/>
      <c r="CC684" s="2"/>
      <c r="CD684" s="2"/>
      <c r="CE684" s="2"/>
      <c r="CF684" s="2"/>
      <c r="CG684" s="2"/>
      <c r="CH684" s="2"/>
      <c r="CI684" s="2"/>
      <c r="CJ684" s="2"/>
      <c r="CK684" s="2"/>
      <c r="CL684" s="2"/>
      <c r="CM684" s="2"/>
      <c r="CN684" s="2"/>
      <c r="CO684" s="2"/>
      <c r="CP684" s="2"/>
      <c r="CQ684" s="2"/>
      <c r="CR684" s="2"/>
      <c r="CS684" s="2"/>
      <c r="CT684" s="2"/>
      <c r="CU684" s="2"/>
      <c r="CV684" s="2"/>
      <c r="CW684" s="2"/>
      <c r="CX684" s="2"/>
      <c r="CY684" s="2"/>
    </row>
    <row r="685" spans="1:103" s="11" customFormat="1" x14ac:dyDescent="0.25">
      <c r="A685" s="187" t="s">
        <v>17</v>
      </c>
      <c r="B685" s="187"/>
      <c r="C685" s="166"/>
      <c r="D685" s="120"/>
      <c r="E685" s="120"/>
      <c r="F685" s="120"/>
      <c r="G685" s="189"/>
      <c r="H685" s="189"/>
      <c r="I685" s="120"/>
      <c r="J685" s="185"/>
      <c r="K685" s="8" t="e">
        <f t="shared" si="273"/>
        <v>#DIV/0!</v>
      </c>
      <c r="L685" s="9" t="e">
        <f t="shared" si="274"/>
        <v>#DIV/0!</v>
      </c>
      <c r="M685" s="31"/>
      <c r="N685" s="3">
        <f t="shared" si="271"/>
        <v>0</v>
      </c>
      <c r="O685" s="3">
        <f t="shared" si="272"/>
        <v>0</v>
      </c>
      <c r="Q685" s="2"/>
      <c r="R685" s="169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  <c r="AZ685" s="2"/>
      <c r="BA685" s="2"/>
      <c r="BB685" s="2"/>
      <c r="BC685" s="2"/>
      <c r="BD685" s="2"/>
      <c r="BE685" s="2"/>
      <c r="BF685" s="2"/>
      <c r="BG685" s="2"/>
      <c r="BH685" s="2"/>
      <c r="BI685" s="2"/>
      <c r="BJ685" s="2"/>
      <c r="BK685" s="2"/>
      <c r="BL685" s="2"/>
      <c r="BM685" s="2"/>
      <c r="BN685" s="2"/>
      <c r="BO685" s="2"/>
      <c r="BP685" s="2"/>
      <c r="BQ685" s="2"/>
      <c r="BR685" s="2"/>
      <c r="BS685" s="2"/>
      <c r="BT685" s="2"/>
      <c r="BU685" s="2"/>
      <c r="BV685" s="2"/>
      <c r="BW685" s="2"/>
      <c r="BX685" s="2"/>
      <c r="BY685" s="2"/>
      <c r="BZ685" s="2"/>
      <c r="CA685" s="2"/>
      <c r="CB685" s="2"/>
      <c r="CC685" s="2"/>
      <c r="CD685" s="2"/>
      <c r="CE685" s="2"/>
      <c r="CF685" s="2"/>
      <c r="CG685" s="2"/>
      <c r="CH685" s="2"/>
      <c r="CI685" s="2"/>
      <c r="CJ685" s="2"/>
      <c r="CK685" s="2"/>
      <c r="CL685" s="2"/>
      <c r="CM685" s="2"/>
      <c r="CN685" s="2"/>
      <c r="CO685" s="2"/>
      <c r="CP685" s="2"/>
      <c r="CQ685" s="2"/>
      <c r="CR685" s="2"/>
      <c r="CS685" s="2"/>
      <c r="CT685" s="2"/>
      <c r="CU685" s="2"/>
      <c r="CV685" s="2"/>
      <c r="CW685" s="2"/>
      <c r="CX685" s="2"/>
      <c r="CY685" s="2"/>
    </row>
    <row r="686" spans="1:103" s="11" customFormat="1" x14ac:dyDescent="0.25">
      <c r="A686" s="187" t="s">
        <v>18</v>
      </c>
      <c r="B686" s="187"/>
      <c r="C686" s="166"/>
      <c r="D686" s="120"/>
      <c r="E686" s="120"/>
      <c r="F686" s="120"/>
      <c r="G686" s="189"/>
      <c r="H686" s="189"/>
      <c r="I686" s="120"/>
      <c r="J686" s="185"/>
      <c r="K686" s="8" t="e">
        <f t="shared" si="273"/>
        <v>#DIV/0!</v>
      </c>
      <c r="L686" s="9" t="e">
        <f t="shared" si="274"/>
        <v>#DIV/0!</v>
      </c>
      <c r="M686" s="31"/>
      <c r="N686" s="3">
        <f t="shared" si="271"/>
        <v>0</v>
      </c>
      <c r="O686" s="3">
        <f t="shared" si="272"/>
        <v>0</v>
      </c>
      <c r="Q686" s="2"/>
      <c r="R686" s="169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  <c r="AZ686" s="2"/>
      <c r="BA686" s="2"/>
      <c r="BB686" s="2"/>
      <c r="BC686" s="2"/>
      <c r="BD686" s="2"/>
      <c r="BE686" s="2"/>
      <c r="BF686" s="2"/>
      <c r="BG686" s="2"/>
      <c r="BH686" s="2"/>
      <c r="BI686" s="2"/>
      <c r="BJ686" s="2"/>
      <c r="BK686" s="2"/>
      <c r="BL686" s="2"/>
      <c r="BM686" s="2"/>
      <c r="BN686" s="2"/>
      <c r="BO686" s="2"/>
      <c r="BP686" s="2"/>
      <c r="BQ686" s="2"/>
      <c r="BR686" s="2"/>
      <c r="BS686" s="2"/>
      <c r="BT686" s="2"/>
      <c r="BU686" s="2"/>
      <c r="BV686" s="2"/>
      <c r="BW686" s="2"/>
      <c r="BX686" s="2"/>
      <c r="BY686" s="2"/>
      <c r="BZ686" s="2"/>
      <c r="CA686" s="2"/>
      <c r="CB686" s="2"/>
      <c r="CC686" s="2"/>
      <c r="CD686" s="2"/>
      <c r="CE686" s="2"/>
      <c r="CF686" s="2"/>
      <c r="CG686" s="2"/>
      <c r="CH686" s="2"/>
      <c r="CI686" s="2"/>
      <c r="CJ686" s="2"/>
      <c r="CK686" s="2"/>
      <c r="CL686" s="2"/>
      <c r="CM686" s="2"/>
      <c r="CN686" s="2"/>
      <c r="CO686" s="2"/>
      <c r="CP686" s="2"/>
      <c r="CQ686" s="2"/>
      <c r="CR686" s="2"/>
      <c r="CS686" s="2"/>
      <c r="CT686" s="2"/>
      <c r="CU686" s="2"/>
      <c r="CV686" s="2"/>
      <c r="CW686" s="2"/>
      <c r="CX686" s="2"/>
      <c r="CY686" s="2"/>
    </row>
    <row r="687" spans="1:103" s="11" customFormat="1" ht="24" x14ac:dyDescent="0.2">
      <c r="A687" s="118" t="s">
        <v>167</v>
      </c>
      <c r="B687" s="191" t="s">
        <v>168</v>
      </c>
      <c r="C687" s="191"/>
      <c r="D687" s="191"/>
      <c r="E687" s="191"/>
      <c r="F687" s="191"/>
      <c r="G687" s="191"/>
      <c r="H687" s="191"/>
      <c r="I687" s="191"/>
      <c r="J687" s="191"/>
      <c r="K687" s="26"/>
      <c r="L687" s="27"/>
      <c r="M687" s="28"/>
      <c r="N687" s="3">
        <f t="shared" si="271"/>
        <v>0</v>
      </c>
      <c r="O687" s="3">
        <f t="shared" si="272"/>
        <v>0</v>
      </c>
      <c r="Q687" s="2"/>
      <c r="R687" s="169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  <c r="AZ687" s="2"/>
      <c r="BA687" s="2"/>
      <c r="BB687" s="2"/>
      <c r="BC687" s="2"/>
      <c r="BD687" s="2"/>
      <c r="BE687" s="2"/>
      <c r="BF687" s="2"/>
      <c r="BG687" s="2"/>
      <c r="BH687" s="2"/>
      <c r="BI687" s="2"/>
      <c r="BJ687" s="2"/>
      <c r="BK687" s="2"/>
      <c r="BL687" s="2"/>
      <c r="BM687" s="2"/>
      <c r="BN687" s="2"/>
      <c r="BO687" s="2"/>
      <c r="BP687" s="2"/>
      <c r="BQ687" s="2"/>
      <c r="BR687" s="2"/>
      <c r="BS687" s="2"/>
      <c r="BT687" s="2"/>
      <c r="BU687" s="2"/>
      <c r="BV687" s="2"/>
      <c r="BW687" s="2"/>
      <c r="BX687" s="2"/>
      <c r="BY687" s="2"/>
      <c r="BZ687" s="2"/>
      <c r="CA687" s="2"/>
      <c r="CB687" s="2"/>
      <c r="CC687" s="2"/>
      <c r="CD687" s="2"/>
      <c r="CE687" s="2"/>
      <c r="CF687" s="2"/>
      <c r="CG687" s="2"/>
      <c r="CH687" s="2"/>
      <c r="CI687" s="2"/>
      <c r="CJ687" s="2"/>
      <c r="CK687" s="2"/>
      <c r="CL687" s="2"/>
      <c r="CM687" s="2"/>
      <c r="CN687" s="2"/>
      <c r="CO687" s="2"/>
      <c r="CP687" s="2"/>
      <c r="CQ687" s="2"/>
      <c r="CR687" s="2"/>
      <c r="CS687" s="2"/>
      <c r="CT687" s="2"/>
      <c r="CU687" s="2"/>
      <c r="CV687" s="2"/>
      <c r="CW687" s="2"/>
      <c r="CX687" s="2"/>
      <c r="CY687" s="2"/>
    </row>
    <row r="688" spans="1:103" s="11" customFormat="1" x14ac:dyDescent="0.25">
      <c r="A688" s="187" t="s">
        <v>12</v>
      </c>
      <c r="B688" s="187"/>
      <c r="C688" s="166" t="s">
        <v>304</v>
      </c>
      <c r="D688" s="119">
        <f>SUM(D689:D694)</f>
        <v>57277.599999999999</v>
      </c>
      <c r="E688" s="119">
        <f t="shared" ref="E688:F688" si="275">SUM(E689:E694)</f>
        <v>57277.599999999999</v>
      </c>
      <c r="F688" s="119">
        <f t="shared" si="275"/>
        <v>57277.599999999999</v>
      </c>
      <c r="G688" s="189">
        <v>44562</v>
      </c>
      <c r="H688" s="189"/>
      <c r="I688" s="119">
        <f>SUM(I689:I694)</f>
        <v>57277.599999999999</v>
      </c>
      <c r="J688" s="185" t="s">
        <v>270</v>
      </c>
      <c r="K688" s="8">
        <f>F688/D688</f>
        <v>1</v>
      </c>
      <c r="L688" s="9">
        <f>I688/D688</f>
        <v>1</v>
      </c>
      <c r="M688" s="31"/>
      <c r="N688" s="3">
        <f t="shared" si="271"/>
        <v>0</v>
      </c>
      <c r="O688" s="3">
        <f t="shared" si="272"/>
        <v>0</v>
      </c>
      <c r="Q688" s="2"/>
      <c r="R688" s="169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  <c r="AZ688" s="2"/>
      <c r="BA688" s="2"/>
      <c r="BB688" s="2"/>
      <c r="BC688" s="2"/>
      <c r="BD688" s="2"/>
      <c r="BE688" s="2"/>
      <c r="BF688" s="2"/>
      <c r="BG688" s="2"/>
      <c r="BH688" s="2"/>
      <c r="BI688" s="2"/>
      <c r="BJ688" s="2"/>
      <c r="BK688" s="2"/>
      <c r="BL688" s="2"/>
      <c r="BM688" s="2"/>
      <c r="BN688" s="2"/>
      <c r="BO688" s="2"/>
      <c r="BP688" s="2"/>
      <c r="BQ688" s="2"/>
      <c r="BR688" s="2"/>
      <c r="BS688" s="2"/>
      <c r="BT688" s="2"/>
      <c r="BU688" s="2"/>
      <c r="BV688" s="2"/>
      <c r="BW688" s="2"/>
      <c r="BX688" s="2"/>
      <c r="BY688" s="2"/>
      <c r="BZ688" s="2"/>
      <c r="CA688" s="2"/>
      <c r="CB688" s="2"/>
      <c r="CC688" s="2"/>
      <c r="CD688" s="2"/>
      <c r="CE688" s="2"/>
      <c r="CF688" s="2"/>
      <c r="CG688" s="2"/>
      <c r="CH688" s="2"/>
      <c r="CI688" s="2"/>
      <c r="CJ688" s="2"/>
      <c r="CK688" s="2"/>
      <c r="CL688" s="2"/>
      <c r="CM688" s="2"/>
      <c r="CN688" s="2"/>
      <c r="CO688" s="2"/>
      <c r="CP688" s="2"/>
      <c r="CQ688" s="2"/>
      <c r="CR688" s="2"/>
      <c r="CS688" s="2"/>
      <c r="CT688" s="2"/>
      <c r="CU688" s="2"/>
      <c r="CV688" s="2"/>
      <c r="CW688" s="2"/>
      <c r="CX688" s="2"/>
      <c r="CY688" s="2"/>
    </row>
    <row r="689" spans="1:103" s="11" customFormat="1" x14ac:dyDescent="0.25">
      <c r="A689" s="187" t="s">
        <v>13</v>
      </c>
      <c r="B689" s="187"/>
      <c r="C689" s="166"/>
      <c r="D689" s="119"/>
      <c r="E689" s="119"/>
      <c r="F689" s="119"/>
      <c r="G689" s="189"/>
      <c r="H689" s="189"/>
      <c r="I689" s="119"/>
      <c r="J689" s="185"/>
      <c r="K689" s="8" t="e">
        <f t="shared" ref="K689:K694" si="276">F689/D689</f>
        <v>#DIV/0!</v>
      </c>
      <c r="L689" s="9" t="e">
        <f t="shared" ref="L689:L694" si="277">I689/D689</f>
        <v>#DIV/0!</v>
      </c>
      <c r="M689" s="31"/>
      <c r="N689" s="3">
        <f t="shared" si="271"/>
        <v>0</v>
      </c>
      <c r="O689" s="3">
        <f t="shared" si="272"/>
        <v>0</v>
      </c>
      <c r="Q689" s="2"/>
      <c r="R689" s="169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  <c r="AZ689" s="2"/>
      <c r="BA689" s="2"/>
      <c r="BB689" s="2"/>
      <c r="BC689" s="2"/>
      <c r="BD689" s="2"/>
      <c r="BE689" s="2"/>
      <c r="BF689" s="2"/>
      <c r="BG689" s="2"/>
      <c r="BH689" s="2"/>
      <c r="BI689" s="2"/>
      <c r="BJ689" s="2"/>
      <c r="BK689" s="2"/>
      <c r="BL689" s="2"/>
      <c r="BM689" s="2"/>
      <c r="BN689" s="2"/>
      <c r="BO689" s="2"/>
      <c r="BP689" s="2"/>
      <c r="BQ689" s="2"/>
      <c r="BR689" s="2"/>
      <c r="BS689" s="2"/>
      <c r="BT689" s="2"/>
      <c r="BU689" s="2"/>
      <c r="BV689" s="2"/>
      <c r="BW689" s="2"/>
      <c r="BX689" s="2"/>
      <c r="BY689" s="2"/>
      <c r="BZ689" s="2"/>
      <c r="CA689" s="2"/>
      <c r="CB689" s="2"/>
      <c r="CC689" s="2"/>
      <c r="CD689" s="2"/>
      <c r="CE689" s="2"/>
      <c r="CF689" s="2"/>
      <c r="CG689" s="2"/>
      <c r="CH689" s="2"/>
      <c r="CI689" s="2"/>
      <c r="CJ689" s="2"/>
      <c r="CK689" s="2"/>
      <c r="CL689" s="2"/>
      <c r="CM689" s="2"/>
      <c r="CN689" s="2"/>
      <c r="CO689" s="2"/>
      <c r="CP689" s="2"/>
      <c r="CQ689" s="2"/>
      <c r="CR689" s="2"/>
      <c r="CS689" s="2"/>
      <c r="CT689" s="2"/>
      <c r="CU689" s="2"/>
      <c r="CV689" s="2"/>
      <c r="CW689" s="2"/>
      <c r="CX689" s="2"/>
      <c r="CY689" s="2"/>
    </row>
    <row r="690" spans="1:103" s="11" customFormat="1" x14ac:dyDescent="0.25">
      <c r="A690" s="187" t="s">
        <v>14</v>
      </c>
      <c r="B690" s="187"/>
      <c r="C690" s="166" t="s">
        <v>304</v>
      </c>
      <c r="D690" s="119">
        <f>73688-5041-11369.4</f>
        <v>57277.599999999999</v>
      </c>
      <c r="E690" s="119">
        <f t="shared" ref="E690:F690" si="278">73688-5041-11369.4</f>
        <v>57277.599999999999</v>
      </c>
      <c r="F690" s="119">
        <f t="shared" si="278"/>
        <v>57277.599999999999</v>
      </c>
      <c r="G690" s="189"/>
      <c r="H690" s="189"/>
      <c r="I690" s="119">
        <f>73688-5041-11369.4</f>
        <v>57277.599999999999</v>
      </c>
      <c r="J690" s="185"/>
      <c r="K690" s="8">
        <f t="shared" si="276"/>
        <v>1</v>
      </c>
      <c r="L690" s="9">
        <f t="shared" si="277"/>
        <v>1</v>
      </c>
      <c r="M690" s="31"/>
      <c r="N690" s="3">
        <f t="shared" si="271"/>
        <v>0</v>
      </c>
      <c r="O690" s="3">
        <f t="shared" si="272"/>
        <v>0</v>
      </c>
      <c r="Q690" s="2"/>
      <c r="R690" s="169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  <c r="AZ690" s="2"/>
      <c r="BA690" s="2"/>
      <c r="BB690" s="2"/>
      <c r="BC690" s="2"/>
      <c r="BD690" s="2"/>
      <c r="BE690" s="2"/>
      <c r="BF690" s="2"/>
      <c r="BG690" s="2"/>
      <c r="BH690" s="2"/>
      <c r="BI690" s="2"/>
      <c r="BJ690" s="2"/>
      <c r="BK690" s="2"/>
      <c r="BL690" s="2"/>
      <c r="BM690" s="2"/>
      <c r="BN690" s="2"/>
      <c r="BO690" s="2"/>
      <c r="BP690" s="2"/>
      <c r="BQ690" s="2"/>
      <c r="BR690" s="2"/>
      <c r="BS690" s="2"/>
      <c r="BT690" s="2"/>
      <c r="BU690" s="2"/>
      <c r="BV690" s="2"/>
      <c r="BW690" s="2"/>
      <c r="BX690" s="2"/>
      <c r="BY690" s="2"/>
      <c r="BZ690" s="2"/>
      <c r="CA690" s="2"/>
      <c r="CB690" s="2"/>
      <c r="CC690" s="2"/>
      <c r="CD690" s="2"/>
      <c r="CE690" s="2"/>
      <c r="CF690" s="2"/>
      <c r="CG690" s="2"/>
      <c r="CH690" s="2"/>
      <c r="CI690" s="2"/>
      <c r="CJ690" s="2"/>
      <c r="CK690" s="2"/>
      <c r="CL690" s="2"/>
      <c r="CM690" s="2"/>
      <c r="CN690" s="2"/>
      <c r="CO690" s="2"/>
      <c r="CP690" s="2"/>
      <c r="CQ690" s="2"/>
      <c r="CR690" s="2"/>
      <c r="CS690" s="2"/>
      <c r="CT690" s="2"/>
      <c r="CU690" s="2"/>
      <c r="CV690" s="2"/>
      <c r="CW690" s="2"/>
      <c r="CX690" s="2"/>
      <c r="CY690" s="2"/>
    </row>
    <row r="691" spans="1:103" s="11" customFormat="1" x14ac:dyDescent="0.25">
      <c r="A691" s="187" t="s">
        <v>15</v>
      </c>
      <c r="B691" s="187"/>
      <c r="C691" s="166"/>
      <c r="D691" s="119"/>
      <c r="E691" s="119"/>
      <c r="F691" s="119"/>
      <c r="G691" s="189"/>
      <c r="H691" s="189"/>
      <c r="I691" s="119"/>
      <c r="J691" s="185"/>
      <c r="K691" s="8" t="e">
        <f t="shared" si="276"/>
        <v>#DIV/0!</v>
      </c>
      <c r="L691" s="9" t="e">
        <f t="shared" si="277"/>
        <v>#DIV/0!</v>
      </c>
      <c r="M691" s="31"/>
      <c r="N691" s="3">
        <f t="shared" si="271"/>
        <v>0</v>
      </c>
      <c r="O691" s="3">
        <f t="shared" si="272"/>
        <v>0</v>
      </c>
      <c r="Q691" s="2"/>
      <c r="R691" s="169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  <c r="AZ691" s="2"/>
      <c r="BA691" s="2"/>
      <c r="BB691" s="2"/>
      <c r="BC691" s="2"/>
      <c r="BD691" s="2"/>
      <c r="BE691" s="2"/>
      <c r="BF691" s="2"/>
      <c r="BG691" s="2"/>
      <c r="BH691" s="2"/>
      <c r="BI691" s="2"/>
      <c r="BJ691" s="2"/>
      <c r="BK691" s="2"/>
      <c r="BL691" s="2"/>
      <c r="BM691" s="2"/>
      <c r="BN691" s="2"/>
      <c r="BO691" s="2"/>
      <c r="BP691" s="2"/>
      <c r="BQ691" s="2"/>
      <c r="BR691" s="2"/>
      <c r="BS691" s="2"/>
      <c r="BT691" s="2"/>
      <c r="BU691" s="2"/>
      <c r="BV691" s="2"/>
      <c r="BW691" s="2"/>
      <c r="BX691" s="2"/>
      <c r="BY691" s="2"/>
      <c r="BZ691" s="2"/>
      <c r="CA691" s="2"/>
      <c r="CB691" s="2"/>
      <c r="CC691" s="2"/>
      <c r="CD691" s="2"/>
      <c r="CE691" s="2"/>
      <c r="CF691" s="2"/>
      <c r="CG691" s="2"/>
      <c r="CH691" s="2"/>
      <c r="CI691" s="2"/>
      <c r="CJ691" s="2"/>
      <c r="CK691" s="2"/>
      <c r="CL691" s="2"/>
      <c r="CM691" s="2"/>
      <c r="CN691" s="2"/>
      <c r="CO691" s="2"/>
      <c r="CP691" s="2"/>
      <c r="CQ691" s="2"/>
      <c r="CR691" s="2"/>
      <c r="CS691" s="2"/>
      <c r="CT691" s="2"/>
      <c r="CU691" s="2"/>
      <c r="CV691" s="2"/>
      <c r="CW691" s="2"/>
      <c r="CX691" s="2"/>
      <c r="CY691" s="2"/>
    </row>
    <row r="692" spans="1:103" s="11" customFormat="1" x14ac:dyDescent="0.25">
      <c r="A692" s="187" t="s">
        <v>16</v>
      </c>
      <c r="B692" s="187"/>
      <c r="C692" s="166"/>
      <c r="D692" s="119"/>
      <c r="E692" s="119"/>
      <c r="F692" s="119"/>
      <c r="G692" s="189"/>
      <c r="H692" s="189"/>
      <c r="I692" s="119"/>
      <c r="J692" s="185"/>
      <c r="K692" s="8" t="e">
        <f t="shared" si="276"/>
        <v>#DIV/0!</v>
      </c>
      <c r="L692" s="9" t="e">
        <f t="shared" si="277"/>
        <v>#DIV/0!</v>
      </c>
      <c r="M692" s="31"/>
      <c r="N692" s="3">
        <f t="shared" si="271"/>
        <v>0</v>
      </c>
      <c r="O692" s="3">
        <f t="shared" si="272"/>
        <v>0</v>
      </c>
      <c r="Q692" s="2"/>
      <c r="R692" s="169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  <c r="AZ692" s="2"/>
      <c r="BA692" s="2"/>
      <c r="BB692" s="2"/>
      <c r="BC692" s="2"/>
      <c r="BD692" s="2"/>
      <c r="BE692" s="2"/>
      <c r="BF692" s="2"/>
      <c r="BG692" s="2"/>
      <c r="BH692" s="2"/>
      <c r="BI692" s="2"/>
      <c r="BJ692" s="2"/>
      <c r="BK692" s="2"/>
      <c r="BL692" s="2"/>
      <c r="BM692" s="2"/>
      <c r="BN692" s="2"/>
      <c r="BO692" s="2"/>
      <c r="BP692" s="2"/>
      <c r="BQ692" s="2"/>
      <c r="BR692" s="2"/>
      <c r="BS692" s="2"/>
      <c r="BT692" s="2"/>
      <c r="BU692" s="2"/>
      <c r="BV692" s="2"/>
      <c r="BW692" s="2"/>
      <c r="BX692" s="2"/>
      <c r="BY692" s="2"/>
      <c r="BZ692" s="2"/>
      <c r="CA692" s="2"/>
      <c r="CB692" s="2"/>
      <c r="CC692" s="2"/>
      <c r="CD692" s="2"/>
      <c r="CE692" s="2"/>
      <c r="CF692" s="2"/>
      <c r="CG692" s="2"/>
      <c r="CH692" s="2"/>
      <c r="CI692" s="2"/>
      <c r="CJ692" s="2"/>
      <c r="CK692" s="2"/>
      <c r="CL692" s="2"/>
      <c r="CM692" s="2"/>
      <c r="CN692" s="2"/>
      <c r="CO692" s="2"/>
      <c r="CP692" s="2"/>
      <c r="CQ692" s="2"/>
      <c r="CR692" s="2"/>
      <c r="CS692" s="2"/>
      <c r="CT692" s="2"/>
      <c r="CU692" s="2"/>
      <c r="CV692" s="2"/>
      <c r="CW692" s="2"/>
      <c r="CX692" s="2"/>
      <c r="CY692" s="2"/>
    </row>
    <row r="693" spans="1:103" s="11" customFormat="1" x14ac:dyDescent="0.25">
      <c r="A693" s="187" t="s">
        <v>17</v>
      </c>
      <c r="B693" s="187"/>
      <c r="C693" s="166"/>
      <c r="D693" s="120"/>
      <c r="E693" s="120"/>
      <c r="F693" s="120"/>
      <c r="G693" s="189"/>
      <c r="H693" s="189"/>
      <c r="I693" s="120"/>
      <c r="J693" s="185"/>
      <c r="K693" s="8" t="e">
        <f t="shared" si="276"/>
        <v>#DIV/0!</v>
      </c>
      <c r="L693" s="9" t="e">
        <f t="shared" si="277"/>
        <v>#DIV/0!</v>
      </c>
      <c r="M693" s="31"/>
      <c r="N693" s="3">
        <f t="shared" si="271"/>
        <v>0</v>
      </c>
      <c r="O693" s="3">
        <f t="shared" si="272"/>
        <v>0</v>
      </c>
      <c r="Q693" s="2"/>
      <c r="R693" s="169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  <c r="AZ693" s="2"/>
      <c r="BA693" s="2"/>
      <c r="BB693" s="2"/>
      <c r="BC693" s="2"/>
      <c r="BD693" s="2"/>
      <c r="BE693" s="2"/>
      <c r="BF693" s="2"/>
      <c r="BG693" s="2"/>
      <c r="BH693" s="2"/>
      <c r="BI693" s="2"/>
      <c r="BJ693" s="2"/>
      <c r="BK693" s="2"/>
      <c r="BL693" s="2"/>
      <c r="BM693" s="2"/>
      <c r="BN693" s="2"/>
      <c r="BO693" s="2"/>
      <c r="BP693" s="2"/>
      <c r="BQ693" s="2"/>
      <c r="BR693" s="2"/>
      <c r="BS693" s="2"/>
      <c r="BT693" s="2"/>
      <c r="BU693" s="2"/>
      <c r="BV693" s="2"/>
      <c r="BW693" s="2"/>
      <c r="BX693" s="2"/>
      <c r="BY693" s="2"/>
      <c r="BZ693" s="2"/>
      <c r="CA693" s="2"/>
      <c r="CB693" s="2"/>
      <c r="CC693" s="2"/>
      <c r="CD693" s="2"/>
      <c r="CE693" s="2"/>
      <c r="CF693" s="2"/>
      <c r="CG693" s="2"/>
      <c r="CH693" s="2"/>
      <c r="CI693" s="2"/>
      <c r="CJ693" s="2"/>
      <c r="CK693" s="2"/>
      <c r="CL693" s="2"/>
      <c r="CM693" s="2"/>
      <c r="CN693" s="2"/>
      <c r="CO693" s="2"/>
      <c r="CP693" s="2"/>
      <c r="CQ693" s="2"/>
      <c r="CR693" s="2"/>
      <c r="CS693" s="2"/>
      <c r="CT693" s="2"/>
      <c r="CU693" s="2"/>
      <c r="CV693" s="2"/>
      <c r="CW693" s="2"/>
      <c r="CX693" s="2"/>
      <c r="CY693" s="2"/>
    </row>
    <row r="694" spans="1:103" s="11" customFormat="1" x14ac:dyDescent="0.25">
      <c r="A694" s="187" t="s">
        <v>18</v>
      </c>
      <c r="B694" s="187"/>
      <c r="C694" s="166"/>
      <c r="D694" s="120"/>
      <c r="E694" s="120"/>
      <c r="F694" s="120"/>
      <c r="G694" s="189"/>
      <c r="H694" s="189"/>
      <c r="I694" s="120"/>
      <c r="J694" s="185"/>
      <c r="K694" s="8" t="e">
        <f t="shared" si="276"/>
        <v>#DIV/0!</v>
      </c>
      <c r="L694" s="9" t="e">
        <f t="shared" si="277"/>
        <v>#DIV/0!</v>
      </c>
      <c r="M694" s="31"/>
      <c r="N694" s="3">
        <f t="shared" si="271"/>
        <v>0</v>
      </c>
      <c r="O694" s="3">
        <f t="shared" si="272"/>
        <v>0</v>
      </c>
      <c r="Q694" s="2"/>
      <c r="R694" s="169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  <c r="AZ694" s="2"/>
      <c r="BA694" s="2"/>
      <c r="BB694" s="2"/>
      <c r="BC694" s="2"/>
      <c r="BD694" s="2"/>
      <c r="BE694" s="2"/>
      <c r="BF694" s="2"/>
      <c r="BG694" s="2"/>
      <c r="BH694" s="2"/>
      <c r="BI694" s="2"/>
      <c r="BJ694" s="2"/>
      <c r="BK694" s="2"/>
      <c r="BL694" s="2"/>
      <c r="BM694" s="2"/>
      <c r="BN694" s="2"/>
      <c r="BO694" s="2"/>
      <c r="BP694" s="2"/>
      <c r="BQ694" s="2"/>
      <c r="BR694" s="2"/>
      <c r="BS694" s="2"/>
      <c r="BT694" s="2"/>
      <c r="BU694" s="2"/>
      <c r="BV694" s="2"/>
      <c r="BW694" s="2"/>
      <c r="BX694" s="2"/>
      <c r="BY694" s="2"/>
      <c r="BZ694" s="2"/>
      <c r="CA694" s="2"/>
      <c r="CB694" s="2"/>
      <c r="CC694" s="2"/>
      <c r="CD694" s="2"/>
      <c r="CE694" s="2"/>
      <c r="CF694" s="2"/>
      <c r="CG694" s="2"/>
      <c r="CH694" s="2"/>
      <c r="CI694" s="2"/>
      <c r="CJ694" s="2"/>
      <c r="CK694" s="2"/>
      <c r="CL694" s="2"/>
      <c r="CM694" s="2"/>
      <c r="CN694" s="2"/>
      <c r="CO694" s="2"/>
      <c r="CP694" s="2"/>
      <c r="CQ694" s="2"/>
      <c r="CR694" s="2"/>
      <c r="CS694" s="2"/>
      <c r="CT694" s="2"/>
      <c r="CU694" s="2"/>
      <c r="CV694" s="2"/>
      <c r="CW694" s="2"/>
      <c r="CX694" s="2"/>
      <c r="CY694" s="2"/>
    </row>
    <row r="695" spans="1:103" s="11" customFormat="1" ht="24" x14ac:dyDescent="0.2">
      <c r="A695" s="118" t="s">
        <v>169</v>
      </c>
      <c r="B695" s="191" t="s">
        <v>170</v>
      </c>
      <c r="C695" s="191"/>
      <c r="D695" s="191"/>
      <c r="E695" s="191"/>
      <c r="F695" s="191"/>
      <c r="G695" s="191"/>
      <c r="H695" s="191"/>
      <c r="I695" s="191"/>
      <c r="J695" s="191"/>
      <c r="K695" s="26"/>
      <c r="L695" s="27"/>
      <c r="M695" s="28"/>
      <c r="N695" s="3">
        <f t="shared" si="271"/>
        <v>0</v>
      </c>
      <c r="O695" s="3">
        <f t="shared" si="272"/>
        <v>0</v>
      </c>
      <c r="Q695" s="2"/>
      <c r="R695" s="169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  <c r="AZ695" s="2"/>
      <c r="BA695" s="2"/>
      <c r="BB695" s="2"/>
      <c r="BC695" s="2"/>
      <c r="BD695" s="2"/>
      <c r="BE695" s="2"/>
      <c r="BF695" s="2"/>
      <c r="BG695" s="2"/>
      <c r="BH695" s="2"/>
      <c r="BI695" s="2"/>
      <c r="BJ695" s="2"/>
      <c r="BK695" s="2"/>
      <c r="BL695" s="2"/>
      <c r="BM695" s="2"/>
      <c r="BN695" s="2"/>
      <c r="BO695" s="2"/>
      <c r="BP695" s="2"/>
      <c r="BQ695" s="2"/>
      <c r="BR695" s="2"/>
      <c r="BS695" s="2"/>
      <c r="BT695" s="2"/>
      <c r="BU695" s="2"/>
      <c r="BV695" s="2"/>
      <c r="BW695" s="2"/>
      <c r="BX695" s="2"/>
      <c r="BY695" s="2"/>
      <c r="BZ695" s="2"/>
      <c r="CA695" s="2"/>
      <c r="CB695" s="2"/>
      <c r="CC695" s="2"/>
      <c r="CD695" s="2"/>
      <c r="CE695" s="2"/>
      <c r="CF695" s="2"/>
      <c r="CG695" s="2"/>
      <c r="CH695" s="2"/>
      <c r="CI695" s="2"/>
      <c r="CJ695" s="2"/>
      <c r="CK695" s="2"/>
      <c r="CL695" s="2"/>
      <c r="CM695" s="2"/>
      <c r="CN695" s="2"/>
      <c r="CO695" s="2"/>
      <c r="CP695" s="2"/>
      <c r="CQ695" s="2"/>
      <c r="CR695" s="2"/>
      <c r="CS695" s="2"/>
      <c r="CT695" s="2"/>
      <c r="CU695" s="2"/>
      <c r="CV695" s="2"/>
      <c r="CW695" s="2"/>
      <c r="CX695" s="2"/>
      <c r="CY695" s="2"/>
    </row>
    <row r="696" spans="1:103" s="11" customFormat="1" x14ac:dyDescent="0.25">
      <c r="A696" s="187" t="s">
        <v>12</v>
      </c>
      <c r="B696" s="187"/>
      <c r="C696" s="166" t="s">
        <v>304</v>
      </c>
      <c r="D696" s="141">
        <f>SUM(D704)</f>
        <v>20041</v>
      </c>
      <c r="E696" s="141">
        <f t="shared" ref="E696:F696" si="279">SUM(E704)</f>
        <v>20041</v>
      </c>
      <c r="F696" s="141">
        <f t="shared" si="279"/>
        <v>20041</v>
      </c>
      <c r="G696" s="189">
        <v>44562</v>
      </c>
      <c r="H696" s="189"/>
      <c r="I696" s="141">
        <f>SUM(I704)</f>
        <v>20041</v>
      </c>
      <c r="J696" s="185" t="s">
        <v>171</v>
      </c>
      <c r="K696" s="8">
        <f>F696/D696</f>
        <v>1</v>
      </c>
      <c r="L696" s="9">
        <f>I696/D696</f>
        <v>1</v>
      </c>
      <c r="M696" s="31"/>
      <c r="N696" s="3">
        <f t="shared" si="271"/>
        <v>0</v>
      </c>
      <c r="O696" s="3">
        <f t="shared" si="272"/>
        <v>0</v>
      </c>
      <c r="Q696" s="2"/>
      <c r="R696" s="169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  <c r="AZ696" s="2"/>
      <c r="BA696" s="2"/>
      <c r="BB696" s="2"/>
      <c r="BC696" s="2"/>
      <c r="BD696" s="2"/>
      <c r="BE696" s="2"/>
      <c r="BF696" s="2"/>
      <c r="BG696" s="2"/>
      <c r="BH696" s="2"/>
      <c r="BI696" s="2"/>
      <c r="BJ696" s="2"/>
      <c r="BK696" s="2"/>
      <c r="BL696" s="2"/>
      <c r="BM696" s="2"/>
      <c r="BN696" s="2"/>
      <c r="BO696" s="2"/>
      <c r="BP696" s="2"/>
      <c r="BQ696" s="2"/>
      <c r="BR696" s="2"/>
      <c r="BS696" s="2"/>
      <c r="BT696" s="2"/>
      <c r="BU696" s="2"/>
      <c r="BV696" s="2"/>
      <c r="BW696" s="2"/>
      <c r="BX696" s="2"/>
      <c r="BY696" s="2"/>
      <c r="BZ696" s="2"/>
      <c r="CA696" s="2"/>
      <c r="CB696" s="2"/>
      <c r="CC696" s="2"/>
      <c r="CD696" s="2"/>
      <c r="CE696" s="2"/>
      <c r="CF696" s="2"/>
      <c r="CG696" s="2"/>
      <c r="CH696" s="2"/>
      <c r="CI696" s="2"/>
      <c r="CJ696" s="2"/>
      <c r="CK696" s="2"/>
      <c r="CL696" s="2"/>
      <c r="CM696" s="2"/>
      <c r="CN696" s="2"/>
      <c r="CO696" s="2"/>
      <c r="CP696" s="2"/>
      <c r="CQ696" s="2"/>
      <c r="CR696" s="2"/>
      <c r="CS696" s="2"/>
      <c r="CT696" s="2"/>
      <c r="CU696" s="2"/>
      <c r="CV696" s="2"/>
      <c r="CW696" s="2"/>
      <c r="CX696" s="2"/>
      <c r="CY696" s="2"/>
    </row>
    <row r="697" spans="1:103" s="11" customFormat="1" x14ac:dyDescent="0.25">
      <c r="A697" s="187" t="s">
        <v>13</v>
      </c>
      <c r="B697" s="187"/>
      <c r="C697" s="166"/>
      <c r="D697" s="141">
        <f t="shared" ref="D697:F702" si="280">SUM(D705)</f>
        <v>0</v>
      </c>
      <c r="E697" s="141">
        <f t="shared" si="280"/>
        <v>0</v>
      </c>
      <c r="F697" s="141">
        <f t="shared" si="280"/>
        <v>0</v>
      </c>
      <c r="G697" s="189"/>
      <c r="H697" s="189"/>
      <c r="I697" s="141"/>
      <c r="J697" s="185"/>
      <c r="K697" s="8" t="e">
        <f t="shared" ref="K697:K702" si="281">F697/D697</f>
        <v>#DIV/0!</v>
      </c>
      <c r="L697" s="9" t="e">
        <f t="shared" ref="L697:L702" si="282">I697/D697</f>
        <v>#DIV/0!</v>
      </c>
      <c r="M697" s="31"/>
      <c r="N697" s="3">
        <f t="shared" si="271"/>
        <v>0</v>
      </c>
      <c r="O697" s="3">
        <f t="shared" si="272"/>
        <v>0</v>
      </c>
      <c r="Q697" s="2"/>
      <c r="R697" s="169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  <c r="AZ697" s="2"/>
      <c r="BA697" s="2"/>
      <c r="BB697" s="2"/>
      <c r="BC697" s="2"/>
      <c r="BD697" s="2"/>
      <c r="BE697" s="2"/>
      <c r="BF697" s="2"/>
      <c r="BG697" s="2"/>
      <c r="BH697" s="2"/>
      <c r="BI697" s="2"/>
      <c r="BJ697" s="2"/>
      <c r="BK697" s="2"/>
      <c r="BL697" s="2"/>
      <c r="BM697" s="2"/>
      <c r="BN697" s="2"/>
      <c r="BO697" s="2"/>
      <c r="BP697" s="2"/>
      <c r="BQ697" s="2"/>
      <c r="BR697" s="2"/>
      <c r="BS697" s="2"/>
      <c r="BT697" s="2"/>
      <c r="BU697" s="2"/>
      <c r="BV697" s="2"/>
      <c r="BW697" s="2"/>
      <c r="BX697" s="2"/>
      <c r="BY697" s="2"/>
      <c r="BZ697" s="2"/>
      <c r="CA697" s="2"/>
      <c r="CB697" s="2"/>
      <c r="CC697" s="2"/>
      <c r="CD697" s="2"/>
      <c r="CE697" s="2"/>
      <c r="CF697" s="2"/>
      <c r="CG697" s="2"/>
      <c r="CH697" s="2"/>
      <c r="CI697" s="2"/>
      <c r="CJ697" s="2"/>
      <c r="CK697" s="2"/>
      <c r="CL697" s="2"/>
      <c r="CM697" s="2"/>
      <c r="CN697" s="2"/>
      <c r="CO697" s="2"/>
      <c r="CP697" s="2"/>
      <c r="CQ697" s="2"/>
      <c r="CR697" s="2"/>
      <c r="CS697" s="2"/>
      <c r="CT697" s="2"/>
      <c r="CU697" s="2"/>
      <c r="CV697" s="2"/>
      <c r="CW697" s="2"/>
      <c r="CX697" s="2"/>
      <c r="CY697" s="2"/>
    </row>
    <row r="698" spans="1:103" s="11" customFormat="1" x14ac:dyDescent="0.25">
      <c r="A698" s="187" t="s">
        <v>14</v>
      </c>
      <c r="B698" s="187"/>
      <c r="C698" s="166" t="s">
        <v>304</v>
      </c>
      <c r="D698" s="141">
        <f t="shared" si="280"/>
        <v>20041</v>
      </c>
      <c r="E698" s="141">
        <f t="shared" si="280"/>
        <v>20041</v>
      </c>
      <c r="F698" s="141">
        <f t="shared" si="280"/>
        <v>20041</v>
      </c>
      <c r="G698" s="189"/>
      <c r="H698" s="189"/>
      <c r="I698" s="141">
        <f>I706</f>
        <v>20041</v>
      </c>
      <c r="J698" s="185"/>
      <c r="K698" s="8">
        <f t="shared" si="281"/>
        <v>1</v>
      </c>
      <c r="L698" s="9">
        <f t="shared" si="282"/>
        <v>1</v>
      </c>
      <c r="M698" s="31"/>
      <c r="N698" s="3">
        <f t="shared" si="271"/>
        <v>0</v>
      </c>
      <c r="O698" s="3">
        <f t="shared" si="272"/>
        <v>0</v>
      </c>
      <c r="Q698" s="2"/>
      <c r="R698" s="169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  <c r="AZ698" s="2"/>
      <c r="BA698" s="2"/>
      <c r="BB698" s="2"/>
      <c r="BC698" s="2"/>
      <c r="BD698" s="2"/>
      <c r="BE698" s="2"/>
      <c r="BF698" s="2"/>
      <c r="BG698" s="2"/>
      <c r="BH698" s="2"/>
      <c r="BI698" s="2"/>
      <c r="BJ698" s="2"/>
      <c r="BK698" s="2"/>
      <c r="BL698" s="2"/>
      <c r="BM698" s="2"/>
      <c r="BN698" s="2"/>
      <c r="BO698" s="2"/>
      <c r="BP698" s="2"/>
      <c r="BQ698" s="2"/>
      <c r="BR698" s="2"/>
      <c r="BS698" s="2"/>
      <c r="BT698" s="2"/>
      <c r="BU698" s="2"/>
      <c r="BV698" s="2"/>
      <c r="BW698" s="2"/>
      <c r="BX698" s="2"/>
      <c r="BY698" s="2"/>
      <c r="BZ698" s="2"/>
      <c r="CA698" s="2"/>
      <c r="CB698" s="2"/>
      <c r="CC698" s="2"/>
      <c r="CD698" s="2"/>
      <c r="CE698" s="2"/>
      <c r="CF698" s="2"/>
      <c r="CG698" s="2"/>
      <c r="CH698" s="2"/>
      <c r="CI698" s="2"/>
      <c r="CJ698" s="2"/>
      <c r="CK698" s="2"/>
      <c r="CL698" s="2"/>
      <c r="CM698" s="2"/>
      <c r="CN698" s="2"/>
      <c r="CO698" s="2"/>
      <c r="CP698" s="2"/>
      <c r="CQ698" s="2"/>
      <c r="CR698" s="2"/>
      <c r="CS698" s="2"/>
      <c r="CT698" s="2"/>
      <c r="CU698" s="2"/>
      <c r="CV698" s="2"/>
      <c r="CW698" s="2"/>
      <c r="CX698" s="2"/>
      <c r="CY698" s="2"/>
    </row>
    <row r="699" spans="1:103" s="11" customFormat="1" x14ac:dyDescent="0.25">
      <c r="A699" s="187" t="s">
        <v>15</v>
      </c>
      <c r="B699" s="187"/>
      <c r="C699" s="166"/>
      <c r="D699" s="141">
        <f t="shared" si="280"/>
        <v>0</v>
      </c>
      <c r="E699" s="141">
        <f t="shared" si="280"/>
        <v>0</v>
      </c>
      <c r="F699" s="141">
        <f t="shared" si="280"/>
        <v>0</v>
      </c>
      <c r="G699" s="189"/>
      <c r="H699" s="189"/>
      <c r="I699" s="141"/>
      <c r="J699" s="185"/>
      <c r="K699" s="8" t="e">
        <f t="shared" si="281"/>
        <v>#DIV/0!</v>
      </c>
      <c r="L699" s="9" t="e">
        <f t="shared" si="282"/>
        <v>#DIV/0!</v>
      </c>
      <c r="M699" s="31"/>
      <c r="N699" s="3">
        <f t="shared" si="271"/>
        <v>0</v>
      </c>
      <c r="O699" s="3">
        <f t="shared" si="272"/>
        <v>0</v>
      </c>
      <c r="Q699" s="2"/>
      <c r="R699" s="169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  <c r="AZ699" s="2"/>
      <c r="BA699" s="2"/>
      <c r="BB699" s="2"/>
      <c r="BC699" s="2"/>
      <c r="BD699" s="2"/>
      <c r="BE699" s="2"/>
      <c r="BF699" s="2"/>
      <c r="BG699" s="2"/>
      <c r="BH699" s="2"/>
      <c r="BI699" s="2"/>
      <c r="BJ699" s="2"/>
      <c r="BK699" s="2"/>
      <c r="BL699" s="2"/>
      <c r="BM699" s="2"/>
      <c r="BN699" s="2"/>
      <c r="BO699" s="2"/>
      <c r="BP699" s="2"/>
      <c r="BQ699" s="2"/>
      <c r="BR699" s="2"/>
      <c r="BS699" s="2"/>
      <c r="BT699" s="2"/>
      <c r="BU699" s="2"/>
      <c r="BV699" s="2"/>
      <c r="BW699" s="2"/>
      <c r="BX699" s="2"/>
      <c r="BY699" s="2"/>
      <c r="BZ699" s="2"/>
      <c r="CA699" s="2"/>
      <c r="CB699" s="2"/>
      <c r="CC699" s="2"/>
      <c r="CD699" s="2"/>
      <c r="CE699" s="2"/>
      <c r="CF699" s="2"/>
      <c r="CG699" s="2"/>
      <c r="CH699" s="2"/>
      <c r="CI699" s="2"/>
      <c r="CJ699" s="2"/>
      <c r="CK699" s="2"/>
      <c r="CL699" s="2"/>
      <c r="CM699" s="2"/>
      <c r="CN699" s="2"/>
      <c r="CO699" s="2"/>
      <c r="CP699" s="2"/>
      <c r="CQ699" s="2"/>
      <c r="CR699" s="2"/>
      <c r="CS699" s="2"/>
      <c r="CT699" s="2"/>
      <c r="CU699" s="2"/>
      <c r="CV699" s="2"/>
      <c r="CW699" s="2"/>
      <c r="CX699" s="2"/>
      <c r="CY699" s="2"/>
    </row>
    <row r="700" spans="1:103" s="11" customFormat="1" x14ac:dyDescent="0.25">
      <c r="A700" s="187" t="s">
        <v>16</v>
      </c>
      <c r="B700" s="187"/>
      <c r="C700" s="166"/>
      <c r="D700" s="141">
        <f t="shared" si="280"/>
        <v>0</v>
      </c>
      <c r="E700" s="141">
        <f t="shared" si="280"/>
        <v>0</v>
      </c>
      <c r="F700" s="141">
        <f t="shared" si="280"/>
        <v>0</v>
      </c>
      <c r="G700" s="189"/>
      <c r="H700" s="189"/>
      <c r="I700" s="141"/>
      <c r="J700" s="185"/>
      <c r="K700" s="8" t="e">
        <f t="shared" si="281"/>
        <v>#DIV/0!</v>
      </c>
      <c r="L700" s="9" t="e">
        <f t="shared" si="282"/>
        <v>#DIV/0!</v>
      </c>
      <c r="M700" s="31"/>
      <c r="N700" s="3">
        <f t="shared" si="271"/>
        <v>0</v>
      </c>
      <c r="O700" s="3">
        <f t="shared" si="272"/>
        <v>0</v>
      </c>
      <c r="Q700" s="2"/>
      <c r="R700" s="169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  <c r="AZ700" s="2"/>
      <c r="BA700" s="2"/>
      <c r="BB700" s="2"/>
      <c r="BC700" s="2"/>
      <c r="BD700" s="2"/>
      <c r="BE700" s="2"/>
      <c r="BF700" s="2"/>
      <c r="BG700" s="2"/>
      <c r="BH700" s="2"/>
      <c r="BI700" s="2"/>
      <c r="BJ700" s="2"/>
      <c r="BK700" s="2"/>
      <c r="BL700" s="2"/>
      <c r="BM700" s="2"/>
      <c r="BN700" s="2"/>
      <c r="BO700" s="2"/>
      <c r="BP700" s="2"/>
      <c r="BQ700" s="2"/>
      <c r="BR700" s="2"/>
      <c r="BS700" s="2"/>
      <c r="BT700" s="2"/>
      <c r="BU700" s="2"/>
      <c r="BV700" s="2"/>
      <c r="BW700" s="2"/>
      <c r="BX700" s="2"/>
      <c r="BY700" s="2"/>
      <c r="BZ700" s="2"/>
      <c r="CA700" s="2"/>
      <c r="CB700" s="2"/>
      <c r="CC700" s="2"/>
      <c r="CD700" s="2"/>
      <c r="CE700" s="2"/>
      <c r="CF700" s="2"/>
      <c r="CG700" s="2"/>
      <c r="CH700" s="2"/>
      <c r="CI700" s="2"/>
      <c r="CJ700" s="2"/>
      <c r="CK700" s="2"/>
      <c r="CL700" s="2"/>
      <c r="CM700" s="2"/>
      <c r="CN700" s="2"/>
      <c r="CO700" s="2"/>
      <c r="CP700" s="2"/>
      <c r="CQ700" s="2"/>
      <c r="CR700" s="2"/>
      <c r="CS700" s="2"/>
      <c r="CT700" s="2"/>
      <c r="CU700" s="2"/>
      <c r="CV700" s="2"/>
      <c r="CW700" s="2"/>
      <c r="CX700" s="2"/>
      <c r="CY700" s="2"/>
    </row>
    <row r="701" spans="1:103" s="11" customFormat="1" x14ac:dyDescent="0.25">
      <c r="A701" s="187" t="s">
        <v>17</v>
      </c>
      <c r="B701" s="187"/>
      <c r="C701" s="166"/>
      <c r="D701" s="141">
        <f t="shared" si="280"/>
        <v>0</v>
      </c>
      <c r="E701" s="141">
        <f t="shared" si="280"/>
        <v>0</v>
      </c>
      <c r="F701" s="141">
        <f t="shared" si="280"/>
        <v>0</v>
      </c>
      <c r="G701" s="189"/>
      <c r="H701" s="189"/>
      <c r="I701" s="141"/>
      <c r="J701" s="185"/>
      <c r="K701" s="8" t="e">
        <f t="shared" si="281"/>
        <v>#DIV/0!</v>
      </c>
      <c r="L701" s="9" t="e">
        <f t="shared" si="282"/>
        <v>#DIV/0!</v>
      </c>
      <c r="M701" s="31"/>
      <c r="N701" s="3">
        <f t="shared" si="271"/>
        <v>0</v>
      </c>
      <c r="O701" s="3">
        <f t="shared" si="272"/>
        <v>0</v>
      </c>
      <c r="Q701" s="2"/>
      <c r="R701" s="169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  <c r="AZ701" s="2"/>
      <c r="BA701" s="2"/>
      <c r="BB701" s="2"/>
      <c r="BC701" s="2"/>
      <c r="BD701" s="2"/>
      <c r="BE701" s="2"/>
      <c r="BF701" s="2"/>
      <c r="BG701" s="2"/>
      <c r="BH701" s="2"/>
      <c r="BI701" s="2"/>
      <c r="BJ701" s="2"/>
      <c r="BK701" s="2"/>
      <c r="BL701" s="2"/>
      <c r="BM701" s="2"/>
      <c r="BN701" s="2"/>
      <c r="BO701" s="2"/>
      <c r="BP701" s="2"/>
      <c r="BQ701" s="2"/>
      <c r="BR701" s="2"/>
      <c r="BS701" s="2"/>
      <c r="BT701" s="2"/>
      <c r="BU701" s="2"/>
      <c r="BV701" s="2"/>
      <c r="BW701" s="2"/>
      <c r="BX701" s="2"/>
      <c r="BY701" s="2"/>
      <c r="BZ701" s="2"/>
      <c r="CA701" s="2"/>
      <c r="CB701" s="2"/>
      <c r="CC701" s="2"/>
      <c r="CD701" s="2"/>
      <c r="CE701" s="2"/>
      <c r="CF701" s="2"/>
      <c r="CG701" s="2"/>
      <c r="CH701" s="2"/>
      <c r="CI701" s="2"/>
      <c r="CJ701" s="2"/>
      <c r="CK701" s="2"/>
      <c r="CL701" s="2"/>
      <c r="CM701" s="2"/>
      <c r="CN701" s="2"/>
      <c r="CO701" s="2"/>
      <c r="CP701" s="2"/>
      <c r="CQ701" s="2"/>
      <c r="CR701" s="2"/>
      <c r="CS701" s="2"/>
      <c r="CT701" s="2"/>
      <c r="CU701" s="2"/>
      <c r="CV701" s="2"/>
      <c r="CW701" s="2"/>
      <c r="CX701" s="2"/>
      <c r="CY701" s="2"/>
    </row>
    <row r="702" spans="1:103" s="11" customFormat="1" x14ac:dyDescent="0.25">
      <c r="A702" s="187" t="s">
        <v>18</v>
      </c>
      <c r="B702" s="187"/>
      <c r="C702" s="166"/>
      <c r="D702" s="141">
        <f t="shared" si="280"/>
        <v>0</v>
      </c>
      <c r="E702" s="141">
        <f t="shared" si="280"/>
        <v>0</v>
      </c>
      <c r="F702" s="141">
        <f t="shared" si="280"/>
        <v>0</v>
      </c>
      <c r="G702" s="189"/>
      <c r="H702" s="189"/>
      <c r="I702" s="141"/>
      <c r="J702" s="185"/>
      <c r="K702" s="8" t="e">
        <f t="shared" si="281"/>
        <v>#DIV/0!</v>
      </c>
      <c r="L702" s="9" t="e">
        <f t="shared" si="282"/>
        <v>#DIV/0!</v>
      </c>
      <c r="M702" s="31"/>
      <c r="N702" s="3">
        <f t="shared" si="271"/>
        <v>0</v>
      </c>
      <c r="O702" s="3">
        <f t="shared" si="272"/>
        <v>0</v>
      </c>
      <c r="Q702" s="2"/>
      <c r="R702" s="169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  <c r="AZ702" s="2"/>
      <c r="BA702" s="2"/>
      <c r="BB702" s="2"/>
      <c r="BC702" s="2"/>
      <c r="BD702" s="2"/>
      <c r="BE702" s="2"/>
      <c r="BF702" s="2"/>
      <c r="BG702" s="2"/>
      <c r="BH702" s="2"/>
      <c r="BI702" s="2"/>
      <c r="BJ702" s="2"/>
      <c r="BK702" s="2"/>
      <c r="BL702" s="2"/>
      <c r="BM702" s="2"/>
      <c r="BN702" s="2"/>
      <c r="BO702" s="2"/>
      <c r="BP702" s="2"/>
      <c r="BQ702" s="2"/>
      <c r="BR702" s="2"/>
      <c r="BS702" s="2"/>
      <c r="BT702" s="2"/>
      <c r="BU702" s="2"/>
      <c r="BV702" s="2"/>
      <c r="BW702" s="2"/>
      <c r="BX702" s="2"/>
      <c r="BY702" s="2"/>
      <c r="BZ702" s="2"/>
      <c r="CA702" s="2"/>
      <c r="CB702" s="2"/>
      <c r="CC702" s="2"/>
      <c r="CD702" s="2"/>
      <c r="CE702" s="2"/>
      <c r="CF702" s="2"/>
      <c r="CG702" s="2"/>
      <c r="CH702" s="2"/>
      <c r="CI702" s="2"/>
      <c r="CJ702" s="2"/>
      <c r="CK702" s="2"/>
      <c r="CL702" s="2"/>
      <c r="CM702" s="2"/>
      <c r="CN702" s="2"/>
      <c r="CO702" s="2"/>
      <c r="CP702" s="2"/>
      <c r="CQ702" s="2"/>
      <c r="CR702" s="2"/>
      <c r="CS702" s="2"/>
      <c r="CT702" s="2"/>
      <c r="CU702" s="2"/>
      <c r="CV702" s="2"/>
      <c r="CW702" s="2"/>
      <c r="CX702" s="2"/>
      <c r="CY702" s="2"/>
    </row>
    <row r="703" spans="1:103" s="67" customFormat="1" ht="24" x14ac:dyDescent="0.25">
      <c r="A703" s="118" t="s">
        <v>172</v>
      </c>
      <c r="B703" s="202" t="s">
        <v>173</v>
      </c>
      <c r="C703" s="202"/>
      <c r="D703" s="202"/>
      <c r="E703" s="202"/>
      <c r="F703" s="202"/>
      <c r="G703" s="202"/>
      <c r="H703" s="202"/>
      <c r="I703" s="202"/>
      <c r="J703" s="202"/>
      <c r="K703" s="32"/>
      <c r="L703" s="33"/>
      <c r="M703" s="34"/>
      <c r="N703" s="3">
        <f t="shared" si="271"/>
        <v>0</v>
      </c>
      <c r="O703" s="3">
        <f t="shared" si="272"/>
        <v>0</v>
      </c>
      <c r="Q703" s="1"/>
      <c r="R703" s="183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C703" s="1"/>
      <c r="CD703" s="1"/>
      <c r="CE703" s="1"/>
      <c r="CF703" s="1"/>
      <c r="CG703" s="1"/>
      <c r="CH703" s="1"/>
      <c r="CI703" s="1"/>
      <c r="CJ703" s="1"/>
      <c r="CK703" s="1"/>
      <c r="CL703" s="1"/>
      <c r="CM703" s="1"/>
      <c r="CN703" s="1"/>
      <c r="CO703" s="1"/>
      <c r="CP703" s="1"/>
      <c r="CQ703" s="1"/>
      <c r="CR703" s="1"/>
      <c r="CS703" s="1"/>
      <c r="CT703" s="1"/>
      <c r="CU703" s="1"/>
      <c r="CV703" s="1"/>
      <c r="CW703" s="1"/>
      <c r="CX703" s="1"/>
      <c r="CY703" s="1"/>
    </row>
    <row r="704" spans="1:103" s="11" customFormat="1" x14ac:dyDescent="0.25">
      <c r="A704" s="187" t="s">
        <v>12</v>
      </c>
      <c r="B704" s="187"/>
      <c r="C704" s="166" t="s">
        <v>304</v>
      </c>
      <c r="D704" s="119">
        <f>SUM(D705:D710)</f>
        <v>20041</v>
      </c>
      <c r="E704" s="119">
        <f t="shared" ref="E704:F704" si="283">SUM(E705:E710)</f>
        <v>20041</v>
      </c>
      <c r="F704" s="119">
        <f t="shared" si="283"/>
        <v>20041</v>
      </c>
      <c r="G704" s="189">
        <v>44562</v>
      </c>
      <c r="H704" s="189"/>
      <c r="I704" s="119">
        <f>SUM(I705:I710)</f>
        <v>20041</v>
      </c>
      <c r="J704" s="185" t="s">
        <v>271</v>
      </c>
      <c r="K704" s="8">
        <f>F704/D704</f>
        <v>1</v>
      </c>
      <c r="L704" s="9">
        <f>I704/D704</f>
        <v>1</v>
      </c>
      <c r="M704" s="31"/>
      <c r="N704" s="3">
        <f t="shared" si="271"/>
        <v>0</v>
      </c>
      <c r="O704" s="3">
        <f t="shared" si="272"/>
        <v>0</v>
      </c>
      <c r="Q704" s="2"/>
      <c r="R704" s="169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  <c r="BA704" s="2"/>
      <c r="BB704" s="2"/>
      <c r="BC704" s="2"/>
      <c r="BD704" s="2"/>
      <c r="BE704" s="2"/>
      <c r="BF704" s="2"/>
      <c r="BG704" s="2"/>
      <c r="BH704" s="2"/>
      <c r="BI704" s="2"/>
      <c r="BJ704" s="2"/>
      <c r="BK704" s="2"/>
      <c r="BL704" s="2"/>
      <c r="BM704" s="2"/>
      <c r="BN704" s="2"/>
      <c r="BO704" s="2"/>
      <c r="BP704" s="2"/>
      <c r="BQ704" s="2"/>
      <c r="BR704" s="2"/>
      <c r="BS704" s="2"/>
      <c r="BT704" s="2"/>
      <c r="BU704" s="2"/>
      <c r="BV704" s="2"/>
      <c r="BW704" s="2"/>
      <c r="BX704" s="2"/>
      <c r="BY704" s="2"/>
      <c r="BZ704" s="2"/>
      <c r="CA704" s="2"/>
      <c r="CB704" s="2"/>
      <c r="CC704" s="2"/>
      <c r="CD704" s="2"/>
      <c r="CE704" s="2"/>
      <c r="CF704" s="2"/>
      <c r="CG704" s="2"/>
      <c r="CH704" s="2"/>
      <c r="CI704" s="2"/>
      <c r="CJ704" s="2"/>
      <c r="CK704" s="2"/>
      <c r="CL704" s="2"/>
      <c r="CM704" s="2"/>
      <c r="CN704" s="2"/>
      <c r="CO704" s="2"/>
      <c r="CP704" s="2"/>
      <c r="CQ704" s="2"/>
      <c r="CR704" s="2"/>
      <c r="CS704" s="2"/>
      <c r="CT704" s="2"/>
      <c r="CU704" s="2"/>
      <c r="CV704" s="2"/>
      <c r="CW704" s="2"/>
      <c r="CX704" s="2"/>
      <c r="CY704" s="2"/>
    </row>
    <row r="705" spans="1:103" s="11" customFormat="1" x14ac:dyDescent="0.25">
      <c r="A705" s="187" t="s">
        <v>13</v>
      </c>
      <c r="B705" s="187"/>
      <c r="C705" s="166"/>
      <c r="D705" s="119"/>
      <c r="E705" s="119"/>
      <c r="F705" s="119"/>
      <c r="G705" s="189"/>
      <c r="H705" s="189"/>
      <c r="I705" s="119"/>
      <c r="J705" s="185"/>
      <c r="K705" s="8" t="e">
        <f t="shared" ref="K705:K710" si="284">F705/D705</f>
        <v>#DIV/0!</v>
      </c>
      <c r="L705" s="9" t="e">
        <f t="shared" ref="L705:L710" si="285">I705/D705</f>
        <v>#DIV/0!</v>
      </c>
      <c r="M705" s="31"/>
      <c r="N705" s="3">
        <f t="shared" si="271"/>
        <v>0</v>
      </c>
      <c r="O705" s="3">
        <f t="shared" si="272"/>
        <v>0</v>
      </c>
      <c r="Q705" s="2"/>
      <c r="R705" s="169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  <c r="BA705" s="2"/>
      <c r="BB705" s="2"/>
      <c r="BC705" s="2"/>
      <c r="BD705" s="2"/>
      <c r="BE705" s="2"/>
      <c r="BF705" s="2"/>
      <c r="BG705" s="2"/>
      <c r="BH705" s="2"/>
      <c r="BI705" s="2"/>
      <c r="BJ705" s="2"/>
      <c r="BK705" s="2"/>
      <c r="BL705" s="2"/>
      <c r="BM705" s="2"/>
      <c r="BN705" s="2"/>
      <c r="BO705" s="2"/>
      <c r="BP705" s="2"/>
      <c r="BQ705" s="2"/>
      <c r="BR705" s="2"/>
      <c r="BS705" s="2"/>
      <c r="BT705" s="2"/>
      <c r="BU705" s="2"/>
      <c r="BV705" s="2"/>
      <c r="BW705" s="2"/>
      <c r="BX705" s="2"/>
      <c r="BY705" s="2"/>
      <c r="BZ705" s="2"/>
      <c r="CA705" s="2"/>
      <c r="CB705" s="2"/>
      <c r="CC705" s="2"/>
      <c r="CD705" s="2"/>
      <c r="CE705" s="2"/>
      <c r="CF705" s="2"/>
      <c r="CG705" s="2"/>
      <c r="CH705" s="2"/>
      <c r="CI705" s="2"/>
      <c r="CJ705" s="2"/>
      <c r="CK705" s="2"/>
      <c r="CL705" s="2"/>
      <c r="CM705" s="2"/>
      <c r="CN705" s="2"/>
      <c r="CO705" s="2"/>
      <c r="CP705" s="2"/>
      <c r="CQ705" s="2"/>
      <c r="CR705" s="2"/>
      <c r="CS705" s="2"/>
      <c r="CT705" s="2"/>
      <c r="CU705" s="2"/>
      <c r="CV705" s="2"/>
      <c r="CW705" s="2"/>
      <c r="CX705" s="2"/>
      <c r="CY705" s="2"/>
    </row>
    <row r="706" spans="1:103" s="11" customFormat="1" x14ac:dyDescent="0.25">
      <c r="A706" s="187" t="s">
        <v>14</v>
      </c>
      <c r="B706" s="187"/>
      <c r="C706" s="166" t="s">
        <v>304</v>
      </c>
      <c r="D706" s="119">
        <f>15000+5041</f>
        <v>20041</v>
      </c>
      <c r="E706" s="119">
        <f t="shared" ref="E706:F706" si="286">15000+5041</f>
        <v>20041</v>
      </c>
      <c r="F706" s="119">
        <f t="shared" si="286"/>
        <v>20041</v>
      </c>
      <c r="G706" s="189"/>
      <c r="H706" s="189"/>
      <c r="I706" s="119">
        <f>15000+5041</f>
        <v>20041</v>
      </c>
      <c r="J706" s="185"/>
      <c r="K706" s="8">
        <f t="shared" si="284"/>
        <v>1</v>
      </c>
      <c r="L706" s="9">
        <f t="shared" si="285"/>
        <v>1</v>
      </c>
      <c r="M706" s="31"/>
      <c r="N706" s="3">
        <f t="shared" si="271"/>
        <v>0</v>
      </c>
      <c r="O706" s="3">
        <f t="shared" si="272"/>
        <v>0</v>
      </c>
      <c r="Q706" s="2"/>
      <c r="R706" s="169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  <c r="BA706" s="2"/>
      <c r="BB706" s="2"/>
      <c r="BC706" s="2"/>
      <c r="BD706" s="2"/>
      <c r="BE706" s="2"/>
      <c r="BF706" s="2"/>
      <c r="BG706" s="2"/>
      <c r="BH706" s="2"/>
      <c r="BI706" s="2"/>
      <c r="BJ706" s="2"/>
      <c r="BK706" s="2"/>
      <c r="BL706" s="2"/>
      <c r="BM706" s="2"/>
      <c r="BN706" s="2"/>
      <c r="BO706" s="2"/>
      <c r="BP706" s="2"/>
      <c r="BQ706" s="2"/>
      <c r="BR706" s="2"/>
      <c r="BS706" s="2"/>
      <c r="BT706" s="2"/>
      <c r="BU706" s="2"/>
      <c r="BV706" s="2"/>
      <c r="BW706" s="2"/>
      <c r="BX706" s="2"/>
      <c r="BY706" s="2"/>
      <c r="BZ706" s="2"/>
      <c r="CA706" s="2"/>
      <c r="CB706" s="2"/>
      <c r="CC706" s="2"/>
      <c r="CD706" s="2"/>
      <c r="CE706" s="2"/>
      <c r="CF706" s="2"/>
      <c r="CG706" s="2"/>
      <c r="CH706" s="2"/>
      <c r="CI706" s="2"/>
      <c r="CJ706" s="2"/>
      <c r="CK706" s="2"/>
      <c r="CL706" s="2"/>
      <c r="CM706" s="2"/>
      <c r="CN706" s="2"/>
      <c r="CO706" s="2"/>
      <c r="CP706" s="2"/>
      <c r="CQ706" s="2"/>
      <c r="CR706" s="2"/>
      <c r="CS706" s="2"/>
      <c r="CT706" s="2"/>
      <c r="CU706" s="2"/>
      <c r="CV706" s="2"/>
      <c r="CW706" s="2"/>
      <c r="CX706" s="2"/>
      <c r="CY706" s="2"/>
    </row>
    <row r="707" spans="1:103" s="11" customFormat="1" x14ac:dyDescent="0.25">
      <c r="A707" s="187" t="s">
        <v>15</v>
      </c>
      <c r="B707" s="187"/>
      <c r="C707" s="166"/>
      <c r="D707" s="119"/>
      <c r="E707" s="119"/>
      <c r="F707" s="119"/>
      <c r="G707" s="189"/>
      <c r="H707" s="189"/>
      <c r="I707" s="119"/>
      <c r="J707" s="185"/>
      <c r="K707" s="8" t="e">
        <f t="shared" si="284"/>
        <v>#DIV/0!</v>
      </c>
      <c r="L707" s="9" t="e">
        <f t="shared" si="285"/>
        <v>#DIV/0!</v>
      </c>
      <c r="M707" s="31"/>
      <c r="N707" s="3">
        <f t="shared" si="271"/>
        <v>0</v>
      </c>
      <c r="O707" s="3">
        <f t="shared" si="272"/>
        <v>0</v>
      </c>
      <c r="Q707" s="2"/>
      <c r="R707" s="169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  <c r="BA707" s="2"/>
      <c r="BB707" s="2"/>
      <c r="BC707" s="2"/>
      <c r="BD707" s="2"/>
      <c r="BE707" s="2"/>
      <c r="BF707" s="2"/>
      <c r="BG707" s="2"/>
      <c r="BH707" s="2"/>
      <c r="BI707" s="2"/>
      <c r="BJ707" s="2"/>
      <c r="BK707" s="2"/>
      <c r="BL707" s="2"/>
      <c r="BM707" s="2"/>
      <c r="BN707" s="2"/>
      <c r="BO707" s="2"/>
      <c r="BP707" s="2"/>
      <c r="BQ707" s="2"/>
      <c r="BR707" s="2"/>
      <c r="BS707" s="2"/>
      <c r="BT707" s="2"/>
      <c r="BU707" s="2"/>
      <c r="BV707" s="2"/>
      <c r="BW707" s="2"/>
      <c r="BX707" s="2"/>
      <c r="BY707" s="2"/>
      <c r="BZ707" s="2"/>
      <c r="CA707" s="2"/>
      <c r="CB707" s="2"/>
      <c r="CC707" s="2"/>
      <c r="CD707" s="2"/>
      <c r="CE707" s="2"/>
      <c r="CF707" s="2"/>
      <c r="CG707" s="2"/>
      <c r="CH707" s="2"/>
      <c r="CI707" s="2"/>
      <c r="CJ707" s="2"/>
      <c r="CK707" s="2"/>
      <c r="CL707" s="2"/>
      <c r="CM707" s="2"/>
      <c r="CN707" s="2"/>
      <c r="CO707" s="2"/>
      <c r="CP707" s="2"/>
      <c r="CQ707" s="2"/>
      <c r="CR707" s="2"/>
      <c r="CS707" s="2"/>
      <c r="CT707" s="2"/>
      <c r="CU707" s="2"/>
      <c r="CV707" s="2"/>
      <c r="CW707" s="2"/>
      <c r="CX707" s="2"/>
      <c r="CY707" s="2"/>
    </row>
    <row r="708" spans="1:103" s="11" customFormat="1" x14ac:dyDescent="0.25">
      <c r="A708" s="187" t="s">
        <v>16</v>
      </c>
      <c r="B708" s="187"/>
      <c r="C708" s="166"/>
      <c r="D708" s="119"/>
      <c r="E708" s="119"/>
      <c r="F708" s="119"/>
      <c r="G708" s="189"/>
      <c r="H708" s="189"/>
      <c r="I708" s="119"/>
      <c r="J708" s="185"/>
      <c r="K708" s="8" t="e">
        <f t="shared" si="284"/>
        <v>#DIV/0!</v>
      </c>
      <c r="L708" s="9" t="e">
        <f t="shared" si="285"/>
        <v>#DIV/0!</v>
      </c>
      <c r="M708" s="31"/>
      <c r="N708" s="3">
        <f t="shared" si="271"/>
        <v>0</v>
      </c>
      <c r="O708" s="3">
        <f t="shared" si="272"/>
        <v>0</v>
      </c>
      <c r="Q708" s="2"/>
      <c r="R708" s="169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  <c r="BH708" s="2"/>
      <c r="BI708" s="2"/>
      <c r="BJ708" s="2"/>
      <c r="BK708" s="2"/>
      <c r="BL708" s="2"/>
      <c r="BM708" s="2"/>
      <c r="BN708" s="2"/>
      <c r="BO708" s="2"/>
      <c r="BP708" s="2"/>
      <c r="BQ708" s="2"/>
      <c r="BR708" s="2"/>
      <c r="BS708" s="2"/>
      <c r="BT708" s="2"/>
      <c r="BU708" s="2"/>
      <c r="BV708" s="2"/>
      <c r="BW708" s="2"/>
      <c r="BX708" s="2"/>
      <c r="BY708" s="2"/>
      <c r="BZ708" s="2"/>
      <c r="CA708" s="2"/>
      <c r="CB708" s="2"/>
      <c r="CC708" s="2"/>
      <c r="CD708" s="2"/>
      <c r="CE708" s="2"/>
      <c r="CF708" s="2"/>
      <c r="CG708" s="2"/>
      <c r="CH708" s="2"/>
      <c r="CI708" s="2"/>
      <c r="CJ708" s="2"/>
      <c r="CK708" s="2"/>
      <c r="CL708" s="2"/>
      <c r="CM708" s="2"/>
      <c r="CN708" s="2"/>
      <c r="CO708" s="2"/>
      <c r="CP708" s="2"/>
      <c r="CQ708" s="2"/>
      <c r="CR708" s="2"/>
      <c r="CS708" s="2"/>
      <c r="CT708" s="2"/>
      <c r="CU708" s="2"/>
      <c r="CV708" s="2"/>
      <c r="CW708" s="2"/>
      <c r="CX708" s="2"/>
      <c r="CY708" s="2"/>
    </row>
    <row r="709" spans="1:103" s="11" customFormat="1" x14ac:dyDescent="0.25">
      <c r="A709" s="187" t="s">
        <v>17</v>
      </c>
      <c r="B709" s="187"/>
      <c r="C709" s="166"/>
      <c r="D709" s="120"/>
      <c r="E709" s="120"/>
      <c r="F709" s="120"/>
      <c r="G709" s="189"/>
      <c r="H709" s="189"/>
      <c r="I709" s="120"/>
      <c r="J709" s="185"/>
      <c r="K709" s="8" t="e">
        <f t="shared" si="284"/>
        <v>#DIV/0!</v>
      </c>
      <c r="L709" s="9" t="e">
        <f t="shared" si="285"/>
        <v>#DIV/0!</v>
      </c>
      <c r="M709" s="31"/>
      <c r="N709" s="3">
        <f t="shared" si="271"/>
        <v>0</v>
      </c>
      <c r="O709" s="3">
        <f t="shared" si="272"/>
        <v>0</v>
      </c>
      <c r="Q709" s="2"/>
      <c r="R709" s="169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  <c r="BH709" s="2"/>
      <c r="BI709" s="2"/>
      <c r="BJ709" s="2"/>
      <c r="BK709" s="2"/>
      <c r="BL709" s="2"/>
      <c r="BM709" s="2"/>
      <c r="BN709" s="2"/>
      <c r="BO709" s="2"/>
      <c r="BP709" s="2"/>
      <c r="BQ709" s="2"/>
      <c r="BR709" s="2"/>
      <c r="BS709" s="2"/>
      <c r="BT709" s="2"/>
      <c r="BU709" s="2"/>
      <c r="BV709" s="2"/>
      <c r="BW709" s="2"/>
      <c r="BX709" s="2"/>
      <c r="BY709" s="2"/>
      <c r="BZ709" s="2"/>
      <c r="CA709" s="2"/>
      <c r="CB709" s="2"/>
      <c r="CC709" s="2"/>
      <c r="CD709" s="2"/>
      <c r="CE709" s="2"/>
      <c r="CF709" s="2"/>
      <c r="CG709" s="2"/>
      <c r="CH709" s="2"/>
      <c r="CI709" s="2"/>
      <c r="CJ709" s="2"/>
      <c r="CK709" s="2"/>
      <c r="CL709" s="2"/>
      <c r="CM709" s="2"/>
      <c r="CN709" s="2"/>
      <c r="CO709" s="2"/>
      <c r="CP709" s="2"/>
      <c r="CQ709" s="2"/>
      <c r="CR709" s="2"/>
      <c r="CS709" s="2"/>
      <c r="CT709" s="2"/>
      <c r="CU709" s="2"/>
      <c r="CV709" s="2"/>
      <c r="CW709" s="2"/>
      <c r="CX709" s="2"/>
      <c r="CY709" s="2"/>
    </row>
    <row r="710" spans="1:103" s="11" customFormat="1" x14ac:dyDescent="0.25">
      <c r="A710" s="187" t="s">
        <v>18</v>
      </c>
      <c r="B710" s="187"/>
      <c r="C710" s="166"/>
      <c r="D710" s="120"/>
      <c r="E710" s="120"/>
      <c r="F710" s="120"/>
      <c r="G710" s="189"/>
      <c r="H710" s="189"/>
      <c r="I710" s="120"/>
      <c r="J710" s="185"/>
      <c r="K710" s="8" t="e">
        <f t="shared" si="284"/>
        <v>#DIV/0!</v>
      </c>
      <c r="L710" s="9" t="e">
        <f t="shared" si="285"/>
        <v>#DIV/0!</v>
      </c>
      <c r="M710" s="31"/>
      <c r="N710" s="3">
        <f t="shared" si="271"/>
        <v>0</v>
      </c>
      <c r="O710" s="3">
        <f t="shared" si="272"/>
        <v>0</v>
      </c>
      <c r="Q710" s="2"/>
      <c r="R710" s="169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  <c r="BH710" s="2"/>
      <c r="BI710" s="2"/>
      <c r="BJ710" s="2"/>
      <c r="BK710" s="2"/>
      <c r="BL710" s="2"/>
      <c r="BM710" s="2"/>
      <c r="BN710" s="2"/>
      <c r="BO710" s="2"/>
      <c r="BP710" s="2"/>
      <c r="BQ710" s="2"/>
      <c r="BR710" s="2"/>
      <c r="BS710" s="2"/>
      <c r="BT710" s="2"/>
      <c r="BU710" s="2"/>
      <c r="BV710" s="2"/>
      <c r="BW710" s="2"/>
      <c r="BX710" s="2"/>
      <c r="BY710" s="2"/>
      <c r="BZ710" s="2"/>
      <c r="CA710" s="2"/>
      <c r="CB710" s="2"/>
      <c r="CC710" s="2"/>
      <c r="CD710" s="2"/>
      <c r="CE710" s="2"/>
      <c r="CF710" s="2"/>
      <c r="CG710" s="2"/>
      <c r="CH710" s="2"/>
      <c r="CI710" s="2"/>
      <c r="CJ710" s="2"/>
      <c r="CK710" s="2"/>
      <c r="CL710" s="2"/>
      <c r="CM710" s="2"/>
      <c r="CN710" s="2"/>
      <c r="CO710" s="2"/>
      <c r="CP710" s="2"/>
      <c r="CQ710" s="2"/>
      <c r="CR710" s="2"/>
      <c r="CS710" s="2"/>
      <c r="CT710" s="2"/>
      <c r="CU710" s="2"/>
      <c r="CV710" s="2"/>
      <c r="CW710" s="2"/>
      <c r="CX710" s="2"/>
      <c r="CY710" s="2"/>
    </row>
    <row r="711" spans="1:103" s="19" customFormat="1" ht="24" x14ac:dyDescent="0.2">
      <c r="A711" s="137" t="s">
        <v>174</v>
      </c>
      <c r="B711" s="195" t="s">
        <v>175</v>
      </c>
      <c r="C711" s="195"/>
      <c r="D711" s="195"/>
      <c r="E711" s="195"/>
      <c r="F711" s="195"/>
      <c r="G711" s="195"/>
      <c r="H711" s="195"/>
      <c r="I711" s="195"/>
      <c r="J711" s="195"/>
      <c r="K711" s="13"/>
      <c r="L711" s="14"/>
      <c r="M711" s="54"/>
      <c r="N711" s="3">
        <f t="shared" si="271"/>
        <v>0</v>
      </c>
      <c r="O711" s="3">
        <f t="shared" si="272"/>
        <v>0</v>
      </c>
      <c r="Q711" s="20"/>
      <c r="R711" s="172"/>
      <c r="S711" s="20"/>
      <c r="T711" s="20"/>
      <c r="U711" s="20"/>
      <c r="V711" s="20"/>
      <c r="W711" s="20"/>
      <c r="X711" s="20"/>
      <c r="Y711" s="20"/>
      <c r="Z711" s="20"/>
      <c r="AA711" s="20"/>
      <c r="AB711" s="20"/>
      <c r="AC711" s="20"/>
      <c r="AD711" s="20"/>
      <c r="AE711" s="20"/>
      <c r="AF711" s="20"/>
      <c r="AG711" s="20"/>
      <c r="AH711" s="20"/>
      <c r="AI711" s="20"/>
      <c r="AJ711" s="20"/>
      <c r="AK711" s="20"/>
      <c r="AL711" s="20"/>
      <c r="AM711" s="20"/>
      <c r="AN711" s="20"/>
      <c r="AO711" s="20"/>
      <c r="AP711" s="20"/>
      <c r="AQ711" s="20"/>
      <c r="AR711" s="20"/>
      <c r="AS711" s="20"/>
      <c r="AT711" s="20"/>
      <c r="AU711" s="20"/>
      <c r="AV711" s="20"/>
      <c r="AW711" s="20"/>
      <c r="AX711" s="20"/>
      <c r="AY711" s="20"/>
      <c r="AZ711" s="20"/>
      <c r="BA711" s="20"/>
      <c r="BB711" s="20"/>
      <c r="BC711" s="20"/>
      <c r="BD711" s="20"/>
      <c r="BE711" s="20"/>
      <c r="BF711" s="20"/>
      <c r="BG711" s="20"/>
      <c r="BH711" s="20"/>
      <c r="BI711" s="20"/>
      <c r="BJ711" s="20"/>
      <c r="BK711" s="20"/>
      <c r="BL711" s="20"/>
      <c r="BM711" s="20"/>
      <c r="BN711" s="20"/>
      <c r="BO711" s="20"/>
      <c r="BP711" s="20"/>
      <c r="BQ711" s="20"/>
      <c r="BR711" s="20"/>
      <c r="BS711" s="20"/>
      <c r="BT711" s="20"/>
      <c r="BU711" s="20"/>
      <c r="BV711" s="20"/>
      <c r="BW711" s="20"/>
      <c r="BX711" s="20"/>
      <c r="BY711" s="20"/>
      <c r="BZ711" s="20"/>
      <c r="CA711" s="20"/>
      <c r="CB711" s="20"/>
      <c r="CC711" s="20"/>
      <c r="CD711" s="20"/>
      <c r="CE711" s="20"/>
      <c r="CF711" s="20"/>
      <c r="CG711" s="20"/>
      <c r="CH711" s="20"/>
      <c r="CI711" s="20"/>
      <c r="CJ711" s="20"/>
      <c r="CK711" s="20"/>
      <c r="CL711" s="20"/>
      <c r="CM711" s="20"/>
      <c r="CN711" s="20"/>
      <c r="CO711" s="20"/>
      <c r="CP711" s="20"/>
      <c r="CQ711" s="20"/>
      <c r="CR711" s="20"/>
      <c r="CS711" s="20"/>
      <c r="CT711" s="20"/>
      <c r="CU711" s="20"/>
      <c r="CV711" s="20"/>
      <c r="CW711" s="20"/>
      <c r="CX711" s="20"/>
      <c r="CY711" s="20"/>
    </row>
    <row r="712" spans="1:103" s="19" customFormat="1" x14ac:dyDescent="0.25">
      <c r="A712" s="193" t="s">
        <v>12</v>
      </c>
      <c r="B712" s="193"/>
      <c r="C712" s="145" t="s">
        <v>317</v>
      </c>
      <c r="D712" s="139">
        <f t="shared" ref="D712:F718" si="287">SUM(D720,D736,D752)</f>
        <v>18829.333330000001</v>
      </c>
      <c r="E712" s="139">
        <f t="shared" si="287"/>
        <v>18829.333330000001</v>
      </c>
      <c r="F712" s="139">
        <f t="shared" si="287"/>
        <v>18829.333330000001</v>
      </c>
      <c r="G712" s="196">
        <v>44562</v>
      </c>
      <c r="H712" s="196"/>
      <c r="I712" s="139">
        <f t="shared" ref="I712:I718" si="288">SUM(I720,I736,I752)</f>
        <v>18829.333330000001</v>
      </c>
      <c r="J712" s="198" t="s">
        <v>254</v>
      </c>
      <c r="K712" s="8">
        <f>F712/D712</f>
        <v>1</v>
      </c>
      <c r="L712" s="9">
        <f>I712/D712</f>
        <v>1</v>
      </c>
      <c r="M712" s="18"/>
      <c r="N712" s="3">
        <f t="shared" si="271"/>
        <v>0</v>
      </c>
      <c r="O712" s="3">
        <f t="shared" si="272"/>
        <v>0</v>
      </c>
      <c r="Q712" s="20"/>
      <c r="R712" s="172"/>
      <c r="S712" s="20"/>
      <c r="T712" s="20"/>
      <c r="U712" s="20"/>
      <c r="V712" s="20"/>
      <c r="W712" s="20"/>
      <c r="X712" s="20"/>
      <c r="Y712" s="20"/>
      <c r="Z712" s="20"/>
      <c r="AA712" s="20"/>
      <c r="AB712" s="20"/>
      <c r="AC712" s="20"/>
      <c r="AD712" s="20"/>
      <c r="AE712" s="20"/>
      <c r="AF712" s="20"/>
      <c r="AG712" s="20"/>
      <c r="AH712" s="20"/>
      <c r="AI712" s="20"/>
      <c r="AJ712" s="20"/>
      <c r="AK712" s="20"/>
      <c r="AL712" s="20"/>
      <c r="AM712" s="20"/>
      <c r="AN712" s="20"/>
      <c r="AO712" s="20"/>
      <c r="AP712" s="20"/>
      <c r="AQ712" s="20"/>
      <c r="AR712" s="20"/>
      <c r="AS712" s="20"/>
      <c r="AT712" s="20"/>
      <c r="AU712" s="20"/>
      <c r="AV712" s="20"/>
      <c r="AW712" s="20"/>
      <c r="AX712" s="20"/>
      <c r="AY712" s="20"/>
      <c r="AZ712" s="20"/>
      <c r="BA712" s="20"/>
      <c r="BB712" s="20"/>
      <c r="BC712" s="20"/>
      <c r="BD712" s="20"/>
      <c r="BE712" s="20"/>
      <c r="BF712" s="20"/>
      <c r="BG712" s="20"/>
      <c r="BH712" s="20"/>
      <c r="BI712" s="20"/>
      <c r="BJ712" s="20"/>
      <c r="BK712" s="20"/>
      <c r="BL712" s="20"/>
      <c r="BM712" s="20"/>
      <c r="BN712" s="20"/>
      <c r="BO712" s="20"/>
      <c r="BP712" s="20"/>
      <c r="BQ712" s="20"/>
      <c r="BR712" s="20"/>
      <c r="BS712" s="20"/>
      <c r="BT712" s="20"/>
      <c r="BU712" s="20"/>
      <c r="BV712" s="20"/>
      <c r="BW712" s="20"/>
      <c r="BX712" s="20"/>
      <c r="BY712" s="20"/>
      <c r="BZ712" s="20"/>
      <c r="CA712" s="20"/>
      <c r="CB712" s="20"/>
      <c r="CC712" s="20"/>
      <c r="CD712" s="20"/>
      <c r="CE712" s="20"/>
      <c r="CF712" s="20"/>
      <c r="CG712" s="20"/>
      <c r="CH712" s="20"/>
      <c r="CI712" s="20"/>
      <c r="CJ712" s="20"/>
      <c r="CK712" s="20"/>
      <c r="CL712" s="20"/>
      <c r="CM712" s="20"/>
      <c r="CN712" s="20"/>
      <c r="CO712" s="20"/>
      <c r="CP712" s="20"/>
      <c r="CQ712" s="20"/>
      <c r="CR712" s="20"/>
      <c r="CS712" s="20"/>
      <c r="CT712" s="20"/>
      <c r="CU712" s="20"/>
      <c r="CV712" s="20"/>
      <c r="CW712" s="20"/>
      <c r="CX712" s="20"/>
      <c r="CY712" s="20"/>
    </row>
    <row r="713" spans="1:103" s="19" customFormat="1" x14ac:dyDescent="0.25">
      <c r="A713" s="193" t="s">
        <v>13</v>
      </c>
      <c r="B713" s="193"/>
      <c r="C713" s="145"/>
      <c r="D713" s="139">
        <f t="shared" si="287"/>
        <v>0</v>
      </c>
      <c r="E713" s="139">
        <f t="shared" si="287"/>
        <v>0</v>
      </c>
      <c r="F713" s="139">
        <f t="shared" si="287"/>
        <v>0</v>
      </c>
      <c r="G713" s="196"/>
      <c r="H713" s="196"/>
      <c r="I713" s="139">
        <f t="shared" si="288"/>
        <v>0</v>
      </c>
      <c r="J713" s="198"/>
      <c r="K713" s="8" t="e">
        <f t="shared" ref="K713:K718" si="289">F713/D713</f>
        <v>#DIV/0!</v>
      </c>
      <c r="L713" s="9" t="e">
        <f t="shared" ref="L713:L718" si="290">I713/D713</f>
        <v>#DIV/0!</v>
      </c>
      <c r="M713" s="18"/>
      <c r="N713" s="3">
        <f t="shared" si="271"/>
        <v>0</v>
      </c>
      <c r="O713" s="3">
        <f t="shared" si="272"/>
        <v>0</v>
      </c>
      <c r="Q713" s="20"/>
      <c r="R713" s="172"/>
      <c r="S713" s="20"/>
      <c r="T713" s="20"/>
      <c r="U713" s="20"/>
      <c r="V713" s="20"/>
      <c r="W713" s="20"/>
      <c r="X713" s="20"/>
      <c r="Y713" s="20"/>
      <c r="Z713" s="20"/>
      <c r="AA713" s="20"/>
      <c r="AB713" s="20"/>
      <c r="AC713" s="20"/>
      <c r="AD713" s="20"/>
      <c r="AE713" s="20"/>
      <c r="AF713" s="20"/>
      <c r="AG713" s="20"/>
      <c r="AH713" s="20"/>
      <c r="AI713" s="20"/>
      <c r="AJ713" s="20"/>
      <c r="AK713" s="20"/>
      <c r="AL713" s="20"/>
      <c r="AM713" s="20"/>
      <c r="AN713" s="20"/>
      <c r="AO713" s="20"/>
      <c r="AP713" s="20"/>
      <c r="AQ713" s="20"/>
      <c r="AR713" s="20"/>
      <c r="AS713" s="20"/>
      <c r="AT713" s="20"/>
      <c r="AU713" s="20"/>
      <c r="AV713" s="20"/>
      <c r="AW713" s="20"/>
      <c r="AX713" s="20"/>
      <c r="AY713" s="20"/>
      <c r="AZ713" s="20"/>
      <c r="BA713" s="20"/>
      <c r="BB713" s="20"/>
      <c r="BC713" s="20"/>
      <c r="BD713" s="20"/>
      <c r="BE713" s="20"/>
      <c r="BF713" s="20"/>
      <c r="BG713" s="20"/>
      <c r="BH713" s="20"/>
      <c r="BI713" s="20"/>
      <c r="BJ713" s="20"/>
      <c r="BK713" s="20"/>
      <c r="BL713" s="20"/>
      <c r="BM713" s="20"/>
      <c r="BN713" s="20"/>
      <c r="BO713" s="20"/>
      <c r="BP713" s="20"/>
      <c r="BQ713" s="20"/>
      <c r="BR713" s="20"/>
      <c r="BS713" s="20"/>
      <c r="BT713" s="20"/>
      <c r="BU713" s="20"/>
      <c r="BV713" s="20"/>
      <c r="BW713" s="20"/>
      <c r="BX713" s="20"/>
      <c r="BY713" s="20"/>
      <c r="BZ713" s="20"/>
      <c r="CA713" s="20"/>
      <c r="CB713" s="20"/>
      <c r="CC713" s="20"/>
      <c r="CD713" s="20"/>
      <c r="CE713" s="20"/>
      <c r="CF713" s="20"/>
      <c r="CG713" s="20"/>
      <c r="CH713" s="20"/>
      <c r="CI713" s="20"/>
      <c r="CJ713" s="20"/>
      <c r="CK713" s="20"/>
      <c r="CL713" s="20"/>
      <c r="CM713" s="20"/>
      <c r="CN713" s="20"/>
      <c r="CO713" s="20"/>
      <c r="CP713" s="20"/>
      <c r="CQ713" s="20"/>
      <c r="CR713" s="20"/>
      <c r="CS713" s="20"/>
      <c r="CT713" s="20"/>
      <c r="CU713" s="20"/>
      <c r="CV713" s="20"/>
      <c r="CW713" s="20"/>
      <c r="CX713" s="20"/>
      <c r="CY713" s="20"/>
    </row>
    <row r="714" spans="1:103" s="19" customFormat="1" x14ac:dyDescent="0.25">
      <c r="A714" s="193" t="s">
        <v>14</v>
      </c>
      <c r="B714" s="193"/>
      <c r="C714" s="145" t="s">
        <v>317</v>
      </c>
      <c r="D714" s="139">
        <f t="shared" si="287"/>
        <v>18829.333330000001</v>
      </c>
      <c r="E714" s="139">
        <f t="shared" si="287"/>
        <v>18829.333330000001</v>
      </c>
      <c r="F714" s="139">
        <f t="shared" si="287"/>
        <v>18829.333330000001</v>
      </c>
      <c r="G714" s="196"/>
      <c r="H714" s="196"/>
      <c r="I714" s="139">
        <f t="shared" si="288"/>
        <v>18829.333330000001</v>
      </c>
      <c r="J714" s="198"/>
      <c r="K714" s="8">
        <f t="shared" si="289"/>
        <v>1</v>
      </c>
      <c r="L714" s="9">
        <f t="shared" si="290"/>
        <v>1</v>
      </c>
      <c r="M714" s="18"/>
      <c r="N714" s="3">
        <f t="shared" si="271"/>
        <v>0</v>
      </c>
      <c r="O714" s="3">
        <f t="shared" si="272"/>
        <v>0</v>
      </c>
      <c r="Q714" s="20"/>
      <c r="R714" s="172"/>
      <c r="S714" s="20"/>
      <c r="T714" s="20"/>
      <c r="U714" s="20"/>
      <c r="V714" s="20"/>
      <c r="W714" s="20"/>
      <c r="X714" s="20"/>
      <c r="Y714" s="20"/>
      <c r="Z714" s="20"/>
      <c r="AA714" s="20"/>
      <c r="AB714" s="20"/>
      <c r="AC714" s="20"/>
      <c r="AD714" s="20"/>
      <c r="AE714" s="20"/>
      <c r="AF714" s="20"/>
      <c r="AG714" s="20"/>
      <c r="AH714" s="20"/>
      <c r="AI714" s="20"/>
      <c r="AJ714" s="20"/>
      <c r="AK714" s="20"/>
      <c r="AL714" s="20"/>
      <c r="AM714" s="20"/>
      <c r="AN714" s="20"/>
      <c r="AO714" s="20"/>
      <c r="AP714" s="20"/>
      <c r="AQ714" s="20"/>
      <c r="AR714" s="20"/>
      <c r="AS714" s="20"/>
      <c r="AT714" s="20"/>
      <c r="AU714" s="20"/>
      <c r="AV714" s="20"/>
      <c r="AW714" s="20"/>
      <c r="AX714" s="20"/>
      <c r="AY714" s="20"/>
      <c r="AZ714" s="20"/>
      <c r="BA714" s="20"/>
      <c r="BB714" s="20"/>
      <c r="BC714" s="20"/>
      <c r="BD714" s="20"/>
      <c r="BE714" s="20"/>
      <c r="BF714" s="20"/>
      <c r="BG714" s="20"/>
      <c r="BH714" s="20"/>
      <c r="BI714" s="20"/>
      <c r="BJ714" s="20"/>
      <c r="BK714" s="20"/>
      <c r="BL714" s="20"/>
      <c r="BM714" s="20"/>
      <c r="BN714" s="20"/>
      <c r="BO714" s="20"/>
      <c r="BP714" s="20"/>
      <c r="BQ714" s="20"/>
      <c r="BR714" s="20"/>
      <c r="BS714" s="20"/>
      <c r="BT714" s="20"/>
      <c r="BU714" s="20"/>
      <c r="BV714" s="20"/>
      <c r="BW714" s="20"/>
      <c r="BX714" s="20"/>
      <c r="BY714" s="20"/>
      <c r="BZ714" s="20"/>
      <c r="CA714" s="20"/>
      <c r="CB714" s="20"/>
      <c r="CC714" s="20"/>
      <c r="CD714" s="20"/>
      <c r="CE714" s="20"/>
      <c r="CF714" s="20"/>
      <c r="CG714" s="20"/>
      <c r="CH714" s="20"/>
      <c r="CI714" s="20"/>
      <c r="CJ714" s="20"/>
      <c r="CK714" s="20"/>
      <c r="CL714" s="20"/>
      <c r="CM714" s="20"/>
      <c r="CN714" s="20"/>
      <c r="CO714" s="20"/>
      <c r="CP714" s="20"/>
      <c r="CQ714" s="20"/>
      <c r="CR714" s="20"/>
      <c r="CS714" s="20"/>
      <c r="CT714" s="20"/>
      <c r="CU714" s="20"/>
      <c r="CV714" s="20"/>
      <c r="CW714" s="20"/>
      <c r="CX714" s="20"/>
      <c r="CY714" s="20"/>
    </row>
    <row r="715" spans="1:103" s="19" customFormat="1" x14ac:dyDescent="0.25">
      <c r="A715" s="193" t="s">
        <v>15</v>
      </c>
      <c r="B715" s="193"/>
      <c r="C715" s="145"/>
      <c r="D715" s="139">
        <f t="shared" si="287"/>
        <v>0</v>
      </c>
      <c r="E715" s="139">
        <f t="shared" si="287"/>
        <v>0</v>
      </c>
      <c r="F715" s="139">
        <f t="shared" si="287"/>
        <v>0</v>
      </c>
      <c r="G715" s="196"/>
      <c r="H715" s="196"/>
      <c r="I715" s="139">
        <f t="shared" si="288"/>
        <v>0</v>
      </c>
      <c r="J715" s="198"/>
      <c r="K715" s="8" t="e">
        <f t="shared" si="289"/>
        <v>#DIV/0!</v>
      </c>
      <c r="L715" s="9" t="e">
        <f t="shared" si="290"/>
        <v>#DIV/0!</v>
      </c>
      <c r="M715" s="18"/>
      <c r="N715" s="3">
        <f t="shared" si="271"/>
        <v>0</v>
      </c>
      <c r="O715" s="3">
        <f t="shared" si="272"/>
        <v>0</v>
      </c>
      <c r="Q715" s="20"/>
      <c r="R715" s="172"/>
      <c r="S715" s="20"/>
      <c r="T715" s="20"/>
      <c r="U715" s="20"/>
      <c r="V715" s="20"/>
      <c r="W715" s="20"/>
      <c r="X715" s="20"/>
      <c r="Y715" s="20"/>
      <c r="Z715" s="20"/>
      <c r="AA715" s="20"/>
      <c r="AB715" s="20"/>
      <c r="AC715" s="20"/>
      <c r="AD715" s="20"/>
      <c r="AE715" s="20"/>
      <c r="AF715" s="20"/>
      <c r="AG715" s="20"/>
      <c r="AH715" s="20"/>
      <c r="AI715" s="20"/>
      <c r="AJ715" s="20"/>
      <c r="AK715" s="20"/>
      <c r="AL715" s="20"/>
      <c r="AM715" s="20"/>
      <c r="AN715" s="20"/>
      <c r="AO715" s="20"/>
      <c r="AP715" s="20"/>
      <c r="AQ715" s="20"/>
      <c r="AR715" s="20"/>
      <c r="AS715" s="20"/>
      <c r="AT715" s="20"/>
      <c r="AU715" s="20"/>
      <c r="AV715" s="20"/>
      <c r="AW715" s="20"/>
      <c r="AX715" s="20"/>
      <c r="AY715" s="20"/>
      <c r="AZ715" s="20"/>
      <c r="BA715" s="20"/>
      <c r="BB715" s="20"/>
      <c r="BC715" s="20"/>
      <c r="BD715" s="20"/>
      <c r="BE715" s="20"/>
      <c r="BF715" s="20"/>
      <c r="BG715" s="20"/>
      <c r="BH715" s="20"/>
      <c r="BI715" s="20"/>
      <c r="BJ715" s="20"/>
      <c r="BK715" s="20"/>
      <c r="BL715" s="20"/>
      <c r="BM715" s="20"/>
      <c r="BN715" s="20"/>
      <c r="BO715" s="20"/>
      <c r="BP715" s="20"/>
      <c r="BQ715" s="20"/>
      <c r="BR715" s="20"/>
      <c r="BS715" s="20"/>
      <c r="BT715" s="20"/>
      <c r="BU715" s="20"/>
      <c r="BV715" s="20"/>
      <c r="BW715" s="20"/>
      <c r="BX715" s="20"/>
      <c r="BY715" s="20"/>
      <c r="BZ715" s="20"/>
      <c r="CA715" s="20"/>
      <c r="CB715" s="20"/>
      <c r="CC715" s="20"/>
      <c r="CD715" s="20"/>
      <c r="CE715" s="20"/>
      <c r="CF715" s="20"/>
      <c r="CG715" s="20"/>
      <c r="CH715" s="20"/>
      <c r="CI715" s="20"/>
      <c r="CJ715" s="20"/>
      <c r="CK715" s="20"/>
      <c r="CL715" s="20"/>
      <c r="CM715" s="20"/>
      <c r="CN715" s="20"/>
      <c r="CO715" s="20"/>
      <c r="CP715" s="20"/>
      <c r="CQ715" s="20"/>
      <c r="CR715" s="20"/>
      <c r="CS715" s="20"/>
      <c r="CT715" s="20"/>
      <c r="CU715" s="20"/>
      <c r="CV715" s="20"/>
      <c r="CW715" s="20"/>
      <c r="CX715" s="20"/>
      <c r="CY715" s="20"/>
    </row>
    <row r="716" spans="1:103" s="19" customFormat="1" x14ac:dyDescent="0.25">
      <c r="A716" s="193" t="s">
        <v>16</v>
      </c>
      <c r="B716" s="193"/>
      <c r="C716" s="145"/>
      <c r="D716" s="139">
        <f t="shared" si="287"/>
        <v>0</v>
      </c>
      <c r="E716" s="139">
        <f t="shared" si="287"/>
        <v>0</v>
      </c>
      <c r="F716" s="139">
        <f t="shared" si="287"/>
        <v>0</v>
      </c>
      <c r="G716" s="196"/>
      <c r="H716" s="196"/>
      <c r="I716" s="139">
        <f t="shared" si="288"/>
        <v>0</v>
      </c>
      <c r="J716" s="198"/>
      <c r="K716" s="8" t="e">
        <f t="shared" si="289"/>
        <v>#DIV/0!</v>
      </c>
      <c r="L716" s="9" t="e">
        <f t="shared" si="290"/>
        <v>#DIV/0!</v>
      </c>
      <c r="M716" s="18"/>
      <c r="N716" s="3">
        <f t="shared" si="271"/>
        <v>0</v>
      </c>
      <c r="O716" s="3">
        <f t="shared" si="272"/>
        <v>0</v>
      </c>
      <c r="Q716" s="20"/>
      <c r="R716" s="172"/>
      <c r="S716" s="20"/>
      <c r="T716" s="20"/>
      <c r="U716" s="20"/>
      <c r="V716" s="20"/>
      <c r="W716" s="20"/>
      <c r="X716" s="20"/>
      <c r="Y716" s="20"/>
      <c r="Z716" s="20"/>
      <c r="AA716" s="20"/>
      <c r="AB716" s="20"/>
      <c r="AC716" s="20"/>
      <c r="AD716" s="20"/>
      <c r="AE716" s="20"/>
      <c r="AF716" s="20"/>
      <c r="AG716" s="20"/>
      <c r="AH716" s="20"/>
      <c r="AI716" s="20"/>
      <c r="AJ716" s="20"/>
      <c r="AK716" s="20"/>
      <c r="AL716" s="20"/>
      <c r="AM716" s="20"/>
      <c r="AN716" s="20"/>
      <c r="AO716" s="20"/>
      <c r="AP716" s="20"/>
      <c r="AQ716" s="20"/>
      <c r="AR716" s="20"/>
      <c r="AS716" s="20"/>
      <c r="AT716" s="20"/>
      <c r="AU716" s="20"/>
      <c r="AV716" s="20"/>
      <c r="AW716" s="20"/>
      <c r="AX716" s="20"/>
      <c r="AY716" s="20"/>
      <c r="AZ716" s="20"/>
      <c r="BA716" s="20"/>
      <c r="BB716" s="20"/>
      <c r="BC716" s="20"/>
      <c r="BD716" s="20"/>
      <c r="BE716" s="20"/>
      <c r="BF716" s="20"/>
      <c r="BG716" s="20"/>
      <c r="BH716" s="20"/>
      <c r="BI716" s="20"/>
      <c r="BJ716" s="20"/>
      <c r="BK716" s="20"/>
      <c r="BL716" s="20"/>
      <c r="BM716" s="20"/>
      <c r="BN716" s="20"/>
      <c r="BO716" s="20"/>
      <c r="BP716" s="20"/>
      <c r="BQ716" s="20"/>
      <c r="BR716" s="20"/>
      <c r="BS716" s="20"/>
      <c r="BT716" s="20"/>
      <c r="BU716" s="20"/>
      <c r="BV716" s="20"/>
      <c r="BW716" s="20"/>
      <c r="BX716" s="20"/>
      <c r="BY716" s="20"/>
      <c r="BZ716" s="20"/>
      <c r="CA716" s="20"/>
      <c r="CB716" s="20"/>
      <c r="CC716" s="20"/>
      <c r="CD716" s="20"/>
      <c r="CE716" s="20"/>
      <c r="CF716" s="20"/>
      <c r="CG716" s="20"/>
      <c r="CH716" s="20"/>
      <c r="CI716" s="20"/>
      <c r="CJ716" s="20"/>
      <c r="CK716" s="20"/>
      <c r="CL716" s="20"/>
      <c r="CM716" s="20"/>
      <c r="CN716" s="20"/>
      <c r="CO716" s="20"/>
      <c r="CP716" s="20"/>
      <c r="CQ716" s="20"/>
      <c r="CR716" s="20"/>
      <c r="CS716" s="20"/>
      <c r="CT716" s="20"/>
      <c r="CU716" s="20"/>
      <c r="CV716" s="20"/>
      <c r="CW716" s="20"/>
      <c r="CX716" s="20"/>
      <c r="CY716" s="20"/>
    </row>
    <row r="717" spans="1:103" s="19" customFormat="1" x14ac:dyDescent="0.25">
      <c r="A717" s="193" t="s">
        <v>17</v>
      </c>
      <c r="B717" s="193"/>
      <c r="C717" s="145"/>
      <c r="D717" s="139">
        <f t="shared" si="287"/>
        <v>0</v>
      </c>
      <c r="E717" s="139">
        <f t="shared" si="287"/>
        <v>0</v>
      </c>
      <c r="F717" s="139">
        <f t="shared" si="287"/>
        <v>0</v>
      </c>
      <c r="G717" s="196"/>
      <c r="H717" s="196"/>
      <c r="I717" s="139">
        <f t="shared" si="288"/>
        <v>0</v>
      </c>
      <c r="J717" s="198"/>
      <c r="K717" s="8" t="e">
        <f t="shared" si="289"/>
        <v>#DIV/0!</v>
      </c>
      <c r="L717" s="9" t="e">
        <f t="shared" si="290"/>
        <v>#DIV/0!</v>
      </c>
      <c r="M717" s="18"/>
      <c r="N717" s="3">
        <f t="shared" si="271"/>
        <v>0</v>
      </c>
      <c r="O717" s="3">
        <f t="shared" si="272"/>
        <v>0</v>
      </c>
      <c r="Q717" s="20"/>
      <c r="R717" s="172"/>
      <c r="S717" s="20"/>
      <c r="T717" s="20"/>
      <c r="U717" s="20"/>
      <c r="V717" s="20"/>
      <c r="W717" s="20"/>
      <c r="X717" s="20"/>
      <c r="Y717" s="20"/>
      <c r="Z717" s="20"/>
      <c r="AA717" s="20"/>
      <c r="AB717" s="20"/>
      <c r="AC717" s="20"/>
      <c r="AD717" s="20"/>
      <c r="AE717" s="20"/>
      <c r="AF717" s="20"/>
      <c r="AG717" s="20"/>
      <c r="AH717" s="20"/>
      <c r="AI717" s="20"/>
      <c r="AJ717" s="20"/>
      <c r="AK717" s="20"/>
      <c r="AL717" s="20"/>
      <c r="AM717" s="20"/>
      <c r="AN717" s="20"/>
      <c r="AO717" s="20"/>
      <c r="AP717" s="20"/>
      <c r="AQ717" s="20"/>
      <c r="AR717" s="20"/>
      <c r="AS717" s="20"/>
      <c r="AT717" s="20"/>
      <c r="AU717" s="20"/>
      <c r="AV717" s="20"/>
      <c r="AW717" s="20"/>
      <c r="AX717" s="20"/>
      <c r="AY717" s="20"/>
      <c r="AZ717" s="20"/>
      <c r="BA717" s="20"/>
      <c r="BB717" s="20"/>
      <c r="BC717" s="20"/>
      <c r="BD717" s="20"/>
      <c r="BE717" s="20"/>
      <c r="BF717" s="20"/>
      <c r="BG717" s="20"/>
      <c r="BH717" s="20"/>
      <c r="BI717" s="20"/>
      <c r="BJ717" s="20"/>
      <c r="BK717" s="20"/>
      <c r="BL717" s="20"/>
      <c r="BM717" s="20"/>
      <c r="BN717" s="20"/>
      <c r="BO717" s="20"/>
      <c r="BP717" s="20"/>
      <c r="BQ717" s="20"/>
      <c r="BR717" s="20"/>
      <c r="BS717" s="20"/>
      <c r="BT717" s="20"/>
      <c r="BU717" s="20"/>
      <c r="BV717" s="20"/>
      <c r="BW717" s="20"/>
      <c r="BX717" s="20"/>
      <c r="BY717" s="20"/>
      <c r="BZ717" s="20"/>
      <c r="CA717" s="20"/>
      <c r="CB717" s="20"/>
      <c r="CC717" s="20"/>
      <c r="CD717" s="20"/>
      <c r="CE717" s="20"/>
      <c r="CF717" s="20"/>
      <c r="CG717" s="20"/>
      <c r="CH717" s="20"/>
      <c r="CI717" s="20"/>
      <c r="CJ717" s="20"/>
      <c r="CK717" s="20"/>
      <c r="CL717" s="20"/>
      <c r="CM717" s="20"/>
      <c r="CN717" s="20"/>
      <c r="CO717" s="20"/>
      <c r="CP717" s="20"/>
      <c r="CQ717" s="20"/>
      <c r="CR717" s="20"/>
      <c r="CS717" s="20"/>
      <c r="CT717" s="20"/>
      <c r="CU717" s="20"/>
      <c r="CV717" s="20"/>
      <c r="CW717" s="20"/>
      <c r="CX717" s="20"/>
      <c r="CY717" s="20"/>
    </row>
    <row r="718" spans="1:103" s="19" customFormat="1" x14ac:dyDescent="0.25">
      <c r="A718" s="194" t="s">
        <v>18</v>
      </c>
      <c r="B718" s="194"/>
      <c r="C718" s="147"/>
      <c r="D718" s="139">
        <f t="shared" si="287"/>
        <v>0</v>
      </c>
      <c r="E718" s="140">
        <f t="shared" si="287"/>
        <v>0</v>
      </c>
      <c r="F718" s="140">
        <f t="shared" si="287"/>
        <v>0</v>
      </c>
      <c r="G718" s="197"/>
      <c r="H718" s="197"/>
      <c r="I718" s="140">
        <f t="shared" si="288"/>
        <v>0</v>
      </c>
      <c r="J718" s="199"/>
      <c r="K718" s="8" t="e">
        <f t="shared" si="289"/>
        <v>#DIV/0!</v>
      </c>
      <c r="L718" s="9" t="e">
        <f t="shared" si="290"/>
        <v>#DIV/0!</v>
      </c>
      <c r="M718" s="18"/>
      <c r="N718" s="3">
        <f t="shared" si="271"/>
        <v>0</v>
      </c>
      <c r="O718" s="3">
        <f t="shared" si="272"/>
        <v>0</v>
      </c>
      <c r="Q718" s="20"/>
      <c r="R718" s="172"/>
      <c r="S718" s="20"/>
      <c r="T718" s="20"/>
      <c r="U718" s="20"/>
      <c r="V718" s="20"/>
      <c r="W718" s="20"/>
      <c r="X718" s="20"/>
      <c r="Y718" s="20"/>
      <c r="Z718" s="20"/>
      <c r="AA718" s="20"/>
      <c r="AB718" s="20"/>
      <c r="AC718" s="20"/>
      <c r="AD718" s="20"/>
      <c r="AE718" s="20"/>
      <c r="AF718" s="20"/>
      <c r="AG718" s="20"/>
      <c r="AH718" s="20"/>
      <c r="AI718" s="20"/>
      <c r="AJ718" s="20"/>
      <c r="AK718" s="20"/>
      <c r="AL718" s="20"/>
      <c r="AM718" s="20"/>
      <c r="AN718" s="20"/>
      <c r="AO718" s="20"/>
      <c r="AP718" s="20"/>
      <c r="AQ718" s="20"/>
      <c r="AR718" s="20"/>
      <c r="AS718" s="20"/>
      <c r="AT718" s="20"/>
      <c r="AU718" s="20"/>
      <c r="AV718" s="20"/>
      <c r="AW718" s="20"/>
      <c r="AX718" s="20"/>
      <c r="AY718" s="20"/>
      <c r="AZ718" s="20"/>
      <c r="BA718" s="20"/>
      <c r="BB718" s="20"/>
      <c r="BC718" s="20"/>
      <c r="BD718" s="20"/>
      <c r="BE718" s="20"/>
      <c r="BF718" s="20"/>
      <c r="BG718" s="20"/>
      <c r="BH718" s="20"/>
      <c r="BI718" s="20"/>
      <c r="BJ718" s="20"/>
      <c r="BK718" s="20"/>
      <c r="BL718" s="20"/>
      <c r="BM718" s="20"/>
      <c r="BN718" s="20"/>
      <c r="BO718" s="20"/>
      <c r="BP718" s="20"/>
      <c r="BQ718" s="20"/>
      <c r="BR718" s="20"/>
      <c r="BS718" s="20"/>
      <c r="BT718" s="20"/>
      <c r="BU718" s="20"/>
      <c r="BV718" s="20"/>
      <c r="BW718" s="20"/>
      <c r="BX718" s="20"/>
      <c r="BY718" s="20"/>
      <c r="BZ718" s="20"/>
      <c r="CA718" s="20"/>
      <c r="CB718" s="20"/>
      <c r="CC718" s="20"/>
      <c r="CD718" s="20"/>
      <c r="CE718" s="20"/>
      <c r="CF718" s="20"/>
      <c r="CG718" s="20"/>
      <c r="CH718" s="20"/>
      <c r="CI718" s="20"/>
      <c r="CJ718" s="20"/>
      <c r="CK718" s="20"/>
      <c r="CL718" s="20"/>
      <c r="CM718" s="20"/>
      <c r="CN718" s="20"/>
      <c r="CO718" s="20"/>
      <c r="CP718" s="20"/>
      <c r="CQ718" s="20"/>
      <c r="CR718" s="20"/>
      <c r="CS718" s="20"/>
      <c r="CT718" s="20"/>
      <c r="CU718" s="20"/>
      <c r="CV718" s="20"/>
      <c r="CW718" s="20"/>
      <c r="CX718" s="20"/>
      <c r="CY718" s="20"/>
    </row>
    <row r="719" spans="1:103" s="11" customFormat="1" ht="24" x14ac:dyDescent="0.2">
      <c r="A719" s="118" t="s">
        <v>176</v>
      </c>
      <c r="B719" s="191" t="s">
        <v>177</v>
      </c>
      <c r="C719" s="191"/>
      <c r="D719" s="191"/>
      <c r="E719" s="191"/>
      <c r="F719" s="191"/>
      <c r="G719" s="191"/>
      <c r="H719" s="191"/>
      <c r="I719" s="191"/>
      <c r="J719" s="191"/>
      <c r="K719" s="26"/>
      <c r="L719" s="27"/>
      <c r="M719" s="28"/>
      <c r="N719" s="3">
        <f t="shared" si="271"/>
        <v>0</v>
      </c>
      <c r="O719" s="3">
        <f t="shared" si="272"/>
        <v>0</v>
      </c>
      <c r="Q719" s="2"/>
      <c r="R719" s="169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  <c r="BF719" s="2"/>
      <c r="BG719" s="2"/>
      <c r="BH719" s="2"/>
      <c r="BI719" s="2"/>
      <c r="BJ719" s="2"/>
      <c r="BK719" s="2"/>
      <c r="BL719" s="2"/>
      <c r="BM719" s="2"/>
      <c r="BN719" s="2"/>
      <c r="BO719" s="2"/>
      <c r="BP719" s="2"/>
      <c r="BQ719" s="2"/>
      <c r="BR719" s="2"/>
      <c r="BS719" s="2"/>
      <c r="BT719" s="2"/>
      <c r="BU719" s="2"/>
      <c r="BV719" s="2"/>
      <c r="BW719" s="2"/>
      <c r="BX719" s="2"/>
      <c r="BY719" s="2"/>
      <c r="BZ719" s="2"/>
      <c r="CA719" s="2"/>
      <c r="CB719" s="2"/>
      <c r="CC719" s="2"/>
      <c r="CD719" s="2"/>
      <c r="CE719" s="2"/>
      <c r="CF719" s="2"/>
      <c r="CG719" s="2"/>
      <c r="CH719" s="2"/>
      <c r="CI719" s="2"/>
      <c r="CJ719" s="2"/>
      <c r="CK719" s="2"/>
      <c r="CL719" s="2"/>
      <c r="CM719" s="2"/>
      <c r="CN719" s="2"/>
      <c r="CO719" s="2"/>
      <c r="CP719" s="2"/>
      <c r="CQ719" s="2"/>
      <c r="CR719" s="2"/>
      <c r="CS719" s="2"/>
      <c r="CT719" s="2"/>
      <c r="CU719" s="2"/>
      <c r="CV719" s="2"/>
      <c r="CW719" s="2"/>
      <c r="CX719" s="2"/>
      <c r="CY719" s="2"/>
    </row>
    <row r="720" spans="1:103" s="11" customFormat="1" x14ac:dyDescent="0.25">
      <c r="A720" s="187" t="s">
        <v>12</v>
      </c>
      <c r="B720" s="187"/>
      <c r="C720" s="166" t="s">
        <v>318</v>
      </c>
      <c r="D720" s="141">
        <f t="shared" ref="D720:F726" si="291">SUM(D728,,)</f>
        <v>2270</v>
      </c>
      <c r="E720" s="141">
        <f t="shared" si="291"/>
        <v>2270</v>
      </c>
      <c r="F720" s="141">
        <f t="shared" si="291"/>
        <v>2270</v>
      </c>
      <c r="G720" s="189">
        <v>44562</v>
      </c>
      <c r="H720" s="189"/>
      <c r="I720" s="141">
        <f t="shared" ref="I720:I726" si="292">SUM(I728,,)</f>
        <v>2270</v>
      </c>
      <c r="J720" s="185" t="s">
        <v>171</v>
      </c>
      <c r="K720" s="8">
        <f>F720/D720</f>
        <v>1</v>
      </c>
      <c r="L720" s="9">
        <f>I720/D720</f>
        <v>1</v>
      </c>
      <c r="M720" s="31"/>
      <c r="N720" s="3">
        <f t="shared" si="271"/>
        <v>0</v>
      </c>
      <c r="O720" s="3">
        <f t="shared" si="272"/>
        <v>0</v>
      </c>
      <c r="Q720" s="2"/>
      <c r="R720" s="169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  <c r="BF720" s="2"/>
      <c r="BG720" s="2"/>
      <c r="BH720" s="2"/>
      <c r="BI720" s="2"/>
      <c r="BJ720" s="2"/>
      <c r="BK720" s="2"/>
      <c r="BL720" s="2"/>
      <c r="BM720" s="2"/>
      <c r="BN720" s="2"/>
      <c r="BO720" s="2"/>
      <c r="BP720" s="2"/>
      <c r="BQ720" s="2"/>
      <c r="BR720" s="2"/>
      <c r="BS720" s="2"/>
      <c r="BT720" s="2"/>
      <c r="BU720" s="2"/>
      <c r="BV720" s="2"/>
      <c r="BW720" s="2"/>
      <c r="BX720" s="2"/>
      <c r="BY720" s="2"/>
      <c r="BZ720" s="2"/>
      <c r="CA720" s="2"/>
      <c r="CB720" s="2"/>
      <c r="CC720" s="2"/>
      <c r="CD720" s="2"/>
      <c r="CE720" s="2"/>
      <c r="CF720" s="2"/>
      <c r="CG720" s="2"/>
      <c r="CH720" s="2"/>
      <c r="CI720" s="2"/>
      <c r="CJ720" s="2"/>
      <c r="CK720" s="2"/>
      <c r="CL720" s="2"/>
      <c r="CM720" s="2"/>
      <c r="CN720" s="2"/>
      <c r="CO720" s="2"/>
      <c r="CP720" s="2"/>
      <c r="CQ720" s="2"/>
      <c r="CR720" s="2"/>
      <c r="CS720" s="2"/>
      <c r="CT720" s="2"/>
      <c r="CU720" s="2"/>
      <c r="CV720" s="2"/>
      <c r="CW720" s="2"/>
      <c r="CX720" s="2"/>
      <c r="CY720" s="2"/>
    </row>
    <row r="721" spans="1:103" s="11" customFormat="1" x14ac:dyDescent="0.25">
      <c r="A721" s="187" t="s">
        <v>13</v>
      </c>
      <c r="B721" s="187"/>
      <c r="C721" s="166"/>
      <c r="D721" s="141">
        <f t="shared" si="291"/>
        <v>0</v>
      </c>
      <c r="E721" s="141">
        <f t="shared" si="291"/>
        <v>0</v>
      </c>
      <c r="F721" s="141">
        <f t="shared" si="291"/>
        <v>0</v>
      </c>
      <c r="G721" s="189"/>
      <c r="H721" s="189"/>
      <c r="I721" s="141">
        <f t="shared" si="292"/>
        <v>0</v>
      </c>
      <c r="J721" s="185"/>
      <c r="K721" s="8" t="e">
        <f t="shared" ref="K721:K726" si="293">F721/D721</f>
        <v>#DIV/0!</v>
      </c>
      <c r="L721" s="9" t="e">
        <f t="shared" ref="L721:L726" si="294">I721/D721</f>
        <v>#DIV/0!</v>
      </c>
      <c r="M721" s="31"/>
      <c r="N721" s="3">
        <f t="shared" si="271"/>
        <v>0</v>
      </c>
      <c r="O721" s="3">
        <f t="shared" si="272"/>
        <v>0</v>
      </c>
      <c r="Q721" s="2"/>
      <c r="R721" s="169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  <c r="BF721" s="2"/>
      <c r="BG721" s="2"/>
      <c r="BH721" s="2"/>
      <c r="BI721" s="2"/>
      <c r="BJ721" s="2"/>
      <c r="BK721" s="2"/>
      <c r="BL721" s="2"/>
      <c r="BM721" s="2"/>
      <c r="BN721" s="2"/>
      <c r="BO721" s="2"/>
      <c r="BP721" s="2"/>
      <c r="BQ721" s="2"/>
      <c r="BR721" s="2"/>
      <c r="BS721" s="2"/>
      <c r="BT721" s="2"/>
      <c r="BU721" s="2"/>
      <c r="BV721" s="2"/>
      <c r="BW721" s="2"/>
      <c r="BX721" s="2"/>
      <c r="BY721" s="2"/>
      <c r="BZ721" s="2"/>
      <c r="CA721" s="2"/>
      <c r="CB721" s="2"/>
      <c r="CC721" s="2"/>
      <c r="CD721" s="2"/>
      <c r="CE721" s="2"/>
      <c r="CF721" s="2"/>
      <c r="CG721" s="2"/>
      <c r="CH721" s="2"/>
      <c r="CI721" s="2"/>
      <c r="CJ721" s="2"/>
      <c r="CK721" s="2"/>
      <c r="CL721" s="2"/>
      <c r="CM721" s="2"/>
      <c r="CN721" s="2"/>
      <c r="CO721" s="2"/>
      <c r="CP721" s="2"/>
      <c r="CQ721" s="2"/>
      <c r="CR721" s="2"/>
      <c r="CS721" s="2"/>
      <c r="CT721" s="2"/>
      <c r="CU721" s="2"/>
      <c r="CV721" s="2"/>
      <c r="CW721" s="2"/>
      <c r="CX721" s="2"/>
      <c r="CY721" s="2"/>
    </row>
    <row r="722" spans="1:103" s="11" customFormat="1" x14ac:dyDescent="0.25">
      <c r="A722" s="187" t="s">
        <v>14</v>
      </c>
      <c r="B722" s="187"/>
      <c r="C722" s="166" t="s">
        <v>318</v>
      </c>
      <c r="D722" s="141">
        <f t="shared" si="291"/>
        <v>2270</v>
      </c>
      <c r="E722" s="141">
        <f t="shared" si="291"/>
        <v>2270</v>
      </c>
      <c r="F722" s="141">
        <f t="shared" si="291"/>
        <v>2270</v>
      </c>
      <c r="G722" s="189"/>
      <c r="H722" s="189"/>
      <c r="I722" s="141">
        <f t="shared" si="292"/>
        <v>2270</v>
      </c>
      <c r="J722" s="185"/>
      <c r="K722" s="8">
        <f t="shared" si="293"/>
        <v>1</v>
      </c>
      <c r="L722" s="9">
        <f t="shared" si="294"/>
        <v>1</v>
      </c>
      <c r="M722" s="31"/>
      <c r="N722" s="3">
        <f t="shared" si="271"/>
        <v>0</v>
      </c>
      <c r="O722" s="3">
        <f t="shared" si="272"/>
        <v>0</v>
      </c>
      <c r="Q722" s="2"/>
      <c r="R722" s="169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  <c r="BA722" s="2"/>
      <c r="BB722" s="2"/>
      <c r="BC722" s="2"/>
      <c r="BD722" s="2"/>
      <c r="BE722" s="2"/>
      <c r="BF722" s="2"/>
      <c r="BG722" s="2"/>
      <c r="BH722" s="2"/>
      <c r="BI722" s="2"/>
      <c r="BJ722" s="2"/>
      <c r="BK722" s="2"/>
      <c r="BL722" s="2"/>
      <c r="BM722" s="2"/>
      <c r="BN722" s="2"/>
      <c r="BO722" s="2"/>
      <c r="BP722" s="2"/>
      <c r="BQ722" s="2"/>
      <c r="BR722" s="2"/>
      <c r="BS722" s="2"/>
      <c r="BT722" s="2"/>
      <c r="BU722" s="2"/>
      <c r="BV722" s="2"/>
      <c r="BW722" s="2"/>
      <c r="BX722" s="2"/>
      <c r="BY722" s="2"/>
      <c r="BZ722" s="2"/>
      <c r="CA722" s="2"/>
      <c r="CB722" s="2"/>
      <c r="CC722" s="2"/>
      <c r="CD722" s="2"/>
      <c r="CE722" s="2"/>
      <c r="CF722" s="2"/>
      <c r="CG722" s="2"/>
      <c r="CH722" s="2"/>
      <c r="CI722" s="2"/>
      <c r="CJ722" s="2"/>
      <c r="CK722" s="2"/>
      <c r="CL722" s="2"/>
      <c r="CM722" s="2"/>
      <c r="CN722" s="2"/>
      <c r="CO722" s="2"/>
      <c r="CP722" s="2"/>
      <c r="CQ722" s="2"/>
      <c r="CR722" s="2"/>
      <c r="CS722" s="2"/>
      <c r="CT722" s="2"/>
      <c r="CU722" s="2"/>
      <c r="CV722" s="2"/>
      <c r="CW722" s="2"/>
      <c r="CX722" s="2"/>
      <c r="CY722" s="2"/>
    </row>
    <row r="723" spans="1:103" s="11" customFormat="1" x14ac:dyDescent="0.25">
      <c r="A723" s="187" t="s">
        <v>15</v>
      </c>
      <c r="B723" s="187"/>
      <c r="C723" s="166"/>
      <c r="D723" s="141">
        <f t="shared" si="291"/>
        <v>0</v>
      </c>
      <c r="E723" s="141">
        <f t="shared" si="291"/>
        <v>0</v>
      </c>
      <c r="F723" s="141">
        <f t="shared" si="291"/>
        <v>0</v>
      </c>
      <c r="G723" s="189"/>
      <c r="H723" s="189"/>
      <c r="I723" s="141">
        <f t="shared" si="292"/>
        <v>0</v>
      </c>
      <c r="J723" s="185"/>
      <c r="K723" s="8" t="e">
        <f t="shared" si="293"/>
        <v>#DIV/0!</v>
      </c>
      <c r="L723" s="9" t="e">
        <f t="shared" si="294"/>
        <v>#DIV/0!</v>
      </c>
      <c r="M723" s="31"/>
      <c r="N723" s="3">
        <f t="shared" si="271"/>
        <v>0</v>
      </c>
      <c r="O723" s="3">
        <f t="shared" si="272"/>
        <v>0</v>
      </c>
      <c r="Q723" s="2"/>
      <c r="R723" s="169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  <c r="BA723" s="2"/>
      <c r="BB723" s="2"/>
      <c r="BC723" s="2"/>
      <c r="BD723" s="2"/>
      <c r="BE723" s="2"/>
      <c r="BF723" s="2"/>
      <c r="BG723" s="2"/>
      <c r="BH723" s="2"/>
      <c r="BI723" s="2"/>
      <c r="BJ723" s="2"/>
      <c r="BK723" s="2"/>
      <c r="BL723" s="2"/>
      <c r="BM723" s="2"/>
      <c r="BN723" s="2"/>
      <c r="BO723" s="2"/>
      <c r="BP723" s="2"/>
      <c r="BQ723" s="2"/>
      <c r="BR723" s="2"/>
      <c r="BS723" s="2"/>
      <c r="BT723" s="2"/>
      <c r="BU723" s="2"/>
      <c r="BV723" s="2"/>
      <c r="BW723" s="2"/>
      <c r="BX723" s="2"/>
      <c r="BY723" s="2"/>
      <c r="BZ723" s="2"/>
      <c r="CA723" s="2"/>
      <c r="CB723" s="2"/>
      <c r="CC723" s="2"/>
      <c r="CD723" s="2"/>
      <c r="CE723" s="2"/>
      <c r="CF723" s="2"/>
      <c r="CG723" s="2"/>
      <c r="CH723" s="2"/>
      <c r="CI723" s="2"/>
      <c r="CJ723" s="2"/>
      <c r="CK723" s="2"/>
      <c r="CL723" s="2"/>
      <c r="CM723" s="2"/>
      <c r="CN723" s="2"/>
      <c r="CO723" s="2"/>
      <c r="CP723" s="2"/>
      <c r="CQ723" s="2"/>
      <c r="CR723" s="2"/>
      <c r="CS723" s="2"/>
      <c r="CT723" s="2"/>
      <c r="CU723" s="2"/>
      <c r="CV723" s="2"/>
      <c r="CW723" s="2"/>
      <c r="CX723" s="2"/>
      <c r="CY723" s="2"/>
    </row>
    <row r="724" spans="1:103" s="11" customFormat="1" x14ac:dyDescent="0.25">
      <c r="A724" s="187" t="s">
        <v>16</v>
      </c>
      <c r="B724" s="187"/>
      <c r="C724" s="145"/>
      <c r="D724" s="141">
        <f t="shared" si="291"/>
        <v>0</v>
      </c>
      <c r="E724" s="141">
        <f t="shared" si="291"/>
        <v>0</v>
      </c>
      <c r="F724" s="141">
        <f t="shared" si="291"/>
        <v>0</v>
      </c>
      <c r="G724" s="189"/>
      <c r="H724" s="189"/>
      <c r="I724" s="141">
        <f t="shared" si="292"/>
        <v>0</v>
      </c>
      <c r="J724" s="185"/>
      <c r="K724" s="8" t="e">
        <f t="shared" si="293"/>
        <v>#DIV/0!</v>
      </c>
      <c r="L724" s="9" t="e">
        <f t="shared" si="294"/>
        <v>#DIV/0!</v>
      </c>
      <c r="M724" s="31"/>
      <c r="N724" s="3">
        <f t="shared" si="271"/>
        <v>0</v>
      </c>
      <c r="O724" s="3">
        <f t="shared" si="272"/>
        <v>0</v>
      </c>
      <c r="Q724" s="2"/>
      <c r="R724" s="169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  <c r="AZ724" s="2"/>
      <c r="BA724" s="2"/>
      <c r="BB724" s="2"/>
      <c r="BC724" s="2"/>
      <c r="BD724" s="2"/>
      <c r="BE724" s="2"/>
      <c r="BF724" s="2"/>
      <c r="BG724" s="2"/>
      <c r="BH724" s="2"/>
      <c r="BI724" s="2"/>
      <c r="BJ724" s="2"/>
      <c r="BK724" s="2"/>
      <c r="BL724" s="2"/>
      <c r="BM724" s="2"/>
      <c r="BN724" s="2"/>
      <c r="BO724" s="2"/>
      <c r="BP724" s="2"/>
      <c r="BQ724" s="2"/>
      <c r="BR724" s="2"/>
      <c r="BS724" s="2"/>
      <c r="BT724" s="2"/>
      <c r="BU724" s="2"/>
      <c r="BV724" s="2"/>
      <c r="BW724" s="2"/>
      <c r="BX724" s="2"/>
      <c r="BY724" s="2"/>
      <c r="BZ724" s="2"/>
      <c r="CA724" s="2"/>
      <c r="CB724" s="2"/>
      <c r="CC724" s="2"/>
      <c r="CD724" s="2"/>
      <c r="CE724" s="2"/>
      <c r="CF724" s="2"/>
      <c r="CG724" s="2"/>
      <c r="CH724" s="2"/>
      <c r="CI724" s="2"/>
      <c r="CJ724" s="2"/>
      <c r="CK724" s="2"/>
      <c r="CL724" s="2"/>
      <c r="CM724" s="2"/>
      <c r="CN724" s="2"/>
      <c r="CO724" s="2"/>
      <c r="CP724" s="2"/>
      <c r="CQ724" s="2"/>
      <c r="CR724" s="2"/>
      <c r="CS724" s="2"/>
      <c r="CT724" s="2"/>
      <c r="CU724" s="2"/>
      <c r="CV724" s="2"/>
      <c r="CW724" s="2"/>
      <c r="CX724" s="2"/>
      <c r="CY724" s="2"/>
    </row>
    <row r="725" spans="1:103" s="11" customFormat="1" x14ac:dyDescent="0.25">
      <c r="A725" s="187" t="s">
        <v>17</v>
      </c>
      <c r="B725" s="187"/>
      <c r="C725" s="145"/>
      <c r="D725" s="141">
        <f t="shared" si="291"/>
        <v>0</v>
      </c>
      <c r="E725" s="141">
        <f t="shared" si="291"/>
        <v>0</v>
      </c>
      <c r="F725" s="141">
        <f t="shared" si="291"/>
        <v>0</v>
      </c>
      <c r="G725" s="189"/>
      <c r="H725" s="189"/>
      <c r="I725" s="141">
        <f t="shared" si="292"/>
        <v>0</v>
      </c>
      <c r="J725" s="185"/>
      <c r="K725" s="8" t="e">
        <f t="shared" si="293"/>
        <v>#DIV/0!</v>
      </c>
      <c r="L725" s="9" t="e">
        <f t="shared" si="294"/>
        <v>#DIV/0!</v>
      </c>
      <c r="M725" s="31"/>
      <c r="N725" s="3">
        <f t="shared" si="271"/>
        <v>0</v>
      </c>
      <c r="O725" s="3">
        <f t="shared" si="272"/>
        <v>0</v>
      </c>
      <c r="Q725" s="2"/>
      <c r="R725" s="169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  <c r="AZ725" s="2"/>
      <c r="BA725" s="2"/>
      <c r="BB725" s="2"/>
      <c r="BC725" s="2"/>
      <c r="BD725" s="2"/>
      <c r="BE725" s="2"/>
      <c r="BF725" s="2"/>
      <c r="BG725" s="2"/>
      <c r="BH725" s="2"/>
      <c r="BI725" s="2"/>
      <c r="BJ725" s="2"/>
      <c r="BK725" s="2"/>
      <c r="BL725" s="2"/>
      <c r="BM725" s="2"/>
      <c r="BN725" s="2"/>
      <c r="BO725" s="2"/>
      <c r="BP725" s="2"/>
      <c r="BQ725" s="2"/>
      <c r="BR725" s="2"/>
      <c r="BS725" s="2"/>
      <c r="BT725" s="2"/>
      <c r="BU725" s="2"/>
      <c r="BV725" s="2"/>
      <c r="BW725" s="2"/>
      <c r="BX725" s="2"/>
      <c r="BY725" s="2"/>
      <c r="BZ725" s="2"/>
      <c r="CA725" s="2"/>
      <c r="CB725" s="2"/>
      <c r="CC725" s="2"/>
      <c r="CD725" s="2"/>
      <c r="CE725" s="2"/>
      <c r="CF725" s="2"/>
      <c r="CG725" s="2"/>
      <c r="CH725" s="2"/>
      <c r="CI725" s="2"/>
      <c r="CJ725" s="2"/>
      <c r="CK725" s="2"/>
      <c r="CL725" s="2"/>
      <c r="CM725" s="2"/>
      <c r="CN725" s="2"/>
      <c r="CO725" s="2"/>
      <c r="CP725" s="2"/>
      <c r="CQ725" s="2"/>
      <c r="CR725" s="2"/>
      <c r="CS725" s="2"/>
      <c r="CT725" s="2"/>
      <c r="CU725" s="2"/>
      <c r="CV725" s="2"/>
      <c r="CW725" s="2"/>
      <c r="CX725" s="2"/>
      <c r="CY725" s="2"/>
    </row>
    <row r="726" spans="1:103" s="11" customFormat="1" x14ac:dyDescent="0.25">
      <c r="A726" s="190" t="s">
        <v>18</v>
      </c>
      <c r="B726" s="190"/>
      <c r="C726" s="147"/>
      <c r="D726" s="141">
        <f t="shared" si="291"/>
        <v>0</v>
      </c>
      <c r="E726" s="141">
        <f t="shared" si="291"/>
        <v>0</v>
      </c>
      <c r="F726" s="141">
        <f t="shared" si="291"/>
        <v>0</v>
      </c>
      <c r="G726" s="192"/>
      <c r="H726" s="192"/>
      <c r="I726" s="141">
        <f t="shared" si="292"/>
        <v>0</v>
      </c>
      <c r="J726" s="186"/>
      <c r="K726" s="8" t="e">
        <f t="shared" si="293"/>
        <v>#DIV/0!</v>
      </c>
      <c r="L726" s="9" t="e">
        <f t="shared" si="294"/>
        <v>#DIV/0!</v>
      </c>
      <c r="M726" s="31"/>
      <c r="N726" s="3">
        <f t="shared" si="271"/>
        <v>0</v>
      </c>
      <c r="O726" s="3">
        <f t="shared" si="272"/>
        <v>0</v>
      </c>
      <c r="Q726" s="2"/>
      <c r="R726" s="169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  <c r="AZ726" s="2"/>
      <c r="BA726" s="2"/>
      <c r="BB726" s="2"/>
      <c r="BC726" s="2"/>
      <c r="BD726" s="2"/>
      <c r="BE726" s="2"/>
      <c r="BF726" s="2"/>
      <c r="BG726" s="2"/>
      <c r="BH726" s="2"/>
      <c r="BI726" s="2"/>
      <c r="BJ726" s="2"/>
      <c r="BK726" s="2"/>
      <c r="BL726" s="2"/>
      <c r="BM726" s="2"/>
      <c r="BN726" s="2"/>
      <c r="BO726" s="2"/>
      <c r="BP726" s="2"/>
      <c r="BQ726" s="2"/>
      <c r="BR726" s="2"/>
      <c r="BS726" s="2"/>
      <c r="BT726" s="2"/>
      <c r="BU726" s="2"/>
      <c r="BV726" s="2"/>
      <c r="BW726" s="2"/>
      <c r="BX726" s="2"/>
      <c r="BY726" s="2"/>
      <c r="BZ726" s="2"/>
      <c r="CA726" s="2"/>
      <c r="CB726" s="2"/>
      <c r="CC726" s="2"/>
      <c r="CD726" s="2"/>
      <c r="CE726" s="2"/>
      <c r="CF726" s="2"/>
      <c r="CG726" s="2"/>
      <c r="CH726" s="2"/>
      <c r="CI726" s="2"/>
      <c r="CJ726" s="2"/>
      <c r="CK726" s="2"/>
      <c r="CL726" s="2"/>
      <c r="CM726" s="2"/>
      <c r="CN726" s="2"/>
      <c r="CO726" s="2"/>
      <c r="CP726" s="2"/>
      <c r="CQ726" s="2"/>
      <c r="CR726" s="2"/>
      <c r="CS726" s="2"/>
      <c r="CT726" s="2"/>
      <c r="CU726" s="2"/>
      <c r="CV726" s="2"/>
      <c r="CW726" s="2"/>
      <c r="CX726" s="2"/>
      <c r="CY726" s="2"/>
    </row>
    <row r="727" spans="1:103" s="29" customFormat="1" ht="36" x14ac:dyDescent="0.2">
      <c r="A727" s="133" t="s">
        <v>227</v>
      </c>
      <c r="B727" s="191" t="s">
        <v>226</v>
      </c>
      <c r="C727" s="191"/>
      <c r="D727" s="191"/>
      <c r="E727" s="191"/>
      <c r="F727" s="191"/>
      <c r="G727" s="191"/>
      <c r="H727" s="191"/>
      <c r="I727" s="191"/>
      <c r="J727" s="191"/>
      <c r="K727" s="26"/>
      <c r="L727" s="27"/>
      <c r="M727" s="28"/>
      <c r="N727" s="3">
        <f t="shared" si="271"/>
        <v>0</v>
      </c>
      <c r="O727" s="3">
        <f t="shared" si="272"/>
        <v>0</v>
      </c>
      <c r="Q727" s="30"/>
      <c r="R727" s="174"/>
      <c r="S727" s="30"/>
      <c r="T727" s="30"/>
      <c r="U727" s="30"/>
      <c r="V727" s="30"/>
      <c r="W727" s="30"/>
      <c r="X727" s="30"/>
      <c r="Y727" s="30"/>
      <c r="Z727" s="30"/>
      <c r="AA727" s="30"/>
      <c r="AB727" s="30"/>
      <c r="AC727" s="30"/>
      <c r="AD727" s="30"/>
      <c r="AE727" s="30"/>
      <c r="AF727" s="30"/>
      <c r="AG727" s="30"/>
      <c r="AH727" s="30"/>
      <c r="AI727" s="30"/>
      <c r="AJ727" s="30"/>
      <c r="AK727" s="30"/>
      <c r="AL727" s="30"/>
      <c r="AM727" s="30"/>
      <c r="AN727" s="30"/>
      <c r="AO727" s="30"/>
      <c r="AP727" s="30"/>
      <c r="AQ727" s="30"/>
      <c r="AR727" s="30"/>
      <c r="AS727" s="30"/>
      <c r="AT727" s="30"/>
      <c r="AU727" s="30"/>
      <c r="AV727" s="30"/>
      <c r="AW727" s="30"/>
      <c r="AX727" s="30"/>
      <c r="AY727" s="30"/>
      <c r="AZ727" s="30"/>
      <c r="BA727" s="30"/>
      <c r="BB727" s="30"/>
      <c r="BC727" s="30"/>
      <c r="BD727" s="30"/>
      <c r="BE727" s="30"/>
      <c r="BF727" s="30"/>
      <c r="BG727" s="30"/>
      <c r="BH727" s="30"/>
      <c r="BI727" s="30"/>
      <c r="BJ727" s="30"/>
      <c r="BK727" s="30"/>
      <c r="BL727" s="30"/>
      <c r="BM727" s="30"/>
      <c r="BN727" s="30"/>
      <c r="BO727" s="30"/>
      <c r="BP727" s="30"/>
      <c r="BQ727" s="30"/>
      <c r="BR727" s="30"/>
      <c r="BS727" s="30"/>
      <c r="BT727" s="30"/>
      <c r="BU727" s="30"/>
      <c r="BV727" s="30"/>
      <c r="BW727" s="30"/>
      <c r="BX727" s="30"/>
      <c r="BY727" s="30"/>
      <c r="BZ727" s="30"/>
      <c r="CA727" s="30"/>
      <c r="CB727" s="30"/>
      <c r="CC727" s="30"/>
      <c r="CD727" s="30"/>
      <c r="CE727" s="30"/>
      <c r="CF727" s="30"/>
      <c r="CG727" s="30"/>
      <c r="CH727" s="30"/>
      <c r="CI727" s="30"/>
      <c r="CJ727" s="30"/>
      <c r="CK727" s="30"/>
      <c r="CL727" s="30"/>
      <c r="CM727" s="30"/>
      <c r="CN727" s="30"/>
      <c r="CO727" s="30"/>
      <c r="CP727" s="30"/>
      <c r="CQ727" s="30"/>
      <c r="CR727" s="30"/>
      <c r="CS727" s="30"/>
      <c r="CT727" s="30"/>
      <c r="CU727" s="30"/>
      <c r="CV727" s="30"/>
      <c r="CW727" s="30"/>
      <c r="CX727" s="30"/>
      <c r="CY727" s="30"/>
    </row>
    <row r="728" spans="1:103" s="11" customFormat="1" x14ac:dyDescent="0.25">
      <c r="A728" s="187" t="s">
        <v>12</v>
      </c>
      <c r="B728" s="187"/>
      <c r="C728" s="166" t="s">
        <v>318</v>
      </c>
      <c r="D728" s="119">
        <f>SUM(D729:D734)</f>
        <v>2270</v>
      </c>
      <c r="E728" s="119">
        <f t="shared" ref="E728:F728" si="295">SUM(E729:E734)</f>
        <v>2270</v>
      </c>
      <c r="F728" s="119">
        <f t="shared" si="295"/>
        <v>2270</v>
      </c>
      <c r="G728" s="189">
        <v>44562</v>
      </c>
      <c r="H728" s="189"/>
      <c r="I728" s="119">
        <f>SUM(I729:I734)</f>
        <v>2270</v>
      </c>
      <c r="J728" s="185" t="s">
        <v>296</v>
      </c>
      <c r="K728" s="8">
        <f>F728/D728</f>
        <v>1</v>
      </c>
      <c r="L728" s="9">
        <f>I728/D728</f>
        <v>1</v>
      </c>
      <c r="M728" s="31"/>
      <c r="N728" s="3">
        <f t="shared" si="271"/>
        <v>0</v>
      </c>
      <c r="O728" s="3">
        <f t="shared" si="272"/>
        <v>0</v>
      </c>
      <c r="Q728" s="2"/>
      <c r="R728" s="169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  <c r="AZ728" s="2"/>
      <c r="BA728" s="2"/>
      <c r="BB728" s="2"/>
      <c r="BC728" s="2"/>
      <c r="BD728" s="2"/>
      <c r="BE728" s="2"/>
      <c r="BF728" s="2"/>
      <c r="BG728" s="2"/>
      <c r="BH728" s="2"/>
      <c r="BI728" s="2"/>
      <c r="BJ728" s="2"/>
      <c r="BK728" s="2"/>
      <c r="BL728" s="2"/>
      <c r="BM728" s="2"/>
      <c r="BN728" s="2"/>
      <c r="BO728" s="2"/>
      <c r="BP728" s="2"/>
      <c r="BQ728" s="2"/>
      <c r="BR728" s="2"/>
      <c r="BS728" s="2"/>
      <c r="BT728" s="2"/>
      <c r="BU728" s="2"/>
      <c r="BV728" s="2"/>
      <c r="BW728" s="2"/>
      <c r="BX728" s="2"/>
      <c r="BY728" s="2"/>
      <c r="BZ728" s="2"/>
      <c r="CA728" s="2"/>
      <c r="CB728" s="2"/>
      <c r="CC728" s="2"/>
      <c r="CD728" s="2"/>
      <c r="CE728" s="2"/>
      <c r="CF728" s="2"/>
      <c r="CG728" s="2"/>
      <c r="CH728" s="2"/>
      <c r="CI728" s="2"/>
      <c r="CJ728" s="2"/>
      <c r="CK728" s="2"/>
      <c r="CL728" s="2"/>
      <c r="CM728" s="2"/>
      <c r="CN728" s="2"/>
      <c r="CO728" s="2"/>
      <c r="CP728" s="2"/>
      <c r="CQ728" s="2"/>
      <c r="CR728" s="2"/>
      <c r="CS728" s="2"/>
      <c r="CT728" s="2"/>
      <c r="CU728" s="2"/>
      <c r="CV728" s="2"/>
      <c r="CW728" s="2"/>
      <c r="CX728" s="2"/>
      <c r="CY728" s="2"/>
    </row>
    <row r="729" spans="1:103" s="11" customFormat="1" x14ac:dyDescent="0.25">
      <c r="A729" s="187" t="s">
        <v>13</v>
      </c>
      <c r="B729" s="187"/>
      <c r="C729" s="166"/>
      <c r="D729" s="119"/>
      <c r="E729" s="119"/>
      <c r="F729" s="119"/>
      <c r="G729" s="189"/>
      <c r="H729" s="189"/>
      <c r="I729" s="119"/>
      <c r="J729" s="185"/>
      <c r="K729" s="8" t="e">
        <f t="shared" ref="K729:K734" si="296">F729/D729</f>
        <v>#DIV/0!</v>
      </c>
      <c r="L729" s="9" t="e">
        <f t="shared" ref="L729:L734" si="297">I729/D729</f>
        <v>#DIV/0!</v>
      </c>
      <c r="M729" s="31"/>
      <c r="N729" s="3">
        <f t="shared" si="271"/>
        <v>0</v>
      </c>
      <c r="O729" s="3">
        <f t="shared" si="272"/>
        <v>0</v>
      </c>
      <c r="Q729" s="2"/>
      <c r="R729" s="169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  <c r="AZ729" s="2"/>
      <c r="BA729" s="2"/>
      <c r="BB729" s="2"/>
      <c r="BC729" s="2"/>
      <c r="BD729" s="2"/>
      <c r="BE729" s="2"/>
      <c r="BF729" s="2"/>
      <c r="BG729" s="2"/>
      <c r="BH729" s="2"/>
      <c r="BI729" s="2"/>
      <c r="BJ729" s="2"/>
      <c r="BK729" s="2"/>
      <c r="BL729" s="2"/>
      <c r="BM729" s="2"/>
      <c r="BN729" s="2"/>
      <c r="BO729" s="2"/>
      <c r="BP729" s="2"/>
      <c r="BQ729" s="2"/>
      <c r="BR729" s="2"/>
      <c r="BS729" s="2"/>
      <c r="BT729" s="2"/>
      <c r="BU729" s="2"/>
      <c r="BV729" s="2"/>
      <c r="BW729" s="2"/>
      <c r="BX729" s="2"/>
      <c r="BY729" s="2"/>
      <c r="BZ729" s="2"/>
      <c r="CA729" s="2"/>
      <c r="CB729" s="2"/>
      <c r="CC729" s="2"/>
      <c r="CD729" s="2"/>
      <c r="CE729" s="2"/>
      <c r="CF729" s="2"/>
      <c r="CG729" s="2"/>
      <c r="CH729" s="2"/>
      <c r="CI729" s="2"/>
      <c r="CJ729" s="2"/>
      <c r="CK729" s="2"/>
      <c r="CL729" s="2"/>
      <c r="CM729" s="2"/>
      <c r="CN729" s="2"/>
      <c r="CO729" s="2"/>
      <c r="CP729" s="2"/>
      <c r="CQ729" s="2"/>
      <c r="CR729" s="2"/>
      <c r="CS729" s="2"/>
      <c r="CT729" s="2"/>
      <c r="CU729" s="2"/>
      <c r="CV729" s="2"/>
      <c r="CW729" s="2"/>
      <c r="CX729" s="2"/>
      <c r="CY729" s="2"/>
    </row>
    <row r="730" spans="1:103" s="11" customFormat="1" x14ac:dyDescent="0.25">
      <c r="A730" s="187" t="s">
        <v>14</v>
      </c>
      <c r="B730" s="187"/>
      <c r="C730" s="166" t="s">
        <v>318</v>
      </c>
      <c r="D730" s="119">
        <f>1350+3300-2380</f>
        <v>2270</v>
      </c>
      <c r="E730" s="119">
        <f t="shared" ref="E730:F730" si="298">1350+3300-2380</f>
        <v>2270</v>
      </c>
      <c r="F730" s="119">
        <f t="shared" si="298"/>
        <v>2270</v>
      </c>
      <c r="G730" s="189"/>
      <c r="H730" s="189"/>
      <c r="I730" s="119">
        <v>2270</v>
      </c>
      <c r="J730" s="185"/>
      <c r="K730" s="8">
        <f t="shared" si="296"/>
        <v>1</v>
      </c>
      <c r="L730" s="9">
        <f t="shared" si="297"/>
        <v>1</v>
      </c>
      <c r="M730" s="31"/>
      <c r="N730" s="3">
        <f t="shared" si="271"/>
        <v>0</v>
      </c>
      <c r="O730" s="3">
        <f t="shared" si="272"/>
        <v>0</v>
      </c>
      <c r="Q730" s="2"/>
      <c r="R730" s="169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  <c r="AZ730" s="2"/>
      <c r="BA730" s="2"/>
      <c r="BB730" s="2"/>
      <c r="BC730" s="2"/>
      <c r="BD730" s="2"/>
      <c r="BE730" s="2"/>
      <c r="BF730" s="2"/>
      <c r="BG730" s="2"/>
      <c r="BH730" s="2"/>
      <c r="BI730" s="2"/>
      <c r="BJ730" s="2"/>
      <c r="BK730" s="2"/>
      <c r="BL730" s="2"/>
      <c r="BM730" s="2"/>
      <c r="BN730" s="2"/>
      <c r="BO730" s="2"/>
      <c r="BP730" s="2"/>
      <c r="BQ730" s="2"/>
      <c r="BR730" s="2"/>
      <c r="BS730" s="2"/>
      <c r="BT730" s="2"/>
      <c r="BU730" s="2"/>
      <c r="BV730" s="2"/>
      <c r="BW730" s="2"/>
      <c r="BX730" s="2"/>
      <c r="BY730" s="2"/>
      <c r="BZ730" s="2"/>
      <c r="CA730" s="2"/>
      <c r="CB730" s="2"/>
      <c r="CC730" s="2"/>
      <c r="CD730" s="2"/>
      <c r="CE730" s="2"/>
      <c r="CF730" s="2"/>
      <c r="CG730" s="2"/>
      <c r="CH730" s="2"/>
      <c r="CI730" s="2"/>
      <c r="CJ730" s="2"/>
      <c r="CK730" s="2"/>
      <c r="CL730" s="2"/>
      <c r="CM730" s="2"/>
      <c r="CN730" s="2"/>
      <c r="CO730" s="2"/>
      <c r="CP730" s="2"/>
      <c r="CQ730" s="2"/>
      <c r="CR730" s="2"/>
      <c r="CS730" s="2"/>
      <c r="CT730" s="2"/>
      <c r="CU730" s="2"/>
      <c r="CV730" s="2"/>
      <c r="CW730" s="2"/>
      <c r="CX730" s="2"/>
      <c r="CY730" s="2"/>
    </row>
    <row r="731" spans="1:103" s="11" customFormat="1" x14ac:dyDescent="0.25">
      <c r="A731" s="187" t="s">
        <v>15</v>
      </c>
      <c r="B731" s="187"/>
      <c r="C731" s="166"/>
      <c r="D731" s="119"/>
      <c r="E731" s="119"/>
      <c r="F731" s="119"/>
      <c r="G731" s="189"/>
      <c r="H731" s="189"/>
      <c r="I731" s="119"/>
      <c r="J731" s="185"/>
      <c r="K731" s="8" t="e">
        <f t="shared" si="296"/>
        <v>#DIV/0!</v>
      </c>
      <c r="L731" s="9" t="e">
        <f t="shared" si="297"/>
        <v>#DIV/0!</v>
      </c>
      <c r="M731" s="31"/>
      <c r="N731" s="3">
        <f t="shared" si="271"/>
        <v>0</v>
      </c>
      <c r="O731" s="3">
        <f t="shared" si="272"/>
        <v>0</v>
      </c>
      <c r="Q731" s="2"/>
      <c r="R731" s="169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  <c r="AZ731" s="2"/>
      <c r="BA731" s="2"/>
      <c r="BB731" s="2"/>
      <c r="BC731" s="2"/>
      <c r="BD731" s="2"/>
      <c r="BE731" s="2"/>
      <c r="BF731" s="2"/>
      <c r="BG731" s="2"/>
      <c r="BH731" s="2"/>
      <c r="BI731" s="2"/>
      <c r="BJ731" s="2"/>
      <c r="BK731" s="2"/>
      <c r="BL731" s="2"/>
      <c r="BM731" s="2"/>
      <c r="BN731" s="2"/>
      <c r="BO731" s="2"/>
      <c r="BP731" s="2"/>
      <c r="BQ731" s="2"/>
      <c r="BR731" s="2"/>
      <c r="BS731" s="2"/>
      <c r="BT731" s="2"/>
      <c r="BU731" s="2"/>
      <c r="BV731" s="2"/>
      <c r="BW731" s="2"/>
      <c r="BX731" s="2"/>
      <c r="BY731" s="2"/>
      <c r="BZ731" s="2"/>
      <c r="CA731" s="2"/>
      <c r="CB731" s="2"/>
      <c r="CC731" s="2"/>
      <c r="CD731" s="2"/>
      <c r="CE731" s="2"/>
      <c r="CF731" s="2"/>
      <c r="CG731" s="2"/>
      <c r="CH731" s="2"/>
      <c r="CI731" s="2"/>
      <c r="CJ731" s="2"/>
      <c r="CK731" s="2"/>
      <c r="CL731" s="2"/>
      <c r="CM731" s="2"/>
      <c r="CN731" s="2"/>
      <c r="CO731" s="2"/>
      <c r="CP731" s="2"/>
      <c r="CQ731" s="2"/>
      <c r="CR731" s="2"/>
      <c r="CS731" s="2"/>
      <c r="CT731" s="2"/>
      <c r="CU731" s="2"/>
      <c r="CV731" s="2"/>
      <c r="CW731" s="2"/>
      <c r="CX731" s="2"/>
      <c r="CY731" s="2"/>
    </row>
    <row r="732" spans="1:103" s="11" customFormat="1" x14ac:dyDescent="0.25">
      <c r="A732" s="187" t="s">
        <v>16</v>
      </c>
      <c r="B732" s="187"/>
      <c r="C732" s="166"/>
      <c r="D732" s="119"/>
      <c r="E732" s="119"/>
      <c r="F732" s="119"/>
      <c r="G732" s="189"/>
      <c r="H732" s="189"/>
      <c r="I732" s="119"/>
      <c r="J732" s="185"/>
      <c r="K732" s="8" t="e">
        <f t="shared" si="296"/>
        <v>#DIV/0!</v>
      </c>
      <c r="L732" s="9" t="e">
        <f t="shared" si="297"/>
        <v>#DIV/0!</v>
      </c>
      <c r="M732" s="31"/>
      <c r="N732" s="3">
        <f t="shared" si="271"/>
        <v>0</v>
      </c>
      <c r="O732" s="3">
        <f t="shared" si="272"/>
        <v>0</v>
      </c>
      <c r="Q732" s="2"/>
      <c r="R732" s="169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  <c r="AZ732" s="2"/>
      <c r="BA732" s="2"/>
      <c r="BB732" s="2"/>
      <c r="BC732" s="2"/>
      <c r="BD732" s="2"/>
      <c r="BE732" s="2"/>
      <c r="BF732" s="2"/>
      <c r="BG732" s="2"/>
      <c r="BH732" s="2"/>
      <c r="BI732" s="2"/>
      <c r="BJ732" s="2"/>
      <c r="BK732" s="2"/>
      <c r="BL732" s="2"/>
      <c r="BM732" s="2"/>
      <c r="BN732" s="2"/>
      <c r="BO732" s="2"/>
      <c r="BP732" s="2"/>
      <c r="BQ732" s="2"/>
      <c r="BR732" s="2"/>
      <c r="BS732" s="2"/>
      <c r="BT732" s="2"/>
      <c r="BU732" s="2"/>
      <c r="BV732" s="2"/>
      <c r="BW732" s="2"/>
      <c r="BX732" s="2"/>
      <c r="BY732" s="2"/>
      <c r="BZ732" s="2"/>
      <c r="CA732" s="2"/>
      <c r="CB732" s="2"/>
      <c r="CC732" s="2"/>
      <c r="CD732" s="2"/>
      <c r="CE732" s="2"/>
      <c r="CF732" s="2"/>
      <c r="CG732" s="2"/>
      <c r="CH732" s="2"/>
      <c r="CI732" s="2"/>
      <c r="CJ732" s="2"/>
      <c r="CK732" s="2"/>
      <c r="CL732" s="2"/>
      <c r="CM732" s="2"/>
      <c r="CN732" s="2"/>
      <c r="CO732" s="2"/>
      <c r="CP732" s="2"/>
      <c r="CQ732" s="2"/>
      <c r="CR732" s="2"/>
      <c r="CS732" s="2"/>
      <c r="CT732" s="2"/>
      <c r="CU732" s="2"/>
      <c r="CV732" s="2"/>
      <c r="CW732" s="2"/>
      <c r="CX732" s="2"/>
      <c r="CY732" s="2"/>
    </row>
    <row r="733" spans="1:103" s="11" customFormat="1" x14ac:dyDescent="0.25">
      <c r="A733" s="187" t="s">
        <v>17</v>
      </c>
      <c r="B733" s="187"/>
      <c r="C733" s="166"/>
      <c r="D733" s="120"/>
      <c r="E733" s="120"/>
      <c r="F733" s="120"/>
      <c r="G733" s="189"/>
      <c r="H733" s="189"/>
      <c r="I733" s="120"/>
      <c r="J733" s="185"/>
      <c r="K733" s="8" t="e">
        <f t="shared" si="296"/>
        <v>#DIV/0!</v>
      </c>
      <c r="L733" s="9" t="e">
        <f t="shared" si="297"/>
        <v>#DIV/0!</v>
      </c>
      <c r="M733" s="31"/>
      <c r="N733" s="3">
        <f t="shared" si="271"/>
        <v>0</v>
      </c>
      <c r="O733" s="3">
        <f t="shared" si="272"/>
        <v>0</v>
      </c>
      <c r="Q733" s="2"/>
      <c r="R733" s="169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  <c r="AZ733" s="2"/>
      <c r="BA733" s="2"/>
      <c r="BB733" s="2"/>
      <c r="BC733" s="2"/>
      <c r="BD733" s="2"/>
      <c r="BE733" s="2"/>
      <c r="BF733" s="2"/>
      <c r="BG733" s="2"/>
      <c r="BH733" s="2"/>
      <c r="BI733" s="2"/>
      <c r="BJ733" s="2"/>
      <c r="BK733" s="2"/>
      <c r="BL733" s="2"/>
      <c r="BM733" s="2"/>
      <c r="BN733" s="2"/>
      <c r="BO733" s="2"/>
      <c r="BP733" s="2"/>
      <c r="BQ733" s="2"/>
      <c r="BR733" s="2"/>
      <c r="BS733" s="2"/>
      <c r="BT733" s="2"/>
      <c r="BU733" s="2"/>
      <c r="BV733" s="2"/>
      <c r="BW733" s="2"/>
      <c r="BX733" s="2"/>
      <c r="BY733" s="2"/>
      <c r="BZ733" s="2"/>
      <c r="CA733" s="2"/>
      <c r="CB733" s="2"/>
      <c r="CC733" s="2"/>
      <c r="CD733" s="2"/>
      <c r="CE733" s="2"/>
      <c r="CF733" s="2"/>
      <c r="CG733" s="2"/>
      <c r="CH733" s="2"/>
      <c r="CI733" s="2"/>
      <c r="CJ733" s="2"/>
      <c r="CK733" s="2"/>
      <c r="CL733" s="2"/>
      <c r="CM733" s="2"/>
      <c r="CN733" s="2"/>
      <c r="CO733" s="2"/>
      <c r="CP733" s="2"/>
      <c r="CQ733" s="2"/>
      <c r="CR733" s="2"/>
      <c r="CS733" s="2"/>
      <c r="CT733" s="2"/>
      <c r="CU733" s="2"/>
      <c r="CV733" s="2"/>
      <c r="CW733" s="2"/>
      <c r="CX733" s="2"/>
      <c r="CY733" s="2"/>
    </row>
    <row r="734" spans="1:103" s="11" customFormat="1" x14ac:dyDescent="0.25">
      <c r="A734" s="187" t="s">
        <v>18</v>
      </c>
      <c r="B734" s="187"/>
      <c r="C734" s="166"/>
      <c r="D734" s="120"/>
      <c r="E734" s="120"/>
      <c r="F734" s="120"/>
      <c r="G734" s="189"/>
      <c r="H734" s="189"/>
      <c r="I734" s="120"/>
      <c r="J734" s="185"/>
      <c r="K734" s="8" t="e">
        <f t="shared" si="296"/>
        <v>#DIV/0!</v>
      </c>
      <c r="L734" s="9" t="e">
        <f t="shared" si="297"/>
        <v>#DIV/0!</v>
      </c>
      <c r="M734" s="31"/>
      <c r="N734" s="3">
        <f t="shared" si="271"/>
        <v>0</v>
      </c>
      <c r="O734" s="3">
        <f t="shared" si="272"/>
        <v>0</v>
      </c>
      <c r="Q734" s="2"/>
      <c r="R734" s="169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  <c r="AZ734" s="2"/>
      <c r="BA734" s="2"/>
      <c r="BB734" s="2"/>
      <c r="BC734" s="2"/>
      <c r="BD734" s="2"/>
      <c r="BE734" s="2"/>
      <c r="BF734" s="2"/>
      <c r="BG734" s="2"/>
      <c r="BH734" s="2"/>
      <c r="BI734" s="2"/>
      <c r="BJ734" s="2"/>
      <c r="BK734" s="2"/>
      <c r="BL734" s="2"/>
      <c r="BM734" s="2"/>
      <c r="BN734" s="2"/>
      <c r="BO734" s="2"/>
      <c r="BP734" s="2"/>
      <c r="BQ734" s="2"/>
      <c r="BR734" s="2"/>
      <c r="BS734" s="2"/>
      <c r="BT734" s="2"/>
      <c r="BU734" s="2"/>
      <c r="BV734" s="2"/>
      <c r="BW734" s="2"/>
      <c r="BX734" s="2"/>
      <c r="BY734" s="2"/>
      <c r="BZ734" s="2"/>
      <c r="CA734" s="2"/>
      <c r="CB734" s="2"/>
      <c r="CC734" s="2"/>
      <c r="CD734" s="2"/>
      <c r="CE734" s="2"/>
      <c r="CF734" s="2"/>
      <c r="CG734" s="2"/>
      <c r="CH734" s="2"/>
      <c r="CI734" s="2"/>
      <c r="CJ734" s="2"/>
      <c r="CK734" s="2"/>
      <c r="CL734" s="2"/>
      <c r="CM734" s="2"/>
      <c r="CN734" s="2"/>
      <c r="CO734" s="2"/>
      <c r="CP734" s="2"/>
      <c r="CQ734" s="2"/>
      <c r="CR734" s="2"/>
      <c r="CS734" s="2"/>
      <c r="CT734" s="2"/>
      <c r="CU734" s="2"/>
      <c r="CV734" s="2"/>
      <c r="CW734" s="2"/>
      <c r="CX734" s="2"/>
      <c r="CY734" s="2"/>
    </row>
    <row r="735" spans="1:103" s="11" customFormat="1" ht="24" x14ac:dyDescent="0.2">
      <c r="A735" s="118" t="s">
        <v>178</v>
      </c>
      <c r="B735" s="191" t="s">
        <v>179</v>
      </c>
      <c r="C735" s="191"/>
      <c r="D735" s="191"/>
      <c r="E735" s="191"/>
      <c r="F735" s="191"/>
      <c r="G735" s="191"/>
      <c r="H735" s="191"/>
      <c r="I735" s="191"/>
      <c r="J735" s="191"/>
      <c r="K735" s="26"/>
      <c r="L735" s="27"/>
      <c r="M735" s="28"/>
      <c r="N735" s="3">
        <f t="shared" ref="N735:N790" si="299">I735-F735</f>
        <v>0</v>
      </c>
      <c r="O735" s="3">
        <f t="shared" ref="O735:O790" si="300">E735-F735</f>
        <v>0</v>
      </c>
      <c r="Q735" s="2"/>
      <c r="R735" s="169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  <c r="AW735" s="2"/>
      <c r="AX735" s="2"/>
      <c r="AY735" s="2"/>
      <c r="AZ735" s="2"/>
      <c r="BA735" s="2"/>
      <c r="BB735" s="2"/>
      <c r="BC735" s="2"/>
      <c r="BD735" s="2"/>
      <c r="BE735" s="2"/>
      <c r="BF735" s="2"/>
      <c r="BG735" s="2"/>
      <c r="BH735" s="2"/>
      <c r="BI735" s="2"/>
      <c r="BJ735" s="2"/>
      <c r="BK735" s="2"/>
      <c r="BL735" s="2"/>
      <c r="BM735" s="2"/>
      <c r="BN735" s="2"/>
      <c r="BO735" s="2"/>
      <c r="BP735" s="2"/>
      <c r="BQ735" s="2"/>
      <c r="BR735" s="2"/>
      <c r="BS735" s="2"/>
      <c r="BT735" s="2"/>
      <c r="BU735" s="2"/>
      <c r="BV735" s="2"/>
      <c r="BW735" s="2"/>
      <c r="BX735" s="2"/>
      <c r="BY735" s="2"/>
      <c r="BZ735" s="2"/>
      <c r="CA735" s="2"/>
      <c r="CB735" s="2"/>
      <c r="CC735" s="2"/>
      <c r="CD735" s="2"/>
      <c r="CE735" s="2"/>
      <c r="CF735" s="2"/>
      <c r="CG735" s="2"/>
      <c r="CH735" s="2"/>
      <c r="CI735" s="2"/>
      <c r="CJ735" s="2"/>
      <c r="CK735" s="2"/>
      <c r="CL735" s="2"/>
      <c r="CM735" s="2"/>
      <c r="CN735" s="2"/>
      <c r="CO735" s="2"/>
      <c r="CP735" s="2"/>
      <c r="CQ735" s="2"/>
      <c r="CR735" s="2"/>
      <c r="CS735" s="2"/>
      <c r="CT735" s="2"/>
      <c r="CU735" s="2"/>
      <c r="CV735" s="2"/>
      <c r="CW735" s="2"/>
      <c r="CX735" s="2"/>
      <c r="CY735" s="2"/>
    </row>
    <row r="736" spans="1:103" s="11" customFormat="1" x14ac:dyDescent="0.25">
      <c r="A736" s="187" t="s">
        <v>12</v>
      </c>
      <c r="B736" s="187"/>
      <c r="C736" s="166" t="s">
        <v>319</v>
      </c>
      <c r="D736" s="141">
        <f t="shared" ref="D736:F742" si="301">SUM(D744)</f>
        <v>16559.333330000001</v>
      </c>
      <c r="E736" s="141">
        <f t="shared" si="301"/>
        <v>16559.333330000001</v>
      </c>
      <c r="F736" s="141">
        <f t="shared" si="301"/>
        <v>16559.333330000001</v>
      </c>
      <c r="G736" s="189">
        <v>44562</v>
      </c>
      <c r="H736" s="189"/>
      <c r="I736" s="141">
        <f t="shared" ref="I736:I742" si="302">SUM(I744)</f>
        <v>16559.333330000001</v>
      </c>
      <c r="J736" s="185" t="s">
        <v>237</v>
      </c>
      <c r="K736" s="8">
        <f>F736/D736</f>
        <v>1</v>
      </c>
      <c r="L736" s="9">
        <f>I736/D736</f>
        <v>1</v>
      </c>
      <c r="M736" s="31"/>
      <c r="N736" s="3">
        <f t="shared" si="299"/>
        <v>0</v>
      </c>
      <c r="O736" s="3">
        <f t="shared" si="300"/>
        <v>0</v>
      </c>
      <c r="Q736" s="2"/>
      <c r="R736" s="169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  <c r="AU736" s="2"/>
      <c r="AV736" s="2"/>
      <c r="AW736" s="2"/>
      <c r="AX736" s="2"/>
      <c r="AY736" s="2"/>
      <c r="AZ736" s="2"/>
      <c r="BA736" s="2"/>
      <c r="BB736" s="2"/>
      <c r="BC736" s="2"/>
      <c r="BD736" s="2"/>
      <c r="BE736" s="2"/>
      <c r="BF736" s="2"/>
      <c r="BG736" s="2"/>
      <c r="BH736" s="2"/>
      <c r="BI736" s="2"/>
      <c r="BJ736" s="2"/>
      <c r="BK736" s="2"/>
      <c r="BL736" s="2"/>
      <c r="BM736" s="2"/>
      <c r="BN736" s="2"/>
      <c r="BO736" s="2"/>
      <c r="BP736" s="2"/>
      <c r="BQ736" s="2"/>
      <c r="BR736" s="2"/>
      <c r="BS736" s="2"/>
      <c r="BT736" s="2"/>
      <c r="BU736" s="2"/>
      <c r="BV736" s="2"/>
      <c r="BW736" s="2"/>
      <c r="BX736" s="2"/>
      <c r="BY736" s="2"/>
      <c r="BZ736" s="2"/>
      <c r="CA736" s="2"/>
      <c r="CB736" s="2"/>
      <c r="CC736" s="2"/>
      <c r="CD736" s="2"/>
      <c r="CE736" s="2"/>
      <c r="CF736" s="2"/>
      <c r="CG736" s="2"/>
      <c r="CH736" s="2"/>
      <c r="CI736" s="2"/>
      <c r="CJ736" s="2"/>
      <c r="CK736" s="2"/>
      <c r="CL736" s="2"/>
      <c r="CM736" s="2"/>
      <c r="CN736" s="2"/>
      <c r="CO736" s="2"/>
      <c r="CP736" s="2"/>
      <c r="CQ736" s="2"/>
      <c r="CR736" s="2"/>
      <c r="CS736" s="2"/>
      <c r="CT736" s="2"/>
      <c r="CU736" s="2"/>
      <c r="CV736" s="2"/>
      <c r="CW736" s="2"/>
      <c r="CX736" s="2"/>
      <c r="CY736" s="2"/>
    </row>
    <row r="737" spans="1:103" s="11" customFormat="1" x14ac:dyDescent="0.25">
      <c r="A737" s="187" t="s">
        <v>13</v>
      </c>
      <c r="B737" s="187"/>
      <c r="C737" s="166"/>
      <c r="D737" s="141">
        <f t="shared" si="301"/>
        <v>0</v>
      </c>
      <c r="E737" s="141">
        <f t="shared" si="301"/>
        <v>0</v>
      </c>
      <c r="F737" s="141">
        <f t="shared" si="301"/>
        <v>0</v>
      </c>
      <c r="G737" s="189"/>
      <c r="H737" s="189"/>
      <c r="I737" s="141">
        <f t="shared" si="302"/>
        <v>0</v>
      </c>
      <c r="J737" s="185"/>
      <c r="K737" s="8" t="e">
        <f t="shared" ref="K737:K742" si="303">F737/D737</f>
        <v>#DIV/0!</v>
      </c>
      <c r="L737" s="9" t="e">
        <f t="shared" ref="L737:L742" si="304">I737/D737</f>
        <v>#DIV/0!</v>
      </c>
      <c r="M737" s="31"/>
      <c r="N737" s="3">
        <f t="shared" si="299"/>
        <v>0</v>
      </c>
      <c r="O737" s="3">
        <f t="shared" si="300"/>
        <v>0</v>
      </c>
      <c r="Q737" s="2"/>
      <c r="R737" s="169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  <c r="AU737" s="2"/>
      <c r="AV737" s="2"/>
      <c r="AW737" s="2"/>
      <c r="AX737" s="2"/>
      <c r="AY737" s="2"/>
      <c r="AZ737" s="2"/>
      <c r="BA737" s="2"/>
      <c r="BB737" s="2"/>
      <c r="BC737" s="2"/>
      <c r="BD737" s="2"/>
      <c r="BE737" s="2"/>
      <c r="BF737" s="2"/>
      <c r="BG737" s="2"/>
      <c r="BH737" s="2"/>
      <c r="BI737" s="2"/>
      <c r="BJ737" s="2"/>
      <c r="BK737" s="2"/>
      <c r="BL737" s="2"/>
      <c r="BM737" s="2"/>
      <c r="BN737" s="2"/>
      <c r="BO737" s="2"/>
      <c r="BP737" s="2"/>
      <c r="BQ737" s="2"/>
      <c r="BR737" s="2"/>
      <c r="BS737" s="2"/>
      <c r="BT737" s="2"/>
      <c r="BU737" s="2"/>
      <c r="BV737" s="2"/>
      <c r="BW737" s="2"/>
      <c r="BX737" s="2"/>
      <c r="BY737" s="2"/>
      <c r="BZ737" s="2"/>
      <c r="CA737" s="2"/>
      <c r="CB737" s="2"/>
      <c r="CC737" s="2"/>
      <c r="CD737" s="2"/>
      <c r="CE737" s="2"/>
      <c r="CF737" s="2"/>
      <c r="CG737" s="2"/>
      <c r="CH737" s="2"/>
      <c r="CI737" s="2"/>
      <c r="CJ737" s="2"/>
      <c r="CK737" s="2"/>
      <c r="CL737" s="2"/>
      <c r="CM737" s="2"/>
      <c r="CN737" s="2"/>
      <c r="CO737" s="2"/>
      <c r="CP737" s="2"/>
      <c r="CQ737" s="2"/>
      <c r="CR737" s="2"/>
      <c r="CS737" s="2"/>
      <c r="CT737" s="2"/>
      <c r="CU737" s="2"/>
      <c r="CV737" s="2"/>
      <c r="CW737" s="2"/>
      <c r="CX737" s="2"/>
      <c r="CY737" s="2"/>
    </row>
    <row r="738" spans="1:103" s="11" customFormat="1" x14ac:dyDescent="0.25">
      <c r="A738" s="187" t="s">
        <v>14</v>
      </c>
      <c r="B738" s="187"/>
      <c r="C738" s="166" t="s">
        <v>319</v>
      </c>
      <c r="D738" s="141">
        <f t="shared" si="301"/>
        <v>16559.333330000001</v>
      </c>
      <c r="E738" s="141">
        <f t="shared" si="301"/>
        <v>16559.333330000001</v>
      </c>
      <c r="F738" s="141">
        <f t="shared" si="301"/>
        <v>16559.333330000001</v>
      </c>
      <c r="G738" s="189"/>
      <c r="H738" s="189"/>
      <c r="I738" s="141">
        <f t="shared" si="302"/>
        <v>16559.333330000001</v>
      </c>
      <c r="J738" s="185"/>
      <c r="K738" s="8">
        <f t="shared" si="303"/>
        <v>1</v>
      </c>
      <c r="L738" s="9">
        <f t="shared" si="304"/>
        <v>1</v>
      </c>
      <c r="M738" s="31"/>
      <c r="N738" s="3">
        <f t="shared" si="299"/>
        <v>0</v>
      </c>
      <c r="O738" s="3">
        <f t="shared" si="300"/>
        <v>0</v>
      </c>
      <c r="Q738" s="2"/>
      <c r="R738" s="169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  <c r="AW738" s="2"/>
      <c r="AX738" s="2"/>
      <c r="AY738" s="2"/>
      <c r="AZ738" s="2"/>
      <c r="BA738" s="2"/>
      <c r="BB738" s="2"/>
      <c r="BC738" s="2"/>
      <c r="BD738" s="2"/>
      <c r="BE738" s="2"/>
      <c r="BF738" s="2"/>
      <c r="BG738" s="2"/>
      <c r="BH738" s="2"/>
      <c r="BI738" s="2"/>
      <c r="BJ738" s="2"/>
      <c r="BK738" s="2"/>
      <c r="BL738" s="2"/>
      <c r="BM738" s="2"/>
      <c r="BN738" s="2"/>
      <c r="BO738" s="2"/>
      <c r="BP738" s="2"/>
      <c r="BQ738" s="2"/>
      <c r="BR738" s="2"/>
      <c r="BS738" s="2"/>
      <c r="BT738" s="2"/>
      <c r="BU738" s="2"/>
      <c r="BV738" s="2"/>
      <c r="BW738" s="2"/>
      <c r="BX738" s="2"/>
      <c r="BY738" s="2"/>
      <c r="BZ738" s="2"/>
      <c r="CA738" s="2"/>
      <c r="CB738" s="2"/>
      <c r="CC738" s="2"/>
      <c r="CD738" s="2"/>
      <c r="CE738" s="2"/>
      <c r="CF738" s="2"/>
      <c r="CG738" s="2"/>
      <c r="CH738" s="2"/>
      <c r="CI738" s="2"/>
      <c r="CJ738" s="2"/>
      <c r="CK738" s="2"/>
      <c r="CL738" s="2"/>
      <c r="CM738" s="2"/>
      <c r="CN738" s="2"/>
      <c r="CO738" s="2"/>
      <c r="CP738" s="2"/>
      <c r="CQ738" s="2"/>
      <c r="CR738" s="2"/>
      <c r="CS738" s="2"/>
      <c r="CT738" s="2"/>
      <c r="CU738" s="2"/>
      <c r="CV738" s="2"/>
      <c r="CW738" s="2"/>
      <c r="CX738" s="2"/>
      <c r="CY738" s="2"/>
    </row>
    <row r="739" spans="1:103" s="11" customFormat="1" x14ac:dyDescent="0.25">
      <c r="A739" s="187" t="s">
        <v>15</v>
      </c>
      <c r="B739" s="187"/>
      <c r="C739" s="166"/>
      <c r="D739" s="141">
        <f t="shared" si="301"/>
        <v>0</v>
      </c>
      <c r="E739" s="141">
        <f t="shared" si="301"/>
        <v>0</v>
      </c>
      <c r="F739" s="141">
        <f t="shared" si="301"/>
        <v>0</v>
      </c>
      <c r="G739" s="189"/>
      <c r="H739" s="189"/>
      <c r="I739" s="141">
        <f t="shared" si="302"/>
        <v>0</v>
      </c>
      <c r="J739" s="185"/>
      <c r="K739" s="8" t="e">
        <f t="shared" si="303"/>
        <v>#DIV/0!</v>
      </c>
      <c r="L739" s="9" t="e">
        <f t="shared" si="304"/>
        <v>#DIV/0!</v>
      </c>
      <c r="M739" s="31"/>
      <c r="N739" s="3">
        <f t="shared" si="299"/>
        <v>0</v>
      </c>
      <c r="O739" s="3">
        <f t="shared" si="300"/>
        <v>0</v>
      </c>
      <c r="Q739" s="2"/>
      <c r="R739" s="169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  <c r="AW739" s="2"/>
      <c r="AX739" s="2"/>
      <c r="AY739" s="2"/>
      <c r="AZ739" s="2"/>
      <c r="BA739" s="2"/>
      <c r="BB739" s="2"/>
      <c r="BC739" s="2"/>
      <c r="BD739" s="2"/>
      <c r="BE739" s="2"/>
      <c r="BF739" s="2"/>
      <c r="BG739" s="2"/>
      <c r="BH739" s="2"/>
      <c r="BI739" s="2"/>
      <c r="BJ739" s="2"/>
      <c r="BK739" s="2"/>
      <c r="BL739" s="2"/>
      <c r="BM739" s="2"/>
      <c r="BN739" s="2"/>
      <c r="BO739" s="2"/>
      <c r="BP739" s="2"/>
      <c r="BQ739" s="2"/>
      <c r="BR739" s="2"/>
      <c r="BS739" s="2"/>
      <c r="BT739" s="2"/>
      <c r="BU739" s="2"/>
      <c r="BV739" s="2"/>
      <c r="BW739" s="2"/>
      <c r="BX739" s="2"/>
      <c r="BY739" s="2"/>
      <c r="BZ739" s="2"/>
      <c r="CA739" s="2"/>
      <c r="CB739" s="2"/>
      <c r="CC739" s="2"/>
      <c r="CD739" s="2"/>
      <c r="CE739" s="2"/>
      <c r="CF739" s="2"/>
      <c r="CG739" s="2"/>
      <c r="CH739" s="2"/>
      <c r="CI739" s="2"/>
      <c r="CJ739" s="2"/>
      <c r="CK739" s="2"/>
      <c r="CL739" s="2"/>
      <c r="CM739" s="2"/>
      <c r="CN739" s="2"/>
      <c r="CO739" s="2"/>
      <c r="CP739" s="2"/>
      <c r="CQ739" s="2"/>
      <c r="CR739" s="2"/>
      <c r="CS739" s="2"/>
      <c r="CT739" s="2"/>
      <c r="CU739" s="2"/>
      <c r="CV739" s="2"/>
      <c r="CW739" s="2"/>
      <c r="CX739" s="2"/>
      <c r="CY739" s="2"/>
    </row>
    <row r="740" spans="1:103" s="11" customFormat="1" x14ac:dyDescent="0.25">
      <c r="A740" s="187" t="s">
        <v>16</v>
      </c>
      <c r="B740" s="187"/>
      <c r="C740" s="166"/>
      <c r="D740" s="141">
        <f t="shared" si="301"/>
        <v>0</v>
      </c>
      <c r="E740" s="141">
        <f t="shared" si="301"/>
        <v>0</v>
      </c>
      <c r="F740" s="141">
        <f t="shared" si="301"/>
        <v>0</v>
      </c>
      <c r="G740" s="189"/>
      <c r="H740" s="189"/>
      <c r="I740" s="141">
        <f t="shared" si="302"/>
        <v>0</v>
      </c>
      <c r="J740" s="185"/>
      <c r="K740" s="8" t="e">
        <f t="shared" si="303"/>
        <v>#DIV/0!</v>
      </c>
      <c r="L740" s="9" t="e">
        <f t="shared" si="304"/>
        <v>#DIV/0!</v>
      </c>
      <c r="M740" s="31"/>
      <c r="N740" s="3">
        <f t="shared" si="299"/>
        <v>0</v>
      </c>
      <c r="O740" s="3">
        <f t="shared" si="300"/>
        <v>0</v>
      </c>
      <c r="Q740" s="2"/>
      <c r="R740" s="169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  <c r="AW740" s="2"/>
      <c r="AX740" s="2"/>
      <c r="AY740" s="2"/>
      <c r="AZ740" s="2"/>
      <c r="BA740" s="2"/>
      <c r="BB740" s="2"/>
      <c r="BC740" s="2"/>
      <c r="BD740" s="2"/>
      <c r="BE740" s="2"/>
      <c r="BF740" s="2"/>
      <c r="BG740" s="2"/>
      <c r="BH740" s="2"/>
      <c r="BI740" s="2"/>
      <c r="BJ740" s="2"/>
      <c r="BK740" s="2"/>
      <c r="BL740" s="2"/>
      <c r="BM740" s="2"/>
      <c r="BN740" s="2"/>
      <c r="BO740" s="2"/>
      <c r="BP740" s="2"/>
      <c r="BQ740" s="2"/>
      <c r="BR740" s="2"/>
      <c r="BS740" s="2"/>
      <c r="BT740" s="2"/>
      <c r="BU740" s="2"/>
      <c r="BV740" s="2"/>
      <c r="BW740" s="2"/>
      <c r="BX740" s="2"/>
      <c r="BY740" s="2"/>
      <c r="BZ740" s="2"/>
      <c r="CA740" s="2"/>
      <c r="CB740" s="2"/>
      <c r="CC740" s="2"/>
      <c r="CD740" s="2"/>
      <c r="CE740" s="2"/>
      <c r="CF740" s="2"/>
      <c r="CG740" s="2"/>
      <c r="CH740" s="2"/>
      <c r="CI740" s="2"/>
      <c r="CJ740" s="2"/>
      <c r="CK740" s="2"/>
      <c r="CL740" s="2"/>
      <c r="CM740" s="2"/>
      <c r="CN740" s="2"/>
      <c r="CO740" s="2"/>
      <c r="CP740" s="2"/>
      <c r="CQ740" s="2"/>
      <c r="CR740" s="2"/>
      <c r="CS740" s="2"/>
      <c r="CT740" s="2"/>
      <c r="CU740" s="2"/>
      <c r="CV740" s="2"/>
      <c r="CW740" s="2"/>
      <c r="CX740" s="2"/>
      <c r="CY740" s="2"/>
    </row>
    <row r="741" spans="1:103" s="11" customFormat="1" x14ac:dyDescent="0.25">
      <c r="A741" s="187" t="s">
        <v>17</v>
      </c>
      <c r="B741" s="187"/>
      <c r="C741" s="166"/>
      <c r="D741" s="141">
        <f t="shared" si="301"/>
        <v>0</v>
      </c>
      <c r="E741" s="141">
        <f t="shared" si="301"/>
        <v>0</v>
      </c>
      <c r="F741" s="141">
        <f t="shared" si="301"/>
        <v>0</v>
      </c>
      <c r="G741" s="189"/>
      <c r="H741" s="189"/>
      <c r="I741" s="141">
        <f t="shared" si="302"/>
        <v>0</v>
      </c>
      <c r="J741" s="185"/>
      <c r="K741" s="8" t="e">
        <f t="shared" si="303"/>
        <v>#DIV/0!</v>
      </c>
      <c r="L741" s="9" t="e">
        <f t="shared" si="304"/>
        <v>#DIV/0!</v>
      </c>
      <c r="M741" s="31"/>
      <c r="N741" s="3">
        <f t="shared" si="299"/>
        <v>0</v>
      </c>
      <c r="O741" s="3">
        <f t="shared" si="300"/>
        <v>0</v>
      </c>
      <c r="Q741" s="2"/>
      <c r="R741" s="169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  <c r="AW741" s="2"/>
      <c r="AX741" s="2"/>
      <c r="AY741" s="2"/>
      <c r="AZ741" s="2"/>
      <c r="BA741" s="2"/>
      <c r="BB741" s="2"/>
      <c r="BC741" s="2"/>
      <c r="BD741" s="2"/>
      <c r="BE741" s="2"/>
      <c r="BF741" s="2"/>
      <c r="BG741" s="2"/>
      <c r="BH741" s="2"/>
      <c r="BI741" s="2"/>
      <c r="BJ741" s="2"/>
      <c r="BK741" s="2"/>
      <c r="BL741" s="2"/>
      <c r="BM741" s="2"/>
      <c r="BN741" s="2"/>
      <c r="BO741" s="2"/>
      <c r="BP741" s="2"/>
      <c r="BQ741" s="2"/>
      <c r="BR741" s="2"/>
      <c r="BS741" s="2"/>
      <c r="BT741" s="2"/>
      <c r="BU741" s="2"/>
      <c r="BV741" s="2"/>
      <c r="BW741" s="2"/>
      <c r="BX741" s="2"/>
      <c r="BY741" s="2"/>
      <c r="BZ741" s="2"/>
      <c r="CA741" s="2"/>
      <c r="CB741" s="2"/>
      <c r="CC741" s="2"/>
      <c r="CD741" s="2"/>
      <c r="CE741" s="2"/>
      <c r="CF741" s="2"/>
      <c r="CG741" s="2"/>
      <c r="CH741" s="2"/>
      <c r="CI741" s="2"/>
      <c r="CJ741" s="2"/>
      <c r="CK741" s="2"/>
      <c r="CL741" s="2"/>
      <c r="CM741" s="2"/>
      <c r="CN741" s="2"/>
      <c r="CO741" s="2"/>
      <c r="CP741" s="2"/>
      <c r="CQ741" s="2"/>
      <c r="CR741" s="2"/>
      <c r="CS741" s="2"/>
      <c r="CT741" s="2"/>
      <c r="CU741" s="2"/>
      <c r="CV741" s="2"/>
      <c r="CW741" s="2"/>
      <c r="CX741" s="2"/>
      <c r="CY741" s="2"/>
    </row>
    <row r="742" spans="1:103" s="11" customFormat="1" x14ac:dyDescent="0.25">
      <c r="A742" s="190" t="s">
        <v>18</v>
      </c>
      <c r="B742" s="190"/>
      <c r="C742" s="167"/>
      <c r="D742" s="142">
        <f t="shared" si="301"/>
        <v>0</v>
      </c>
      <c r="E742" s="142">
        <f t="shared" si="301"/>
        <v>0</v>
      </c>
      <c r="F742" s="142">
        <f t="shared" si="301"/>
        <v>0</v>
      </c>
      <c r="G742" s="192"/>
      <c r="H742" s="192"/>
      <c r="I742" s="142">
        <f t="shared" si="302"/>
        <v>0</v>
      </c>
      <c r="J742" s="185"/>
      <c r="K742" s="8" t="e">
        <f t="shared" si="303"/>
        <v>#DIV/0!</v>
      </c>
      <c r="L742" s="9" t="e">
        <f t="shared" si="304"/>
        <v>#DIV/0!</v>
      </c>
      <c r="M742" s="31"/>
      <c r="N742" s="3">
        <f t="shared" si="299"/>
        <v>0</v>
      </c>
      <c r="O742" s="3">
        <f t="shared" si="300"/>
        <v>0</v>
      </c>
      <c r="Q742" s="2"/>
      <c r="R742" s="169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  <c r="AW742" s="2"/>
      <c r="AX742" s="2"/>
      <c r="AY742" s="2"/>
      <c r="AZ742" s="2"/>
      <c r="BA742" s="2"/>
      <c r="BB742" s="2"/>
      <c r="BC742" s="2"/>
      <c r="BD742" s="2"/>
      <c r="BE742" s="2"/>
      <c r="BF742" s="2"/>
      <c r="BG742" s="2"/>
      <c r="BH742" s="2"/>
      <c r="BI742" s="2"/>
      <c r="BJ742" s="2"/>
      <c r="BK742" s="2"/>
      <c r="BL742" s="2"/>
      <c r="BM742" s="2"/>
      <c r="BN742" s="2"/>
      <c r="BO742" s="2"/>
      <c r="BP742" s="2"/>
      <c r="BQ742" s="2"/>
      <c r="BR742" s="2"/>
      <c r="BS742" s="2"/>
      <c r="BT742" s="2"/>
      <c r="BU742" s="2"/>
      <c r="BV742" s="2"/>
      <c r="BW742" s="2"/>
      <c r="BX742" s="2"/>
      <c r="BY742" s="2"/>
      <c r="BZ742" s="2"/>
      <c r="CA742" s="2"/>
      <c r="CB742" s="2"/>
      <c r="CC742" s="2"/>
      <c r="CD742" s="2"/>
      <c r="CE742" s="2"/>
      <c r="CF742" s="2"/>
      <c r="CG742" s="2"/>
      <c r="CH742" s="2"/>
      <c r="CI742" s="2"/>
      <c r="CJ742" s="2"/>
      <c r="CK742" s="2"/>
      <c r="CL742" s="2"/>
      <c r="CM742" s="2"/>
      <c r="CN742" s="2"/>
      <c r="CO742" s="2"/>
      <c r="CP742" s="2"/>
      <c r="CQ742" s="2"/>
      <c r="CR742" s="2"/>
      <c r="CS742" s="2"/>
      <c r="CT742" s="2"/>
      <c r="CU742" s="2"/>
      <c r="CV742" s="2"/>
      <c r="CW742" s="2"/>
      <c r="CX742" s="2"/>
      <c r="CY742" s="2"/>
    </row>
    <row r="743" spans="1:103" s="29" customFormat="1" ht="24" x14ac:dyDescent="0.2">
      <c r="A743" s="133" t="s">
        <v>180</v>
      </c>
      <c r="B743" s="191" t="s">
        <v>268</v>
      </c>
      <c r="C743" s="191"/>
      <c r="D743" s="191"/>
      <c r="E743" s="191"/>
      <c r="F743" s="191"/>
      <c r="G743" s="191"/>
      <c r="H743" s="191"/>
      <c r="I743" s="191"/>
      <c r="J743" s="191"/>
      <c r="K743" s="26"/>
      <c r="L743" s="27"/>
      <c r="M743" s="28"/>
      <c r="N743" s="3">
        <f t="shared" si="299"/>
        <v>0</v>
      </c>
      <c r="O743" s="3">
        <f t="shared" si="300"/>
        <v>0</v>
      </c>
      <c r="Q743" s="30"/>
      <c r="R743" s="174"/>
      <c r="S743" s="30"/>
      <c r="T743" s="30"/>
      <c r="U743" s="30"/>
      <c r="V743" s="30"/>
      <c r="W743" s="30"/>
      <c r="X743" s="30"/>
      <c r="Y743" s="30"/>
      <c r="Z743" s="30"/>
      <c r="AA743" s="30"/>
      <c r="AB743" s="30"/>
      <c r="AC743" s="30"/>
      <c r="AD743" s="30"/>
      <c r="AE743" s="30"/>
      <c r="AF743" s="30"/>
      <c r="AG743" s="30"/>
      <c r="AH743" s="30"/>
      <c r="AI743" s="30"/>
      <c r="AJ743" s="30"/>
      <c r="AK743" s="30"/>
      <c r="AL743" s="30"/>
      <c r="AM743" s="30"/>
      <c r="AN743" s="30"/>
      <c r="AO743" s="30"/>
      <c r="AP743" s="30"/>
      <c r="AQ743" s="30"/>
      <c r="AR743" s="30"/>
      <c r="AS743" s="30"/>
      <c r="AT743" s="30"/>
      <c r="AU743" s="30"/>
      <c r="AV743" s="30"/>
      <c r="AW743" s="30"/>
      <c r="AX743" s="30"/>
      <c r="AY743" s="30"/>
      <c r="AZ743" s="30"/>
      <c r="BA743" s="30"/>
      <c r="BB743" s="30"/>
      <c r="BC743" s="30"/>
      <c r="BD743" s="30"/>
      <c r="BE743" s="30"/>
      <c r="BF743" s="30"/>
      <c r="BG743" s="30"/>
      <c r="BH743" s="30"/>
      <c r="BI743" s="30"/>
      <c r="BJ743" s="30"/>
      <c r="BK743" s="30"/>
      <c r="BL743" s="30"/>
      <c r="BM743" s="30"/>
      <c r="BN743" s="30"/>
      <c r="BO743" s="30"/>
      <c r="BP743" s="30"/>
      <c r="BQ743" s="30"/>
      <c r="BR743" s="30"/>
      <c r="BS743" s="30"/>
      <c r="BT743" s="30"/>
      <c r="BU743" s="30"/>
      <c r="BV743" s="30"/>
      <c r="BW743" s="30"/>
      <c r="BX743" s="30"/>
      <c r="BY743" s="30"/>
      <c r="BZ743" s="30"/>
      <c r="CA743" s="30"/>
      <c r="CB743" s="30"/>
      <c r="CC743" s="30"/>
      <c r="CD743" s="30"/>
      <c r="CE743" s="30"/>
      <c r="CF743" s="30"/>
      <c r="CG743" s="30"/>
      <c r="CH743" s="30"/>
      <c r="CI743" s="30"/>
      <c r="CJ743" s="30"/>
      <c r="CK743" s="30"/>
      <c r="CL743" s="30"/>
      <c r="CM743" s="30"/>
      <c r="CN743" s="30"/>
      <c r="CO743" s="30"/>
      <c r="CP743" s="30"/>
      <c r="CQ743" s="30"/>
      <c r="CR743" s="30"/>
      <c r="CS743" s="30"/>
      <c r="CT743" s="30"/>
      <c r="CU743" s="30"/>
      <c r="CV743" s="30"/>
      <c r="CW743" s="30"/>
      <c r="CX743" s="30"/>
      <c r="CY743" s="30"/>
    </row>
    <row r="744" spans="1:103" s="11" customFormat="1" x14ac:dyDescent="0.25">
      <c r="A744" s="187" t="s">
        <v>12</v>
      </c>
      <c r="B744" s="187"/>
      <c r="C744" s="166" t="s">
        <v>319</v>
      </c>
      <c r="D744" s="119">
        <f>SUM(D745:D750)</f>
        <v>16559.333330000001</v>
      </c>
      <c r="E744" s="119">
        <f t="shared" ref="E744:F744" si="305">SUM(E745:E750)</f>
        <v>16559.333330000001</v>
      </c>
      <c r="F744" s="119">
        <f t="shared" si="305"/>
        <v>16559.333330000001</v>
      </c>
      <c r="G744" s="189">
        <v>44562</v>
      </c>
      <c r="H744" s="189"/>
      <c r="I744" s="119">
        <f>SUM(I745:I750)</f>
        <v>16559.333330000001</v>
      </c>
      <c r="J744" s="185" t="s">
        <v>244</v>
      </c>
      <c r="K744" s="8">
        <f>F744/D744</f>
        <v>1</v>
      </c>
      <c r="L744" s="9">
        <f>I744/D744</f>
        <v>1</v>
      </c>
      <c r="M744" s="31"/>
      <c r="N744" s="3">
        <f t="shared" si="299"/>
        <v>0</v>
      </c>
      <c r="O744" s="3">
        <f t="shared" si="300"/>
        <v>0</v>
      </c>
      <c r="Q744" s="2"/>
      <c r="R744" s="169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  <c r="AW744" s="2"/>
      <c r="AX744" s="2"/>
      <c r="AY744" s="2"/>
      <c r="AZ744" s="2"/>
      <c r="BA744" s="2"/>
      <c r="BB744" s="2"/>
      <c r="BC744" s="2"/>
      <c r="BD744" s="2"/>
      <c r="BE744" s="2"/>
      <c r="BF744" s="2"/>
      <c r="BG744" s="2"/>
      <c r="BH744" s="2"/>
      <c r="BI744" s="2"/>
      <c r="BJ744" s="2"/>
      <c r="BK744" s="2"/>
      <c r="BL744" s="2"/>
      <c r="BM744" s="2"/>
      <c r="BN744" s="2"/>
      <c r="BO744" s="2"/>
      <c r="BP744" s="2"/>
      <c r="BQ744" s="2"/>
      <c r="BR744" s="2"/>
      <c r="BS744" s="2"/>
      <c r="BT744" s="2"/>
      <c r="BU744" s="2"/>
      <c r="BV744" s="2"/>
      <c r="BW744" s="2"/>
      <c r="BX744" s="2"/>
      <c r="BY744" s="2"/>
      <c r="BZ744" s="2"/>
      <c r="CA744" s="2"/>
      <c r="CB744" s="2"/>
      <c r="CC744" s="2"/>
      <c r="CD744" s="2"/>
      <c r="CE744" s="2"/>
      <c r="CF744" s="2"/>
      <c r="CG744" s="2"/>
      <c r="CH744" s="2"/>
      <c r="CI744" s="2"/>
      <c r="CJ744" s="2"/>
      <c r="CK744" s="2"/>
      <c r="CL744" s="2"/>
      <c r="CM744" s="2"/>
      <c r="CN744" s="2"/>
      <c r="CO744" s="2"/>
      <c r="CP744" s="2"/>
      <c r="CQ744" s="2"/>
      <c r="CR744" s="2"/>
      <c r="CS744" s="2"/>
      <c r="CT744" s="2"/>
      <c r="CU744" s="2"/>
      <c r="CV744" s="2"/>
      <c r="CW744" s="2"/>
      <c r="CX744" s="2"/>
      <c r="CY744" s="2"/>
    </row>
    <row r="745" spans="1:103" s="11" customFormat="1" x14ac:dyDescent="0.25">
      <c r="A745" s="187" t="s">
        <v>13</v>
      </c>
      <c r="B745" s="187"/>
      <c r="C745" s="166"/>
      <c r="D745" s="119"/>
      <c r="E745" s="119"/>
      <c r="F745" s="119"/>
      <c r="G745" s="189"/>
      <c r="H745" s="189"/>
      <c r="I745" s="119"/>
      <c r="J745" s="185"/>
      <c r="K745" s="8" t="e">
        <f t="shared" ref="K745:K750" si="306">F745/D745</f>
        <v>#DIV/0!</v>
      </c>
      <c r="L745" s="9" t="e">
        <f t="shared" ref="L745:L750" si="307">I745/D745</f>
        <v>#DIV/0!</v>
      </c>
      <c r="M745" s="31"/>
      <c r="N745" s="3">
        <f t="shared" si="299"/>
        <v>0</v>
      </c>
      <c r="O745" s="3">
        <f t="shared" si="300"/>
        <v>0</v>
      </c>
      <c r="Q745" s="2"/>
      <c r="R745" s="169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  <c r="AW745" s="2"/>
      <c r="AX745" s="2"/>
      <c r="AY745" s="2"/>
      <c r="AZ745" s="2"/>
      <c r="BA745" s="2"/>
      <c r="BB745" s="2"/>
      <c r="BC745" s="2"/>
      <c r="BD745" s="2"/>
      <c r="BE745" s="2"/>
      <c r="BF745" s="2"/>
      <c r="BG745" s="2"/>
      <c r="BH745" s="2"/>
      <c r="BI745" s="2"/>
      <c r="BJ745" s="2"/>
      <c r="BK745" s="2"/>
      <c r="BL745" s="2"/>
      <c r="BM745" s="2"/>
      <c r="BN745" s="2"/>
      <c r="BO745" s="2"/>
      <c r="BP745" s="2"/>
      <c r="BQ745" s="2"/>
      <c r="BR745" s="2"/>
      <c r="BS745" s="2"/>
      <c r="BT745" s="2"/>
      <c r="BU745" s="2"/>
      <c r="BV745" s="2"/>
      <c r="BW745" s="2"/>
      <c r="BX745" s="2"/>
      <c r="BY745" s="2"/>
      <c r="BZ745" s="2"/>
      <c r="CA745" s="2"/>
      <c r="CB745" s="2"/>
      <c r="CC745" s="2"/>
      <c r="CD745" s="2"/>
      <c r="CE745" s="2"/>
      <c r="CF745" s="2"/>
      <c r="CG745" s="2"/>
      <c r="CH745" s="2"/>
      <c r="CI745" s="2"/>
      <c r="CJ745" s="2"/>
      <c r="CK745" s="2"/>
      <c r="CL745" s="2"/>
      <c r="CM745" s="2"/>
      <c r="CN745" s="2"/>
      <c r="CO745" s="2"/>
      <c r="CP745" s="2"/>
      <c r="CQ745" s="2"/>
      <c r="CR745" s="2"/>
      <c r="CS745" s="2"/>
      <c r="CT745" s="2"/>
      <c r="CU745" s="2"/>
      <c r="CV745" s="2"/>
      <c r="CW745" s="2"/>
      <c r="CX745" s="2"/>
      <c r="CY745" s="2"/>
    </row>
    <row r="746" spans="1:103" s="11" customFormat="1" x14ac:dyDescent="0.25">
      <c r="A746" s="187" t="s">
        <v>14</v>
      </c>
      <c r="B746" s="187"/>
      <c r="C746" s="166" t="s">
        <v>319</v>
      </c>
      <c r="D746" s="119">
        <f>16566-6.66667</f>
        <v>16559.333330000001</v>
      </c>
      <c r="E746" s="119">
        <f t="shared" ref="E746:F746" si="308">16566-6.66667</f>
        <v>16559.333330000001</v>
      </c>
      <c r="F746" s="119">
        <f t="shared" si="308"/>
        <v>16559.333330000001</v>
      </c>
      <c r="G746" s="189"/>
      <c r="H746" s="189"/>
      <c r="I746" s="119">
        <f>15466+1093.33333</f>
        <v>16559.333330000001</v>
      </c>
      <c r="J746" s="185"/>
      <c r="K746" s="8">
        <f t="shared" si="306"/>
        <v>1</v>
      </c>
      <c r="L746" s="9">
        <f t="shared" si="307"/>
        <v>1</v>
      </c>
      <c r="M746" s="31"/>
      <c r="N746" s="3">
        <f t="shared" si="299"/>
        <v>0</v>
      </c>
      <c r="O746" s="3">
        <f t="shared" si="300"/>
        <v>0</v>
      </c>
      <c r="Q746" s="2"/>
      <c r="R746" s="169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 s="2"/>
      <c r="AY746" s="2"/>
      <c r="AZ746" s="2"/>
      <c r="BA746" s="2"/>
      <c r="BB746" s="2"/>
      <c r="BC746" s="2"/>
      <c r="BD746" s="2"/>
      <c r="BE746" s="2"/>
      <c r="BF746" s="2"/>
      <c r="BG746" s="2"/>
      <c r="BH746" s="2"/>
      <c r="BI746" s="2"/>
      <c r="BJ746" s="2"/>
      <c r="BK746" s="2"/>
      <c r="BL746" s="2"/>
      <c r="BM746" s="2"/>
      <c r="BN746" s="2"/>
      <c r="BO746" s="2"/>
      <c r="BP746" s="2"/>
      <c r="BQ746" s="2"/>
      <c r="BR746" s="2"/>
      <c r="BS746" s="2"/>
      <c r="BT746" s="2"/>
      <c r="BU746" s="2"/>
      <c r="BV746" s="2"/>
      <c r="BW746" s="2"/>
      <c r="BX746" s="2"/>
      <c r="BY746" s="2"/>
      <c r="BZ746" s="2"/>
      <c r="CA746" s="2"/>
      <c r="CB746" s="2"/>
      <c r="CC746" s="2"/>
      <c r="CD746" s="2"/>
      <c r="CE746" s="2"/>
      <c r="CF746" s="2"/>
      <c r="CG746" s="2"/>
      <c r="CH746" s="2"/>
      <c r="CI746" s="2"/>
      <c r="CJ746" s="2"/>
      <c r="CK746" s="2"/>
      <c r="CL746" s="2"/>
      <c r="CM746" s="2"/>
      <c r="CN746" s="2"/>
      <c r="CO746" s="2"/>
      <c r="CP746" s="2"/>
      <c r="CQ746" s="2"/>
      <c r="CR746" s="2"/>
      <c r="CS746" s="2"/>
      <c r="CT746" s="2"/>
      <c r="CU746" s="2"/>
      <c r="CV746" s="2"/>
      <c r="CW746" s="2"/>
      <c r="CX746" s="2"/>
      <c r="CY746" s="2"/>
    </row>
    <row r="747" spans="1:103" s="11" customFormat="1" x14ac:dyDescent="0.25">
      <c r="A747" s="187" t="s">
        <v>15</v>
      </c>
      <c r="B747" s="187"/>
      <c r="C747" s="166"/>
      <c r="D747" s="119"/>
      <c r="E747" s="119"/>
      <c r="F747" s="119"/>
      <c r="G747" s="189"/>
      <c r="H747" s="189"/>
      <c r="I747" s="119"/>
      <c r="J747" s="185"/>
      <c r="K747" s="8" t="e">
        <f t="shared" si="306"/>
        <v>#DIV/0!</v>
      </c>
      <c r="L747" s="9" t="e">
        <f t="shared" si="307"/>
        <v>#DIV/0!</v>
      </c>
      <c r="M747" s="31"/>
      <c r="N747" s="3">
        <f t="shared" si="299"/>
        <v>0</v>
      </c>
      <c r="O747" s="3">
        <f t="shared" si="300"/>
        <v>0</v>
      </c>
      <c r="Q747" s="2"/>
      <c r="R747" s="169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 s="2"/>
      <c r="AY747" s="2"/>
      <c r="AZ747" s="2"/>
      <c r="BA747" s="2"/>
      <c r="BB747" s="2"/>
      <c r="BC747" s="2"/>
      <c r="BD747" s="2"/>
      <c r="BE747" s="2"/>
      <c r="BF747" s="2"/>
      <c r="BG747" s="2"/>
      <c r="BH747" s="2"/>
      <c r="BI747" s="2"/>
      <c r="BJ747" s="2"/>
      <c r="BK747" s="2"/>
      <c r="BL747" s="2"/>
      <c r="BM747" s="2"/>
      <c r="BN747" s="2"/>
      <c r="BO747" s="2"/>
      <c r="BP747" s="2"/>
      <c r="BQ747" s="2"/>
      <c r="BR747" s="2"/>
      <c r="BS747" s="2"/>
      <c r="BT747" s="2"/>
      <c r="BU747" s="2"/>
      <c r="BV747" s="2"/>
      <c r="BW747" s="2"/>
      <c r="BX747" s="2"/>
      <c r="BY747" s="2"/>
      <c r="BZ747" s="2"/>
      <c r="CA747" s="2"/>
      <c r="CB747" s="2"/>
      <c r="CC747" s="2"/>
      <c r="CD747" s="2"/>
      <c r="CE747" s="2"/>
      <c r="CF747" s="2"/>
      <c r="CG747" s="2"/>
      <c r="CH747" s="2"/>
      <c r="CI747" s="2"/>
      <c r="CJ747" s="2"/>
      <c r="CK747" s="2"/>
      <c r="CL747" s="2"/>
      <c r="CM747" s="2"/>
      <c r="CN747" s="2"/>
      <c r="CO747" s="2"/>
      <c r="CP747" s="2"/>
      <c r="CQ747" s="2"/>
      <c r="CR747" s="2"/>
      <c r="CS747" s="2"/>
      <c r="CT747" s="2"/>
      <c r="CU747" s="2"/>
      <c r="CV747" s="2"/>
      <c r="CW747" s="2"/>
      <c r="CX747" s="2"/>
      <c r="CY747" s="2"/>
    </row>
    <row r="748" spans="1:103" s="11" customFormat="1" x14ac:dyDescent="0.25">
      <c r="A748" s="187" t="s">
        <v>16</v>
      </c>
      <c r="B748" s="187"/>
      <c r="C748" s="166"/>
      <c r="D748" s="119"/>
      <c r="E748" s="119"/>
      <c r="F748" s="119"/>
      <c r="G748" s="189"/>
      <c r="H748" s="189"/>
      <c r="I748" s="119"/>
      <c r="J748" s="185"/>
      <c r="K748" s="8" t="e">
        <f t="shared" si="306"/>
        <v>#DIV/0!</v>
      </c>
      <c r="L748" s="9" t="e">
        <f t="shared" si="307"/>
        <v>#DIV/0!</v>
      </c>
      <c r="M748" s="31"/>
      <c r="N748" s="3">
        <f t="shared" si="299"/>
        <v>0</v>
      </c>
      <c r="O748" s="3">
        <f t="shared" si="300"/>
        <v>0</v>
      </c>
      <c r="Q748" s="2"/>
      <c r="R748" s="169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  <c r="AW748" s="2"/>
      <c r="AX748" s="2"/>
      <c r="AY748" s="2"/>
      <c r="AZ748" s="2"/>
      <c r="BA748" s="2"/>
      <c r="BB748" s="2"/>
      <c r="BC748" s="2"/>
      <c r="BD748" s="2"/>
      <c r="BE748" s="2"/>
      <c r="BF748" s="2"/>
      <c r="BG748" s="2"/>
      <c r="BH748" s="2"/>
      <c r="BI748" s="2"/>
      <c r="BJ748" s="2"/>
      <c r="BK748" s="2"/>
      <c r="BL748" s="2"/>
      <c r="BM748" s="2"/>
      <c r="BN748" s="2"/>
      <c r="BO748" s="2"/>
      <c r="BP748" s="2"/>
      <c r="BQ748" s="2"/>
      <c r="BR748" s="2"/>
      <c r="BS748" s="2"/>
      <c r="BT748" s="2"/>
      <c r="BU748" s="2"/>
      <c r="BV748" s="2"/>
      <c r="BW748" s="2"/>
      <c r="BX748" s="2"/>
      <c r="BY748" s="2"/>
      <c r="BZ748" s="2"/>
      <c r="CA748" s="2"/>
      <c r="CB748" s="2"/>
      <c r="CC748" s="2"/>
      <c r="CD748" s="2"/>
      <c r="CE748" s="2"/>
      <c r="CF748" s="2"/>
      <c r="CG748" s="2"/>
      <c r="CH748" s="2"/>
      <c r="CI748" s="2"/>
      <c r="CJ748" s="2"/>
      <c r="CK748" s="2"/>
      <c r="CL748" s="2"/>
      <c r="CM748" s="2"/>
      <c r="CN748" s="2"/>
      <c r="CO748" s="2"/>
      <c r="CP748" s="2"/>
      <c r="CQ748" s="2"/>
      <c r="CR748" s="2"/>
      <c r="CS748" s="2"/>
      <c r="CT748" s="2"/>
      <c r="CU748" s="2"/>
      <c r="CV748" s="2"/>
      <c r="CW748" s="2"/>
      <c r="CX748" s="2"/>
      <c r="CY748" s="2"/>
    </row>
    <row r="749" spans="1:103" s="11" customFormat="1" x14ac:dyDescent="0.25">
      <c r="A749" s="187" t="s">
        <v>17</v>
      </c>
      <c r="B749" s="187"/>
      <c r="C749" s="166"/>
      <c r="D749" s="120"/>
      <c r="E749" s="120"/>
      <c r="F749" s="120"/>
      <c r="G749" s="189"/>
      <c r="H749" s="189"/>
      <c r="I749" s="120"/>
      <c r="J749" s="185"/>
      <c r="K749" s="8" t="e">
        <f t="shared" si="306"/>
        <v>#DIV/0!</v>
      </c>
      <c r="L749" s="9" t="e">
        <f t="shared" si="307"/>
        <v>#DIV/0!</v>
      </c>
      <c r="M749" s="31"/>
      <c r="N749" s="3">
        <f t="shared" si="299"/>
        <v>0</v>
      </c>
      <c r="O749" s="3">
        <f t="shared" si="300"/>
        <v>0</v>
      </c>
      <c r="Q749" s="2"/>
      <c r="R749" s="169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  <c r="AW749" s="2"/>
      <c r="AX749" s="2"/>
      <c r="AY749" s="2"/>
      <c r="AZ749" s="2"/>
      <c r="BA749" s="2"/>
      <c r="BB749" s="2"/>
      <c r="BC749" s="2"/>
      <c r="BD749" s="2"/>
      <c r="BE749" s="2"/>
      <c r="BF749" s="2"/>
      <c r="BG749" s="2"/>
      <c r="BH749" s="2"/>
      <c r="BI749" s="2"/>
      <c r="BJ749" s="2"/>
      <c r="BK749" s="2"/>
      <c r="BL749" s="2"/>
      <c r="BM749" s="2"/>
      <c r="BN749" s="2"/>
      <c r="BO749" s="2"/>
      <c r="BP749" s="2"/>
      <c r="BQ749" s="2"/>
      <c r="BR749" s="2"/>
      <c r="BS749" s="2"/>
      <c r="BT749" s="2"/>
      <c r="BU749" s="2"/>
      <c r="BV749" s="2"/>
      <c r="BW749" s="2"/>
      <c r="BX749" s="2"/>
      <c r="BY749" s="2"/>
      <c r="BZ749" s="2"/>
      <c r="CA749" s="2"/>
      <c r="CB749" s="2"/>
      <c r="CC749" s="2"/>
      <c r="CD749" s="2"/>
      <c r="CE749" s="2"/>
      <c r="CF749" s="2"/>
      <c r="CG749" s="2"/>
      <c r="CH749" s="2"/>
      <c r="CI749" s="2"/>
      <c r="CJ749" s="2"/>
      <c r="CK749" s="2"/>
      <c r="CL749" s="2"/>
      <c r="CM749" s="2"/>
      <c r="CN749" s="2"/>
      <c r="CO749" s="2"/>
      <c r="CP749" s="2"/>
      <c r="CQ749" s="2"/>
      <c r="CR749" s="2"/>
      <c r="CS749" s="2"/>
      <c r="CT749" s="2"/>
      <c r="CU749" s="2"/>
      <c r="CV749" s="2"/>
      <c r="CW749" s="2"/>
      <c r="CX749" s="2"/>
      <c r="CY749" s="2"/>
    </row>
    <row r="750" spans="1:103" s="11" customFormat="1" x14ac:dyDescent="0.25">
      <c r="A750" s="187" t="s">
        <v>18</v>
      </c>
      <c r="B750" s="187"/>
      <c r="C750" s="166"/>
      <c r="D750" s="120"/>
      <c r="E750" s="120"/>
      <c r="F750" s="120"/>
      <c r="G750" s="189"/>
      <c r="H750" s="189"/>
      <c r="I750" s="120"/>
      <c r="J750" s="185"/>
      <c r="K750" s="8" t="e">
        <f t="shared" si="306"/>
        <v>#DIV/0!</v>
      </c>
      <c r="L750" s="9" t="e">
        <f t="shared" si="307"/>
        <v>#DIV/0!</v>
      </c>
      <c r="M750" s="31"/>
      <c r="N750" s="3">
        <f t="shared" si="299"/>
        <v>0</v>
      </c>
      <c r="O750" s="3">
        <f t="shared" si="300"/>
        <v>0</v>
      </c>
      <c r="Q750" s="2"/>
      <c r="R750" s="169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  <c r="AW750" s="2"/>
      <c r="AX750" s="2"/>
      <c r="AY750" s="2"/>
      <c r="AZ750" s="2"/>
      <c r="BA750" s="2"/>
      <c r="BB750" s="2"/>
      <c r="BC750" s="2"/>
      <c r="BD750" s="2"/>
      <c r="BE750" s="2"/>
      <c r="BF750" s="2"/>
      <c r="BG750" s="2"/>
      <c r="BH750" s="2"/>
      <c r="BI750" s="2"/>
      <c r="BJ750" s="2"/>
      <c r="BK750" s="2"/>
      <c r="BL750" s="2"/>
      <c r="BM750" s="2"/>
      <c r="BN750" s="2"/>
      <c r="BO750" s="2"/>
      <c r="BP750" s="2"/>
      <c r="BQ750" s="2"/>
      <c r="BR750" s="2"/>
      <c r="BS750" s="2"/>
      <c r="BT750" s="2"/>
      <c r="BU750" s="2"/>
      <c r="BV750" s="2"/>
      <c r="BW750" s="2"/>
      <c r="BX750" s="2"/>
      <c r="BY750" s="2"/>
      <c r="BZ750" s="2"/>
      <c r="CA750" s="2"/>
      <c r="CB750" s="2"/>
      <c r="CC750" s="2"/>
      <c r="CD750" s="2"/>
      <c r="CE750" s="2"/>
      <c r="CF750" s="2"/>
      <c r="CG750" s="2"/>
      <c r="CH750" s="2"/>
      <c r="CI750" s="2"/>
      <c r="CJ750" s="2"/>
      <c r="CK750" s="2"/>
      <c r="CL750" s="2"/>
      <c r="CM750" s="2"/>
      <c r="CN750" s="2"/>
      <c r="CO750" s="2"/>
      <c r="CP750" s="2"/>
      <c r="CQ750" s="2"/>
      <c r="CR750" s="2"/>
      <c r="CS750" s="2"/>
      <c r="CT750" s="2"/>
      <c r="CU750" s="2"/>
      <c r="CV750" s="2"/>
      <c r="CW750" s="2"/>
      <c r="CX750" s="2"/>
      <c r="CY750" s="2"/>
    </row>
    <row r="751" spans="1:103" s="40" customFormat="1" ht="24" x14ac:dyDescent="0.2">
      <c r="A751" s="118" t="s">
        <v>181</v>
      </c>
      <c r="B751" s="191" t="s">
        <v>182</v>
      </c>
      <c r="C751" s="191"/>
      <c r="D751" s="191"/>
      <c r="E751" s="191"/>
      <c r="F751" s="191"/>
      <c r="G751" s="191"/>
      <c r="H751" s="191"/>
      <c r="I751" s="191"/>
      <c r="J751" s="191"/>
      <c r="K751" s="26"/>
      <c r="L751" s="27"/>
      <c r="M751" s="39"/>
      <c r="N751" s="3">
        <f t="shared" si="299"/>
        <v>0</v>
      </c>
      <c r="O751" s="3">
        <f t="shared" si="300"/>
        <v>0</v>
      </c>
      <c r="Q751" s="41"/>
      <c r="R751" s="175"/>
      <c r="S751" s="41"/>
      <c r="T751" s="41"/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F751" s="41"/>
      <c r="AG751" s="41"/>
      <c r="AH751" s="41"/>
      <c r="AI751" s="41"/>
      <c r="AJ751" s="41"/>
      <c r="AK751" s="41"/>
      <c r="AL751" s="41"/>
      <c r="AM751" s="41"/>
      <c r="AN751" s="41"/>
      <c r="AO751" s="41"/>
      <c r="AP751" s="41"/>
      <c r="AQ751" s="41"/>
      <c r="AR751" s="41"/>
      <c r="AS751" s="41"/>
      <c r="AT751" s="41"/>
      <c r="AU751" s="41"/>
      <c r="AV751" s="41"/>
      <c r="AW751" s="41"/>
      <c r="AX751" s="41"/>
      <c r="AY751" s="41"/>
      <c r="AZ751" s="41"/>
      <c r="BA751" s="41"/>
      <c r="BB751" s="41"/>
      <c r="BC751" s="41"/>
      <c r="BD751" s="41"/>
      <c r="BE751" s="41"/>
      <c r="BF751" s="41"/>
      <c r="BG751" s="41"/>
      <c r="BH751" s="41"/>
      <c r="BI751" s="41"/>
      <c r="BJ751" s="41"/>
      <c r="BK751" s="41"/>
      <c r="BL751" s="41"/>
      <c r="BM751" s="41"/>
      <c r="BN751" s="41"/>
      <c r="BO751" s="41"/>
      <c r="BP751" s="41"/>
      <c r="BQ751" s="41"/>
      <c r="BR751" s="41"/>
      <c r="BS751" s="41"/>
      <c r="BT751" s="41"/>
      <c r="BU751" s="41"/>
      <c r="BV751" s="41"/>
      <c r="BW751" s="41"/>
      <c r="BX751" s="41"/>
      <c r="BY751" s="41"/>
      <c r="BZ751" s="41"/>
      <c r="CA751" s="41"/>
      <c r="CB751" s="41"/>
      <c r="CC751" s="41"/>
      <c r="CD751" s="41"/>
      <c r="CE751" s="41"/>
      <c r="CF751" s="41"/>
      <c r="CG751" s="41"/>
      <c r="CH751" s="41"/>
      <c r="CI751" s="41"/>
      <c r="CJ751" s="41"/>
      <c r="CK751" s="41"/>
      <c r="CL751" s="41"/>
      <c r="CM751" s="41"/>
      <c r="CN751" s="41"/>
      <c r="CO751" s="41"/>
      <c r="CP751" s="41"/>
      <c r="CQ751" s="41"/>
      <c r="CR751" s="41"/>
      <c r="CS751" s="41"/>
      <c r="CT751" s="41"/>
      <c r="CU751" s="41"/>
      <c r="CV751" s="41"/>
      <c r="CW751" s="41"/>
      <c r="CX751" s="41"/>
      <c r="CY751" s="41"/>
    </row>
    <row r="752" spans="1:103" s="40" customFormat="1" x14ac:dyDescent="0.25">
      <c r="A752" s="187" t="s">
        <v>12</v>
      </c>
      <c r="B752" s="187"/>
      <c r="C752" s="166"/>
      <c r="D752" s="119">
        <f>SUM(D753:D758)</f>
        <v>0</v>
      </c>
      <c r="E752" s="119">
        <f>SUM(E753:E758)</f>
        <v>0</v>
      </c>
      <c r="F752" s="120">
        <f>SUM(F753:F758)</f>
        <v>0</v>
      </c>
      <c r="G752" s="189">
        <v>44562</v>
      </c>
      <c r="H752" s="189"/>
      <c r="I752" s="119">
        <f>SUM(I753:I758)</f>
        <v>0</v>
      </c>
      <c r="J752" s="200"/>
      <c r="K752" s="8" t="e">
        <f>F752/D752</f>
        <v>#DIV/0!</v>
      </c>
      <c r="L752" s="9" t="e">
        <f>I752/D752</f>
        <v>#DIV/0!</v>
      </c>
      <c r="M752" s="48"/>
      <c r="N752" s="3">
        <f t="shared" si="299"/>
        <v>0</v>
      </c>
      <c r="O752" s="3">
        <f t="shared" si="300"/>
        <v>0</v>
      </c>
      <c r="Q752" s="41"/>
      <c r="R752" s="175"/>
      <c r="S752" s="41"/>
      <c r="T752" s="41"/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F752" s="41"/>
      <c r="AG752" s="41"/>
      <c r="AH752" s="41"/>
      <c r="AI752" s="41"/>
      <c r="AJ752" s="41"/>
      <c r="AK752" s="41"/>
      <c r="AL752" s="41"/>
      <c r="AM752" s="41"/>
      <c r="AN752" s="41"/>
      <c r="AO752" s="41"/>
      <c r="AP752" s="41"/>
      <c r="AQ752" s="41"/>
      <c r="AR752" s="41"/>
      <c r="AS752" s="41"/>
      <c r="AT752" s="41"/>
      <c r="AU752" s="41"/>
      <c r="AV752" s="41"/>
      <c r="AW752" s="41"/>
      <c r="AX752" s="41"/>
      <c r="AY752" s="41"/>
      <c r="AZ752" s="41"/>
      <c r="BA752" s="41"/>
      <c r="BB752" s="41"/>
      <c r="BC752" s="41"/>
      <c r="BD752" s="41"/>
      <c r="BE752" s="41"/>
      <c r="BF752" s="41"/>
      <c r="BG752" s="41"/>
      <c r="BH752" s="41"/>
      <c r="BI752" s="41"/>
      <c r="BJ752" s="41"/>
      <c r="BK752" s="41"/>
      <c r="BL752" s="41"/>
      <c r="BM752" s="41"/>
      <c r="BN752" s="41"/>
      <c r="BO752" s="41"/>
      <c r="BP752" s="41"/>
      <c r="BQ752" s="41"/>
      <c r="BR752" s="41"/>
      <c r="BS752" s="41"/>
      <c r="BT752" s="41"/>
      <c r="BU752" s="41"/>
      <c r="BV752" s="41"/>
      <c r="BW752" s="41"/>
      <c r="BX752" s="41"/>
      <c r="BY752" s="41"/>
      <c r="BZ752" s="41"/>
      <c r="CA752" s="41"/>
      <c r="CB752" s="41"/>
      <c r="CC752" s="41"/>
      <c r="CD752" s="41"/>
      <c r="CE752" s="41"/>
      <c r="CF752" s="41"/>
      <c r="CG752" s="41"/>
      <c r="CH752" s="41"/>
      <c r="CI752" s="41"/>
      <c r="CJ752" s="41"/>
      <c r="CK752" s="41"/>
      <c r="CL752" s="41"/>
      <c r="CM752" s="41"/>
      <c r="CN752" s="41"/>
      <c r="CO752" s="41"/>
      <c r="CP752" s="41"/>
      <c r="CQ752" s="41"/>
      <c r="CR752" s="41"/>
      <c r="CS752" s="41"/>
      <c r="CT752" s="41"/>
      <c r="CU752" s="41"/>
      <c r="CV752" s="41"/>
      <c r="CW752" s="41"/>
      <c r="CX752" s="41"/>
      <c r="CY752" s="41"/>
    </row>
    <row r="753" spans="1:103" s="40" customFormat="1" x14ac:dyDescent="0.25">
      <c r="A753" s="187" t="s">
        <v>13</v>
      </c>
      <c r="B753" s="187"/>
      <c r="C753" s="166"/>
      <c r="D753" s="119"/>
      <c r="E753" s="119"/>
      <c r="F753" s="119"/>
      <c r="G753" s="189"/>
      <c r="H753" s="189"/>
      <c r="I753" s="119"/>
      <c r="J753" s="200"/>
      <c r="K753" s="8" t="e">
        <f t="shared" ref="K753:K758" si="309">F753/D753</f>
        <v>#DIV/0!</v>
      </c>
      <c r="L753" s="9" t="e">
        <f t="shared" ref="L753:L758" si="310">I753/D753</f>
        <v>#DIV/0!</v>
      </c>
      <c r="M753" s="48"/>
      <c r="N753" s="3">
        <f t="shared" si="299"/>
        <v>0</v>
      </c>
      <c r="O753" s="3">
        <f t="shared" si="300"/>
        <v>0</v>
      </c>
      <c r="Q753" s="41"/>
      <c r="R753" s="175"/>
      <c r="S753" s="41"/>
      <c r="T753" s="41"/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F753" s="41"/>
      <c r="AG753" s="41"/>
      <c r="AH753" s="41"/>
      <c r="AI753" s="41"/>
      <c r="AJ753" s="41"/>
      <c r="AK753" s="41"/>
      <c r="AL753" s="41"/>
      <c r="AM753" s="41"/>
      <c r="AN753" s="41"/>
      <c r="AO753" s="41"/>
      <c r="AP753" s="41"/>
      <c r="AQ753" s="41"/>
      <c r="AR753" s="41"/>
      <c r="AS753" s="41"/>
      <c r="AT753" s="41"/>
      <c r="AU753" s="41"/>
      <c r="AV753" s="41"/>
      <c r="AW753" s="41"/>
      <c r="AX753" s="41"/>
      <c r="AY753" s="41"/>
      <c r="AZ753" s="41"/>
      <c r="BA753" s="41"/>
      <c r="BB753" s="41"/>
      <c r="BC753" s="41"/>
      <c r="BD753" s="41"/>
      <c r="BE753" s="41"/>
      <c r="BF753" s="41"/>
      <c r="BG753" s="41"/>
      <c r="BH753" s="41"/>
      <c r="BI753" s="41"/>
      <c r="BJ753" s="41"/>
      <c r="BK753" s="41"/>
      <c r="BL753" s="41"/>
      <c r="BM753" s="41"/>
      <c r="BN753" s="41"/>
      <c r="BO753" s="41"/>
      <c r="BP753" s="41"/>
      <c r="BQ753" s="41"/>
      <c r="BR753" s="41"/>
      <c r="BS753" s="41"/>
      <c r="BT753" s="41"/>
      <c r="BU753" s="41"/>
      <c r="BV753" s="41"/>
      <c r="BW753" s="41"/>
      <c r="BX753" s="41"/>
      <c r="BY753" s="41"/>
      <c r="BZ753" s="41"/>
      <c r="CA753" s="41"/>
      <c r="CB753" s="41"/>
      <c r="CC753" s="41"/>
      <c r="CD753" s="41"/>
      <c r="CE753" s="41"/>
      <c r="CF753" s="41"/>
      <c r="CG753" s="41"/>
      <c r="CH753" s="41"/>
      <c r="CI753" s="41"/>
      <c r="CJ753" s="41"/>
      <c r="CK753" s="41"/>
      <c r="CL753" s="41"/>
      <c r="CM753" s="41"/>
      <c r="CN753" s="41"/>
      <c r="CO753" s="41"/>
      <c r="CP753" s="41"/>
      <c r="CQ753" s="41"/>
      <c r="CR753" s="41"/>
      <c r="CS753" s="41"/>
      <c r="CT753" s="41"/>
      <c r="CU753" s="41"/>
      <c r="CV753" s="41"/>
      <c r="CW753" s="41"/>
      <c r="CX753" s="41"/>
      <c r="CY753" s="41"/>
    </row>
    <row r="754" spans="1:103" s="40" customFormat="1" x14ac:dyDescent="0.25">
      <c r="A754" s="187" t="s">
        <v>14</v>
      </c>
      <c r="B754" s="187"/>
      <c r="C754" s="166"/>
      <c r="D754" s="119"/>
      <c r="E754" s="119"/>
      <c r="F754" s="119"/>
      <c r="G754" s="189"/>
      <c r="H754" s="189"/>
      <c r="I754" s="119"/>
      <c r="J754" s="200"/>
      <c r="K754" s="8" t="e">
        <f t="shared" si="309"/>
        <v>#DIV/0!</v>
      </c>
      <c r="L754" s="9" t="e">
        <f t="shared" si="310"/>
        <v>#DIV/0!</v>
      </c>
      <c r="M754" s="48"/>
      <c r="N754" s="3">
        <f t="shared" si="299"/>
        <v>0</v>
      </c>
      <c r="O754" s="3">
        <f t="shared" si="300"/>
        <v>0</v>
      </c>
      <c r="Q754" s="41"/>
      <c r="R754" s="175"/>
      <c r="S754" s="41"/>
      <c r="T754" s="41"/>
      <c r="U754" s="41"/>
      <c r="V754" s="41"/>
      <c r="W754" s="41"/>
      <c r="X754" s="41"/>
      <c r="Y754" s="41"/>
      <c r="Z754" s="41"/>
      <c r="AA754" s="41"/>
      <c r="AB754" s="41"/>
      <c r="AC754" s="41"/>
      <c r="AD754" s="41"/>
      <c r="AE754" s="41"/>
      <c r="AF754" s="41"/>
      <c r="AG754" s="41"/>
      <c r="AH754" s="41"/>
      <c r="AI754" s="41"/>
      <c r="AJ754" s="41"/>
      <c r="AK754" s="41"/>
      <c r="AL754" s="41"/>
      <c r="AM754" s="41"/>
      <c r="AN754" s="41"/>
      <c r="AO754" s="41"/>
      <c r="AP754" s="41"/>
      <c r="AQ754" s="41"/>
      <c r="AR754" s="41"/>
      <c r="AS754" s="41"/>
      <c r="AT754" s="41"/>
      <c r="AU754" s="41"/>
      <c r="AV754" s="41"/>
      <c r="AW754" s="41"/>
      <c r="AX754" s="41"/>
      <c r="AY754" s="41"/>
      <c r="AZ754" s="41"/>
      <c r="BA754" s="41"/>
      <c r="BB754" s="41"/>
      <c r="BC754" s="41"/>
      <c r="BD754" s="41"/>
      <c r="BE754" s="41"/>
      <c r="BF754" s="41"/>
      <c r="BG754" s="41"/>
      <c r="BH754" s="41"/>
      <c r="BI754" s="41"/>
      <c r="BJ754" s="41"/>
      <c r="BK754" s="41"/>
      <c r="BL754" s="41"/>
      <c r="BM754" s="41"/>
      <c r="BN754" s="41"/>
      <c r="BO754" s="41"/>
      <c r="BP754" s="41"/>
      <c r="BQ754" s="41"/>
      <c r="BR754" s="41"/>
      <c r="BS754" s="41"/>
      <c r="BT754" s="41"/>
      <c r="BU754" s="41"/>
      <c r="BV754" s="41"/>
      <c r="BW754" s="41"/>
      <c r="BX754" s="41"/>
      <c r="BY754" s="41"/>
      <c r="BZ754" s="41"/>
      <c r="CA754" s="41"/>
      <c r="CB754" s="41"/>
      <c r="CC754" s="41"/>
      <c r="CD754" s="41"/>
      <c r="CE754" s="41"/>
      <c r="CF754" s="41"/>
      <c r="CG754" s="41"/>
      <c r="CH754" s="41"/>
      <c r="CI754" s="41"/>
      <c r="CJ754" s="41"/>
      <c r="CK754" s="41"/>
      <c r="CL754" s="41"/>
      <c r="CM754" s="41"/>
      <c r="CN754" s="41"/>
      <c r="CO754" s="41"/>
      <c r="CP754" s="41"/>
      <c r="CQ754" s="41"/>
      <c r="CR754" s="41"/>
      <c r="CS754" s="41"/>
      <c r="CT754" s="41"/>
      <c r="CU754" s="41"/>
      <c r="CV754" s="41"/>
      <c r="CW754" s="41"/>
      <c r="CX754" s="41"/>
      <c r="CY754" s="41"/>
    </row>
    <row r="755" spans="1:103" s="40" customFormat="1" x14ac:dyDescent="0.25">
      <c r="A755" s="187" t="s">
        <v>15</v>
      </c>
      <c r="B755" s="187"/>
      <c r="C755" s="166"/>
      <c r="D755" s="119"/>
      <c r="E755" s="119"/>
      <c r="F755" s="119"/>
      <c r="G755" s="189"/>
      <c r="H755" s="189"/>
      <c r="I755" s="119"/>
      <c r="J755" s="200"/>
      <c r="K755" s="8" t="e">
        <f t="shared" si="309"/>
        <v>#DIV/0!</v>
      </c>
      <c r="L755" s="9" t="e">
        <f t="shared" si="310"/>
        <v>#DIV/0!</v>
      </c>
      <c r="M755" s="48"/>
      <c r="N755" s="3">
        <f t="shared" si="299"/>
        <v>0</v>
      </c>
      <c r="O755" s="3">
        <f t="shared" si="300"/>
        <v>0</v>
      </c>
      <c r="Q755" s="41"/>
      <c r="R755" s="175"/>
      <c r="S755" s="41"/>
      <c r="T755" s="41"/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F755" s="41"/>
      <c r="AG755" s="41"/>
      <c r="AH755" s="41"/>
      <c r="AI755" s="41"/>
      <c r="AJ755" s="41"/>
      <c r="AK755" s="41"/>
      <c r="AL755" s="41"/>
      <c r="AM755" s="41"/>
      <c r="AN755" s="41"/>
      <c r="AO755" s="41"/>
      <c r="AP755" s="41"/>
      <c r="AQ755" s="41"/>
      <c r="AR755" s="41"/>
      <c r="AS755" s="41"/>
      <c r="AT755" s="41"/>
      <c r="AU755" s="41"/>
      <c r="AV755" s="41"/>
      <c r="AW755" s="41"/>
      <c r="AX755" s="41"/>
      <c r="AY755" s="41"/>
      <c r="AZ755" s="41"/>
      <c r="BA755" s="41"/>
      <c r="BB755" s="41"/>
      <c r="BC755" s="41"/>
      <c r="BD755" s="41"/>
      <c r="BE755" s="41"/>
      <c r="BF755" s="41"/>
      <c r="BG755" s="41"/>
      <c r="BH755" s="41"/>
      <c r="BI755" s="41"/>
      <c r="BJ755" s="41"/>
      <c r="BK755" s="41"/>
      <c r="BL755" s="41"/>
      <c r="BM755" s="41"/>
      <c r="BN755" s="41"/>
      <c r="BO755" s="41"/>
      <c r="BP755" s="41"/>
      <c r="BQ755" s="41"/>
      <c r="BR755" s="41"/>
      <c r="BS755" s="41"/>
      <c r="BT755" s="41"/>
      <c r="BU755" s="41"/>
      <c r="BV755" s="41"/>
      <c r="BW755" s="41"/>
      <c r="BX755" s="41"/>
      <c r="BY755" s="41"/>
      <c r="BZ755" s="41"/>
      <c r="CA755" s="41"/>
      <c r="CB755" s="41"/>
      <c r="CC755" s="41"/>
      <c r="CD755" s="41"/>
      <c r="CE755" s="41"/>
      <c r="CF755" s="41"/>
      <c r="CG755" s="41"/>
      <c r="CH755" s="41"/>
      <c r="CI755" s="41"/>
      <c r="CJ755" s="41"/>
      <c r="CK755" s="41"/>
      <c r="CL755" s="41"/>
      <c r="CM755" s="41"/>
      <c r="CN755" s="41"/>
      <c r="CO755" s="41"/>
      <c r="CP755" s="41"/>
      <c r="CQ755" s="41"/>
      <c r="CR755" s="41"/>
      <c r="CS755" s="41"/>
      <c r="CT755" s="41"/>
      <c r="CU755" s="41"/>
      <c r="CV755" s="41"/>
      <c r="CW755" s="41"/>
      <c r="CX755" s="41"/>
      <c r="CY755" s="41"/>
    </row>
    <row r="756" spans="1:103" s="40" customFormat="1" x14ac:dyDescent="0.25">
      <c r="A756" s="187" t="s">
        <v>16</v>
      </c>
      <c r="B756" s="187"/>
      <c r="C756" s="166"/>
      <c r="D756" s="119"/>
      <c r="E756" s="119"/>
      <c r="F756" s="119"/>
      <c r="G756" s="189"/>
      <c r="H756" s="189"/>
      <c r="I756" s="119"/>
      <c r="J756" s="200"/>
      <c r="K756" s="8" t="e">
        <f t="shared" si="309"/>
        <v>#DIV/0!</v>
      </c>
      <c r="L756" s="9" t="e">
        <f t="shared" si="310"/>
        <v>#DIV/0!</v>
      </c>
      <c r="M756" s="48"/>
      <c r="N756" s="3">
        <f t="shared" si="299"/>
        <v>0</v>
      </c>
      <c r="O756" s="3">
        <f t="shared" si="300"/>
        <v>0</v>
      </c>
      <c r="Q756" s="41"/>
      <c r="R756" s="175"/>
      <c r="S756" s="41"/>
      <c r="T756" s="41"/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F756" s="41"/>
      <c r="AG756" s="41"/>
      <c r="AH756" s="41"/>
      <c r="AI756" s="41"/>
      <c r="AJ756" s="41"/>
      <c r="AK756" s="41"/>
      <c r="AL756" s="41"/>
      <c r="AM756" s="41"/>
      <c r="AN756" s="41"/>
      <c r="AO756" s="41"/>
      <c r="AP756" s="41"/>
      <c r="AQ756" s="41"/>
      <c r="AR756" s="41"/>
      <c r="AS756" s="41"/>
      <c r="AT756" s="41"/>
      <c r="AU756" s="41"/>
      <c r="AV756" s="41"/>
      <c r="AW756" s="41"/>
      <c r="AX756" s="41"/>
      <c r="AY756" s="41"/>
      <c r="AZ756" s="41"/>
      <c r="BA756" s="41"/>
      <c r="BB756" s="41"/>
      <c r="BC756" s="41"/>
      <c r="BD756" s="41"/>
      <c r="BE756" s="41"/>
      <c r="BF756" s="41"/>
      <c r="BG756" s="41"/>
      <c r="BH756" s="41"/>
      <c r="BI756" s="41"/>
      <c r="BJ756" s="41"/>
      <c r="BK756" s="41"/>
      <c r="BL756" s="41"/>
      <c r="BM756" s="41"/>
      <c r="BN756" s="41"/>
      <c r="BO756" s="41"/>
      <c r="BP756" s="41"/>
      <c r="BQ756" s="41"/>
      <c r="BR756" s="41"/>
      <c r="BS756" s="41"/>
      <c r="BT756" s="41"/>
      <c r="BU756" s="41"/>
      <c r="BV756" s="41"/>
      <c r="BW756" s="41"/>
      <c r="BX756" s="41"/>
      <c r="BY756" s="41"/>
      <c r="BZ756" s="41"/>
      <c r="CA756" s="41"/>
      <c r="CB756" s="41"/>
      <c r="CC756" s="41"/>
      <c r="CD756" s="41"/>
      <c r="CE756" s="41"/>
      <c r="CF756" s="41"/>
      <c r="CG756" s="41"/>
      <c r="CH756" s="41"/>
      <c r="CI756" s="41"/>
      <c r="CJ756" s="41"/>
      <c r="CK756" s="41"/>
      <c r="CL756" s="41"/>
      <c r="CM756" s="41"/>
      <c r="CN756" s="41"/>
      <c r="CO756" s="41"/>
      <c r="CP756" s="41"/>
      <c r="CQ756" s="41"/>
      <c r="CR756" s="41"/>
      <c r="CS756" s="41"/>
      <c r="CT756" s="41"/>
      <c r="CU756" s="41"/>
      <c r="CV756" s="41"/>
      <c r="CW756" s="41"/>
      <c r="CX756" s="41"/>
      <c r="CY756" s="41"/>
    </row>
    <row r="757" spans="1:103" s="40" customFormat="1" x14ac:dyDescent="0.25">
      <c r="A757" s="187" t="s">
        <v>17</v>
      </c>
      <c r="B757" s="187"/>
      <c r="C757" s="166"/>
      <c r="D757" s="120"/>
      <c r="E757" s="120"/>
      <c r="F757" s="120"/>
      <c r="G757" s="189"/>
      <c r="H757" s="189"/>
      <c r="I757" s="120"/>
      <c r="J757" s="200"/>
      <c r="K757" s="8" t="e">
        <f t="shared" si="309"/>
        <v>#DIV/0!</v>
      </c>
      <c r="L757" s="9" t="e">
        <f t="shared" si="310"/>
        <v>#DIV/0!</v>
      </c>
      <c r="M757" s="48"/>
      <c r="N757" s="3">
        <f t="shared" si="299"/>
        <v>0</v>
      </c>
      <c r="O757" s="3">
        <f t="shared" si="300"/>
        <v>0</v>
      </c>
      <c r="Q757" s="41"/>
      <c r="R757" s="175"/>
      <c r="S757" s="41"/>
      <c r="T757" s="41"/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F757" s="41"/>
      <c r="AG757" s="41"/>
      <c r="AH757" s="41"/>
      <c r="AI757" s="41"/>
      <c r="AJ757" s="41"/>
      <c r="AK757" s="41"/>
      <c r="AL757" s="41"/>
      <c r="AM757" s="41"/>
      <c r="AN757" s="41"/>
      <c r="AO757" s="41"/>
      <c r="AP757" s="41"/>
      <c r="AQ757" s="41"/>
      <c r="AR757" s="41"/>
      <c r="AS757" s="41"/>
      <c r="AT757" s="41"/>
      <c r="AU757" s="41"/>
      <c r="AV757" s="41"/>
      <c r="AW757" s="41"/>
      <c r="AX757" s="41"/>
      <c r="AY757" s="41"/>
      <c r="AZ757" s="41"/>
      <c r="BA757" s="41"/>
      <c r="BB757" s="41"/>
      <c r="BC757" s="41"/>
      <c r="BD757" s="41"/>
      <c r="BE757" s="41"/>
      <c r="BF757" s="41"/>
      <c r="BG757" s="41"/>
      <c r="BH757" s="41"/>
      <c r="BI757" s="41"/>
      <c r="BJ757" s="41"/>
      <c r="BK757" s="41"/>
      <c r="BL757" s="41"/>
      <c r="BM757" s="41"/>
      <c r="BN757" s="41"/>
      <c r="BO757" s="41"/>
      <c r="BP757" s="41"/>
      <c r="BQ757" s="41"/>
      <c r="BR757" s="41"/>
      <c r="BS757" s="41"/>
      <c r="BT757" s="41"/>
      <c r="BU757" s="41"/>
      <c r="BV757" s="41"/>
      <c r="BW757" s="41"/>
      <c r="BX757" s="41"/>
      <c r="BY757" s="41"/>
      <c r="BZ757" s="41"/>
      <c r="CA757" s="41"/>
      <c r="CB757" s="41"/>
      <c r="CC757" s="41"/>
      <c r="CD757" s="41"/>
      <c r="CE757" s="41"/>
      <c r="CF757" s="41"/>
      <c r="CG757" s="41"/>
      <c r="CH757" s="41"/>
      <c r="CI757" s="41"/>
      <c r="CJ757" s="41"/>
      <c r="CK757" s="41"/>
      <c r="CL757" s="41"/>
      <c r="CM757" s="41"/>
      <c r="CN757" s="41"/>
      <c r="CO757" s="41"/>
      <c r="CP757" s="41"/>
      <c r="CQ757" s="41"/>
      <c r="CR757" s="41"/>
      <c r="CS757" s="41"/>
      <c r="CT757" s="41"/>
      <c r="CU757" s="41"/>
      <c r="CV757" s="41"/>
      <c r="CW757" s="41"/>
      <c r="CX757" s="41"/>
      <c r="CY757" s="41"/>
    </row>
    <row r="758" spans="1:103" s="40" customFormat="1" x14ac:dyDescent="0.25">
      <c r="A758" s="190" t="s">
        <v>18</v>
      </c>
      <c r="B758" s="190"/>
      <c r="C758" s="167"/>
      <c r="D758" s="122"/>
      <c r="E758" s="122"/>
      <c r="F758" s="122"/>
      <c r="G758" s="192"/>
      <c r="H758" s="192"/>
      <c r="I758" s="122"/>
      <c r="J758" s="201"/>
      <c r="K758" s="8" t="e">
        <f t="shared" si="309"/>
        <v>#DIV/0!</v>
      </c>
      <c r="L758" s="9" t="e">
        <f t="shared" si="310"/>
        <v>#DIV/0!</v>
      </c>
      <c r="M758" s="48"/>
      <c r="N758" s="3">
        <f t="shared" si="299"/>
        <v>0</v>
      </c>
      <c r="O758" s="3">
        <f t="shared" si="300"/>
        <v>0</v>
      </c>
      <c r="Q758" s="41"/>
      <c r="R758" s="175"/>
      <c r="S758" s="41"/>
      <c r="T758" s="41"/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F758" s="41"/>
      <c r="AG758" s="41"/>
      <c r="AH758" s="41"/>
      <c r="AI758" s="41"/>
      <c r="AJ758" s="41"/>
      <c r="AK758" s="41"/>
      <c r="AL758" s="41"/>
      <c r="AM758" s="41"/>
      <c r="AN758" s="41"/>
      <c r="AO758" s="41"/>
      <c r="AP758" s="41"/>
      <c r="AQ758" s="41"/>
      <c r="AR758" s="41"/>
      <c r="AS758" s="41"/>
      <c r="AT758" s="41"/>
      <c r="AU758" s="41"/>
      <c r="AV758" s="41"/>
      <c r="AW758" s="41"/>
      <c r="AX758" s="41"/>
      <c r="AY758" s="41"/>
      <c r="AZ758" s="41"/>
      <c r="BA758" s="41"/>
      <c r="BB758" s="41"/>
      <c r="BC758" s="41"/>
      <c r="BD758" s="41"/>
      <c r="BE758" s="41"/>
      <c r="BF758" s="41"/>
      <c r="BG758" s="41"/>
      <c r="BH758" s="41"/>
      <c r="BI758" s="41"/>
      <c r="BJ758" s="41"/>
      <c r="BK758" s="41"/>
      <c r="BL758" s="41"/>
      <c r="BM758" s="41"/>
      <c r="BN758" s="41"/>
      <c r="BO758" s="41"/>
      <c r="BP758" s="41"/>
      <c r="BQ758" s="41"/>
      <c r="BR758" s="41"/>
      <c r="BS758" s="41"/>
      <c r="BT758" s="41"/>
      <c r="BU758" s="41"/>
      <c r="BV758" s="41"/>
      <c r="BW758" s="41"/>
      <c r="BX758" s="41"/>
      <c r="BY758" s="41"/>
      <c r="BZ758" s="41"/>
      <c r="CA758" s="41"/>
      <c r="CB758" s="41"/>
      <c r="CC758" s="41"/>
      <c r="CD758" s="41"/>
      <c r="CE758" s="41"/>
      <c r="CF758" s="41"/>
      <c r="CG758" s="41"/>
      <c r="CH758" s="41"/>
      <c r="CI758" s="41"/>
      <c r="CJ758" s="41"/>
      <c r="CK758" s="41"/>
      <c r="CL758" s="41"/>
      <c r="CM758" s="41"/>
      <c r="CN758" s="41"/>
      <c r="CO758" s="41"/>
      <c r="CP758" s="41"/>
      <c r="CQ758" s="41"/>
      <c r="CR758" s="41"/>
      <c r="CS758" s="41"/>
      <c r="CT758" s="41"/>
      <c r="CU758" s="41"/>
      <c r="CV758" s="41"/>
      <c r="CW758" s="41"/>
      <c r="CX758" s="41"/>
      <c r="CY758" s="41"/>
    </row>
    <row r="759" spans="1:103" s="100" customFormat="1" ht="24" x14ac:dyDescent="0.2">
      <c r="A759" s="162" t="s">
        <v>183</v>
      </c>
      <c r="B759" s="195" t="s">
        <v>184</v>
      </c>
      <c r="C759" s="195"/>
      <c r="D759" s="195"/>
      <c r="E759" s="195"/>
      <c r="F759" s="195"/>
      <c r="G759" s="195"/>
      <c r="H759" s="195"/>
      <c r="I759" s="195"/>
      <c r="J759" s="195"/>
      <c r="K759" s="13"/>
      <c r="L759" s="14"/>
      <c r="M759" s="58"/>
      <c r="N759" s="49">
        <f t="shared" si="299"/>
        <v>0</v>
      </c>
      <c r="O759" s="49">
        <f t="shared" si="300"/>
        <v>0</v>
      </c>
      <c r="R759" s="184"/>
    </row>
    <row r="760" spans="1:103" x14ac:dyDescent="0.25">
      <c r="A760" s="193" t="s">
        <v>12</v>
      </c>
      <c r="B760" s="193"/>
      <c r="C760" s="145" t="s">
        <v>304</v>
      </c>
      <c r="D760" s="139">
        <f t="shared" ref="D760:F766" si="311">SUM(D768,D784,D816)</f>
        <v>165169.06967999999</v>
      </c>
      <c r="E760" s="139">
        <f t="shared" si="311"/>
        <v>164212.45129999999</v>
      </c>
      <c r="F760" s="139">
        <f t="shared" si="311"/>
        <v>164212.45129999999</v>
      </c>
      <c r="G760" s="196">
        <v>44562</v>
      </c>
      <c r="H760" s="196"/>
      <c r="I760" s="139">
        <f t="shared" ref="I760:I766" si="312">SUM(I768,I784,I816)</f>
        <v>164280.05359999998</v>
      </c>
      <c r="J760" s="198" t="s">
        <v>267</v>
      </c>
      <c r="K760" s="8">
        <f>F760/D760</f>
        <v>0.99420824745302883</v>
      </c>
      <c r="L760" s="9">
        <f>I760/D760</f>
        <v>0.9946175389755334</v>
      </c>
      <c r="M760" s="18"/>
      <c r="N760" s="3">
        <f t="shared" si="299"/>
        <v>67.60229999999865</v>
      </c>
      <c r="O760" s="3">
        <f t="shared" si="300"/>
        <v>0</v>
      </c>
      <c r="R760" s="169"/>
    </row>
    <row r="761" spans="1:103" x14ac:dyDescent="0.25">
      <c r="A761" s="193" t="s">
        <v>13</v>
      </c>
      <c r="B761" s="193"/>
      <c r="C761" s="145"/>
      <c r="D761" s="139">
        <f t="shared" si="311"/>
        <v>0</v>
      </c>
      <c r="E761" s="139">
        <f t="shared" si="311"/>
        <v>0</v>
      </c>
      <c r="F761" s="139">
        <f t="shared" si="311"/>
        <v>0</v>
      </c>
      <c r="G761" s="196"/>
      <c r="H761" s="196"/>
      <c r="I761" s="139">
        <f t="shared" si="312"/>
        <v>0</v>
      </c>
      <c r="J761" s="198"/>
      <c r="K761" s="8" t="e">
        <f t="shared" ref="K761:K766" si="313">F761/D761</f>
        <v>#DIV/0!</v>
      </c>
      <c r="L761" s="9" t="e">
        <f t="shared" ref="L761:L766" si="314">I761/D761</f>
        <v>#DIV/0!</v>
      </c>
      <c r="M761" s="18"/>
      <c r="N761" s="3">
        <f t="shared" si="299"/>
        <v>0</v>
      </c>
      <c r="O761" s="3">
        <f t="shared" si="300"/>
        <v>0</v>
      </c>
      <c r="R761" s="169"/>
    </row>
    <row r="762" spans="1:103" x14ac:dyDescent="0.25">
      <c r="A762" s="193" t="s">
        <v>14</v>
      </c>
      <c r="B762" s="193"/>
      <c r="C762" s="145" t="s">
        <v>304</v>
      </c>
      <c r="D762" s="139">
        <f t="shared" si="311"/>
        <v>165169.06967999999</v>
      </c>
      <c r="E762" s="139">
        <f t="shared" si="311"/>
        <v>164212.45129999999</v>
      </c>
      <c r="F762" s="139">
        <f t="shared" si="311"/>
        <v>164212.45129999999</v>
      </c>
      <c r="G762" s="196"/>
      <c r="H762" s="196"/>
      <c r="I762" s="139">
        <f t="shared" si="312"/>
        <v>164280.05359999998</v>
      </c>
      <c r="J762" s="198"/>
      <c r="K762" s="8">
        <f t="shared" si="313"/>
        <v>0.99420824745302883</v>
      </c>
      <c r="L762" s="9">
        <f t="shared" si="314"/>
        <v>0.9946175389755334</v>
      </c>
      <c r="M762" s="18"/>
      <c r="N762" s="3">
        <f t="shared" si="299"/>
        <v>67.60229999999865</v>
      </c>
      <c r="O762" s="3">
        <f t="shared" si="300"/>
        <v>0</v>
      </c>
      <c r="R762" s="169"/>
    </row>
    <row r="763" spans="1:103" x14ac:dyDescent="0.25">
      <c r="A763" s="193" t="s">
        <v>15</v>
      </c>
      <c r="B763" s="193"/>
      <c r="C763" s="145"/>
      <c r="D763" s="139">
        <f t="shared" si="311"/>
        <v>0</v>
      </c>
      <c r="E763" s="139">
        <f t="shared" si="311"/>
        <v>0</v>
      </c>
      <c r="F763" s="139">
        <f t="shared" si="311"/>
        <v>0</v>
      </c>
      <c r="G763" s="196"/>
      <c r="H763" s="196"/>
      <c r="I763" s="139">
        <f t="shared" si="312"/>
        <v>0</v>
      </c>
      <c r="J763" s="198"/>
      <c r="K763" s="8" t="e">
        <f t="shared" si="313"/>
        <v>#DIV/0!</v>
      </c>
      <c r="L763" s="9" t="e">
        <f t="shared" si="314"/>
        <v>#DIV/0!</v>
      </c>
      <c r="M763" s="18"/>
      <c r="N763" s="3">
        <f t="shared" si="299"/>
        <v>0</v>
      </c>
      <c r="O763" s="3">
        <f t="shared" si="300"/>
        <v>0</v>
      </c>
      <c r="R763" s="169"/>
    </row>
    <row r="764" spans="1:103" x14ac:dyDescent="0.25">
      <c r="A764" s="193" t="s">
        <v>16</v>
      </c>
      <c r="B764" s="193"/>
      <c r="C764" s="145"/>
      <c r="D764" s="139">
        <f t="shared" si="311"/>
        <v>0</v>
      </c>
      <c r="E764" s="139">
        <f t="shared" si="311"/>
        <v>0</v>
      </c>
      <c r="F764" s="139">
        <f t="shared" si="311"/>
        <v>0</v>
      </c>
      <c r="G764" s="196"/>
      <c r="H764" s="196"/>
      <c r="I764" s="139">
        <f t="shared" si="312"/>
        <v>0</v>
      </c>
      <c r="J764" s="198"/>
      <c r="K764" s="8" t="e">
        <f t="shared" si="313"/>
        <v>#DIV/0!</v>
      </c>
      <c r="L764" s="9" t="e">
        <f t="shared" si="314"/>
        <v>#DIV/0!</v>
      </c>
      <c r="M764" s="18"/>
      <c r="N764" s="3">
        <f t="shared" si="299"/>
        <v>0</v>
      </c>
      <c r="O764" s="3">
        <f t="shared" si="300"/>
        <v>0</v>
      </c>
      <c r="R764" s="169"/>
    </row>
    <row r="765" spans="1:103" x14ac:dyDescent="0.25">
      <c r="A765" s="193" t="s">
        <v>17</v>
      </c>
      <c r="B765" s="193"/>
      <c r="C765" s="145"/>
      <c r="D765" s="139">
        <f t="shared" si="311"/>
        <v>0</v>
      </c>
      <c r="E765" s="139">
        <f t="shared" si="311"/>
        <v>0</v>
      </c>
      <c r="F765" s="139">
        <f t="shared" si="311"/>
        <v>0</v>
      </c>
      <c r="G765" s="196"/>
      <c r="H765" s="196"/>
      <c r="I765" s="139">
        <f t="shared" si="312"/>
        <v>0</v>
      </c>
      <c r="J765" s="198"/>
      <c r="K765" s="8" t="e">
        <f t="shared" si="313"/>
        <v>#DIV/0!</v>
      </c>
      <c r="L765" s="9" t="e">
        <f t="shared" si="314"/>
        <v>#DIV/0!</v>
      </c>
      <c r="M765" s="18"/>
      <c r="N765" s="3">
        <f t="shared" si="299"/>
        <v>0</v>
      </c>
      <c r="O765" s="3">
        <f t="shared" si="300"/>
        <v>0</v>
      </c>
      <c r="R765" s="169"/>
    </row>
    <row r="766" spans="1:103" x14ac:dyDescent="0.25">
      <c r="A766" s="194" t="s">
        <v>18</v>
      </c>
      <c r="B766" s="194"/>
      <c r="C766" s="146"/>
      <c r="D766" s="140">
        <f t="shared" si="311"/>
        <v>0</v>
      </c>
      <c r="E766" s="140">
        <f t="shared" si="311"/>
        <v>0</v>
      </c>
      <c r="F766" s="140">
        <f t="shared" si="311"/>
        <v>0</v>
      </c>
      <c r="G766" s="197"/>
      <c r="H766" s="197"/>
      <c r="I766" s="140">
        <f t="shared" si="312"/>
        <v>0</v>
      </c>
      <c r="J766" s="199"/>
      <c r="K766" s="8" t="e">
        <f t="shared" si="313"/>
        <v>#DIV/0!</v>
      </c>
      <c r="L766" s="9" t="e">
        <f t="shared" si="314"/>
        <v>#DIV/0!</v>
      </c>
      <c r="M766" s="18"/>
      <c r="N766" s="3">
        <f t="shared" si="299"/>
        <v>0</v>
      </c>
      <c r="O766" s="3">
        <f t="shared" si="300"/>
        <v>0</v>
      </c>
      <c r="R766" s="169"/>
    </row>
    <row r="767" spans="1:103" s="52" customFormat="1" ht="24" x14ac:dyDescent="0.2">
      <c r="A767" s="133" t="s">
        <v>185</v>
      </c>
      <c r="B767" s="191" t="s">
        <v>186</v>
      </c>
      <c r="C767" s="191"/>
      <c r="D767" s="191"/>
      <c r="E767" s="191"/>
      <c r="F767" s="191"/>
      <c r="G767" s="191"/>
      <c r="H767" s="191"/>
      <c r="I767" s="191"/>
      <c r="J767" s="191"/>
      <c r="K767" s="26"/>
      <c r="L767" s="27"/>
      <c r="M767" s="39"/>
      <c r="N767" s="49">
        <f t="shared" si="299"/>
        <v>0</v>
      </c>
      <c r="O767" s="49">
        <f t="shared" si="300"/>
        <v>0</v>
      </c>
      <c r="Q767" s="53"/>
      <c r="R767" s="176"/>
      <c r="S767" s="53"/>
      <c r="T767" s="53"/>
      <c r="U767" s="53"/>
      <c r="V767" s="53"/>
      <c r="W767" s="53"/>
      <c r="X767" s="53"/>
      <c r="Y767" s="53"/>
      <c r="Z767" s="53"/>
      <c r="AA767" s="53"/>
      <c r="AB767" s="53"/>
      <c r="AC767" s="53"/>
      <c r="AD767" s="53"/>
      <c r="AE767" s="53"/>
      <c r="AF767" s="53"/>
      <c r="AG767" s="53"/>
      <c r="AH767" s="53"/>
      <c r="AI767" s="53"/>
      <c r="AJ767" s="53"/>
      <c r="AK767" s="53"/>
      <c r="AL767" s="53"/>
      <c r="AM767" s="53"/>
      <c r="AN767" s="53"/>
      <c r="AO767" s="53"/>
      <c r="AP767" s="53"/>
      <c r="AQ767" s="53"/>
      <c r="AR767" s="53"/>
      <c r="AS767" s="53"/>
      <c r="AT767" s="53"/>
      <c r="AU767" s="53"/>
      <c r="AV767" s="53"/>
      <c r="AW767" s="53"/>
      <c r="AX767" s="53"/>
      <c r="AY767" s="53"/>
      <c r="AZ767" s="53"/>
      <c r="BA767" s="53"/>
      <c r="BB767" s="53"/>
      <c r="BC767" s="53"/>
      <c r="BD767" s="53"/>
      <c r="BE767" s="53"/>
      <c r="BF767" s="53"/>
      <c r="BG767" s="53"/>
      <c r="BH767" s="53"/>
      <c r="BI767" s="53"/>
      <c r="BJ767" s="53"/>
      <c r="BK767" s="53"/>
      <c r="BL767" s="53"/>
      <c r="BM767" s="53"/>
      <c r="BN767" s="53"/>
      <c r="BO767" s="53"/>
      <c r="BP767" s="53"/>
      <c r="BQ767" s="53"/>
      <c r="BR767" s="53"/>
      <c r="BS767" s="53"/>
      <c r="BT767" s="53"/>
      <c r="BU767" s="53"/>
      <c r="BV767" s="53"/>
      <c r="BW767" s="53"/>
      <c r="BX767" s="53"/>
      <c r="BY767" s="53"/>
      <c r="BZ767" s="53"/>
      <c r="CA767" s="53"/>
      <c r="CB767" s="53"/>
      <c r="CC767" s="53"/>
      <c r="CD767" s="53"/>
      <c r="CE767" s="53"/>
      <c r="CF767" s="53"/>
      <c r="CG767" s="53"/>
      <c r="CH767" s="53"/>
      <c r="CI767" s="53"/>
      <c r="CJ767" s="53"/>
      <c r="CK767" s="53"/>
      <c r="CL767" s="53"/>
      <c r="CM767" s="53"/>
      <c r="CN767" s="53"/>
      <c r="CO767" s="53"/>
      <c r="CP767" s="53"/>
      <c r="CQ767" s="53"/>
      <c r="CR767" s="53"/>
      <c r="CS767" s="53"/>
      <c r="CT767" s="53"/>
      <c r="CU767" s="53"/>
      <c r="CV767" s="53"/>
      <c r="CW767" s="53"/>
      <c r="CX767" s="53"/>
      <c r="CY767" s="53"/>
    </row>
    <row r="768" spans="1:103" s="11" customFormat="1" x14ac:dyDescent="0.25">
      <c r="A768" s="187" t="s">
        <v>12</v>
      </c>
      <c r="B768" s="187"/>
      <c r="C768" s="166" t="s">
        <v>304</v>
      </c>
      <c r="D768" s="141">
        <f t="shared" ref="D768:F774" si="315">SUM(D776)</f>
        <v>44298.919679999999</v>
      </c>
      <c r="E768" s="141">
        <f t="shared" si="315"/>
        <v>43409.903599999998</v>
      </c>
      <c r="F768" s="141">
        <f t="shared" si="315"/>
        <v>43409.903599999998</v>
      </c>
      <c r="G768" s="189">
        <v>44562</v>
      </c>
      <c r="H768" s="189"/>
      <c r="I768" s="141">
        <f>I776</f>
        <v>43409.903599999998</v>
      </c>
      <c r="J768" s="185" t="s">
        <v>266</v>
      </c>
      <c r="K768" s="8">
        <f>F768/D768</f>
        <v>0.97993142752866336</v>
      </c>
      <c r="L768" s="9">
        <f>I768/D768</f>
        <v>0.97993142752866336</v>
      </c>
      <c r="M768" s="31"/>
      <c r="N768" s="3">
        <f t="shared" si="299"/>
        <v>0</v>
      </c>
      <c r="O768" s="3">
        <f t="shared" si="300"/>
        <v>0</v>
      </c>
      <c r="Q768" s="2"/>
      <c r="R768" s="169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  <c r="AT768" s="2"/>
      <c r="AU768" s="2"/>
      <c r="AV768" s="2"/>
      <c r="AW768" s="2"/>
      <c r="AX768" s="2"/>
      <c r="AY768" s="2"/>
      <c r="AZ768" s="2"/>
      <c r="BA768" s="2"/>
      <c r="BB768" s="2"/>
      <c r="BC768" s="2"/>
      <c r="BD768" s="2"/>
      <c r="BE768" s="2"/>
      <c r="BF768" s="2"/>
      <c r="BG768" s="2"/>
      <c r="BH768" s="2"/>
      <c r="BI768" s="2"/>
      <c r="BJ768" s="2"/>
      <c r="BK768" s="2"/>
      <c r="BL768" s="2"/>
      <c r="BM768" s="2"/>
      <c r="BN768" s="2"/>
      <c r="BO768" s="2"/>
      <c r="BP768" s="2"/>
      <c r="BQ768" s="2"/>
      <c r="BR768" s="2"/>
      <c r="BS768" s="2"/>
      <c r="BT768" s="2"/>
      <c r="BU768" s="2"/>
      <c r="BV768" s="2"/>
      <c r="BW768" s="2"/>
      <c r="BX768" s="2"/>
      <c r="BY768" s="2"/>
      <c r="BZ768" s="2"/>
      <c r="CA768" s="2"/>
      <c r="CB768" s="2"/>
      <c r="CC768" s="2"/>
      <c r="CD768" s="2"/>
      <c r="CE768" s="2"/>
      <c r="CF768" s="2"/>
      <c r="CG768" s="2"/>
      <c r="CH768" s="2"/>
      <c r="CI768" s="2"/>
      <c r="CJ768" s="2"/>
      <c r="CK768" s="2"/>
      <c r="CL768" s="2"/>
      <c r="CM768" s="2"/>
      <c r="CN768" s="2"/>
      <c r="CO768" s="2"/>
      <c r="CP768" s="2"/>
      <c r="CQ768" s="2"/>
      <c r="CR768" s="2"/>
      <c r="CS768" s="2"/>
      <c r="CT768" s="2"/>
      <c r="CU768" s="2"/>
      <c r="CV768" s="2"/>
      <c r="CW768" s="2"/>
      <c r="CX768" s="2"/>
      <c r="CY768" s="2"/>
    </row>
    <row r="769" spans="1:103" s="11" customFormat="1" x14ac:dyDescent="0.25">
      <c r="A769" s="187" t="s">
        <v>13</v>
      </c>
      <c r="B769" s="187"/>
      <c r="C769" s="166"/>
      <c r="D769" s="141">
        <f t="shared" si="315"/>
        <v>0</v>
      </c>
      <c r="E769" s="141">
        <f t="shared" si="315"/>
        <v>0</v>
      </c>
      <c r="F769" s="141">
        <f t="shared" si="315"/>
        <v>0</v>
      </c>
      <c r="G769" s="189"/>
      <c r="H769" s="189"/>
      <c r="I769" s="141"/>
      <c r="J769" s="185"/>
      <c r="K769" s="8" t="e">
        <f t="shared" ref="K769:K774" si="316">F769/D769</f>
        <v>#DIV/0!</v>
      </c>
      <c r="L769" s="9" t="e">
        <f t="shared" ref="L769:L774" si="317">I769/D769</f>
        <v>#DIV/0!</v>
      </c>
      <c r="M769" s="31"/>
      <c r="N769" s="3">
        <f t="shared" si="299"/>
        <v>0</v>
      </c>
      <c r="O769" s="3">
        <f t="shared" si="300"/>
        <v>0</v>
      </c>
      <c r="Q769" s="2"/>
      <c r="R769" s="169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  <c r="AT769" s="2"/>
      <c r="AU769" s="2"/>
      <c r="AV769" s="2"/>
      <c r="AW769" s="2"/>
      <c r="AX769" s="2"/>
      <c r="AY769" s="2"/>
      <c r="AZ769" s="2"/>
      <c r="BA769" s="2"/>
      <c r="BB769" s="2"/>
      <c r="BC769" s="2"/>
      <c r="BD769" s="2"/>
      <c r="BE769" s="2"/>
      <c r="BF769" s="2"/>
      <c r="BG769" s="2"/>
      <c r="BH769" s="2"/>
      <c r="BI769" s="2"/>
      <c r="BJ769" s="2"/>
      <c r="BK769" s="2"/>
      <c r="BL769" s="2"/>
      <c r="BM769" s="2"/>
      <c r="BN769" s="2"/>
      <c r="BO769" s="2"/>
      <c r="BP769" s="2"/>
      <c r="BQ769" s="2"/>
      <c r="BR769" s="2"/>
      <c r="BS769" s="2"/>
      <c r="BT769" s="2"/>
      <c r="BU769" s="2"/>
      <c r="BV769" s="2"/>
      <c r="BW769" s="2"/>
      <c r="BX769" s="2"/>
      <c r="BY769" s="2"/>
      <c r="BZ769" s="2"/>
      <c r="CA769" s="2"/>
      <c r="CB769" s="2"/>
      <c r="CC769" s="2"/>
      <c r="CD769" s="2"/>
      <c r="CE769" s="2"/>
      <c r="CF769" s="2"/>
      <c r="CG769" s="2"/>
      <c r="CH769" s="2"/>
      <c r="CI769" s="2"/>
      <c r="CJ769" s="2"/>
      <c r="CK769" s="2"/>
      <c r="CL769" s="2"/>
      <c r="CM769" s="2"/>
      <c r="CN769" s="2"/>
      <c r="CO769" s="2"/>
      <c r="CP769" s="2"/>
      <c r="CQ769" s="2"/>
      <c r="CR769" s="2"/>
      <c r="CS769" s="2"/>
      <c r="CT769" s="2"/>
      <c r="CU769" s="2"/>
      <c r="CV769" s="2"/>
      <c r="CW769" s="2"/>
      <c r="CX769" s="2"/>
      <c r="CY769" s="2"/>
    </row>
    <row r="770" spans="1:103" s="11" customFormat="1" x14ac:dyDescent="0.25">
      <c r="A770" s="187" t="s">
        <v>14</v>
      </c>
      <c r="B770" s="187"/>
      <c r="C770" s="166" t="s">
        <v>304</v>
      </c>
      <c r="D770" s="141">
        <f t="shared" si="315"/>
        <v>44298.919679999999</v>
      </c>
      <c r="E770" s="141">
        <f t="shared" si="315"/>
        <v>43409.903599999998</v>
      </c>
      <c r="F770" s="141">
        <f t="shared" si="315"/>
        <v>43409.903599999998</v>
      </c>
      <c r="G770" s="189"/>
      <c r="H770" s="189"/>
      <c r="I770" s="141">
        <f>I778</f>
        <v>43409.903599999998</v>
      </c>
      <c r="J770" s="185"/>
      <c r="K770" s="8">
        <f t="shared" si="316"/>
        <v>0.97993142752866336</v>
      </c>
      <c r="L770" s="9">
        <f t="shared" si="317"/>
        <v>0.97993142752866336</v>
      </c>
      <c r="M770" s="31"/>
      <c r="N770" s="3">
        <f t="shared" si="299"/>
        <v>0</v>
      </c>
      <c r="O770" s="3">
        <f t="shared" si="300"/>
        <v>0</v>
      </c>
      <c r="Q770" s="2"/>
      <c r="R770" s="169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  <c r="AT770" s="2"/>
      <c r="AU770" s="2"/>
      <c r="AV770" s="2"/>
      <c r="AW770" s="2"/>
      <c r="AX770" s="2"/>
      <c r="AY770" s="2"/>
      <c r="AZ770" s="2"/>
      <c r="BA770" s="2"/>
      <c r="BB770" s="2"/>
      <c r="BC770" s="2"/>
      <c r="BD770" s="2"/>
      <c r="BE770" s="2"/>
      <c r="BF770" s="2"/>
      <c r="BG770" s="2"/>
      <c r="BH770" s="2"/>
      <c r="BI770" s="2"/>
      <c r="BJ770" s="2"/>
      <c r="BK770" s="2"/>
      <c r="BL770" s="2"/>
      <c r="BM770" s="2"/>
      <c r="BN770" s="2"/>
      <c r="BO770" s="2"/>
      <c r="BP770" s="2"/>
      <c r="BQ770" s="2"/>
      <c r="BR770" s="2"/>
      <c r="BS770" s="2"/>
      <c r="BT770" s="2"/>
      <c r="BU770" s="2"/>
      <c r="BV770" s="2"/>
      <c r="BW770" s="2"/>
      <c r="BX770" s="2"/>
      <c r="BY770" s="2"/>
      <c r="BZ770" s="2"/>
      <c r="CA770" s="2"/>
      <c r="CB770" s="2"/>
      <c r="CC770" s="2"/>
      <c r="CD770" s="2"/>
      <c r="CE770" s="2"/>
      <c r="CF770" s="2"/>
      <c r="CG770" s="2"/>
      <c r="CH770" s="2"/>
      <c r="CI770" s="2"/>
      <c r="CJ770" s="2"/>
      <c r="CK770" s="2"/>
      <c r="CL770" s="2"/>
      <c r="CM770" s="2"/>
      <c r="CN770" s="2"/>
      <c r="CO770" s="2"/>
      <c r="CP770" s="2"/>
      <c r="CQ770" s="2"/>
      <c r="CR770" s="2"/>
      <c r="CS770" s="2"/>
      <c r="CT770" s="2"/>
      <c r="CU770" s="2"/>
      <c r="CV770" s="2"/>
      <c r="CW770" s="2"/>
      <c r="CX770" s="2"/>
      <c r="CY770" s="2"/>
    </row>
    <row r="771" spans="1:103" s="11" customFormat="1" x14ac:dyDescent="0.25">
      <c r="A771" s="187" t="s">
        <v>15</v>
      </c>
      <c r="B771" s="187"/>
      <c r="C771" s="166"/>
      <c r="D771" s="141">
        <f t="shared" si="315"/>
        <v>0</v>
      </c>
      <c r="E771" s="141">
        <f t="shared" si="315"/>
        <v>0</v>
      </c>
      <c r="F771" s="141">
        <f t="shared" si="315"/>
        <v>0</v>
      </c>
      <c r="G771" s="189"/>
      <c r="H771" s="189"/>
      <c r="I771" s="141"/>
      <c r="J771" s="185"/>
      <c r="K771" s="8" t="e">
        <f t="shared" si="316"/>
        <v>#DIV/0!</v>
      </c>
      <c r="L771" s="9" t="e">
        <f t="shared" si="317"/>
        <v>#DIV/0!</v>
      </c>
      <c r="M771" s="31"/>
      <c r="N771" s="3">
        <f t="shared" si="299"/>
        <v>0</v>
      </c>
      <c r="O771" s="3">
        <f t="shared" si="300"/>
        <v>0</v>
      </c>
      <c r="Q771" s="2"/>
      <c r="R771" s="169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  <c r="AU771" s="2"/>
      <c r="AV771" s="2"/>
      <c r="AW771" s="2"/>
      <c r="AX771" s="2"/>
      <c r="AY771" s="2"/>
      <c r="AZ771" s="2"/>
      <c r="BA771" s="2"/>
      <c r="BB771" s="2"/>
      <c r="BC771" s="2"/>
      <c r="BD771" s="2"/>
      <c r="BE771" s="2"/>
      <c r="BF771" s="2"/>
      <c r="BG771" s="2"/>
      <c r="BH771" s="2"/>
      <c r="BI771" s="2"/>
      <c r="BJ771" s="2"/>
      <c r="BK771" s="2"/>
      <c r="BL771" s="2"/>
      <c r="BM771" s="2"/>
      <c r="BN771" s="2"/>
      <c r="BO771" s="2"/>
      <c r="BP771" s="2"/>
      <c r="BQ771" s="2"/>
      <c r="BR771" s="2"/>
      <c r="BS771" s="2"/>
      <c r="BT771" s="2"/>
      <c r="BU771" s="2"/>
      <c r="BV771" s="2"/>
      <c r="BW771" s="2"/>
      <c r="BX771" s="2"/>
      <c r="BY771" s="2"/>
      <c r="BZ771" s="2"/>
      <c r="CA771" s="2"/>
      <c r="CB771" s="2"/>
      <c r="CC771" s="2"/>
      <c r="CD771" s="2"/>
      <c r="CE771" s="2"/>
      <c r="CF771" s="2"/>
      <c r="CG771" s="2"/>
      <c r="CH771" s="2"/>
      <c r="CI771" s="2"/>
      <c r="CJ771" s="2"/>
      <c r="CK771" s="2"/>
      <c r="CL771" s="2"/>
      <c r="CM771" s="2"/>
      <c r="CN771" s="2"/>
      <c r="CO771" s="2"/>
      <c r="CP771" s="2"/>
      <c r="CQ771" s="2"/>
      <c r="CR771" s="2"/>
      <c r="CS771" s="2"/>
      <c r="CT771" s="2"/>
      <c r="CU771" s="2"/>
      <c r="CV771" s="2"/>
      <c r="CW771" s="2"/>
      <c r="CX771" s="2"/>
      <c r="CY771" s="2"/>
    </row>
    <row r="772" spans="1:103" s="11" customFormat="1" x14ac:dyDescent="0.25">
      <c r="A772" s="187" t="s">
        <v>16</v>
      </c>
      <c r="B772" s="187"/>
      <c r="C772" s="166"/>
      <c r="D772" s="141">
        <f t="shared" si="315"/>
        <v>0</v>
      </c>
      <c r="E772" s="141">
        <f t="shared" si="315"/>
        <v>0</v>
      </c>
      <c r="F772" s="141">
        <f t="shared" si="315"/>
        <v>0</v>
      </c>
      <c r="G772" s="189"/>
      <c r="H772" s="189"/>
      <c r="I772" s="141"/>
      <c r="J772" s="185"/>
      <c r="K772" s="8" t="e">
        <f t="shared" si="316"/>
        <v>#DIV/0!</v>
      </c>
      <c r="L772" s="9" t="e">
        <f t="shared" si="317"/>
        <v>#DIV/0!</v>
      </c>
      <c r="M772" s="31"/>
      <c r="N772" s="3">
        <f t="shared" si="299"/>
        <v>0</v>
      </c>
      <c r="O772" s="3">
        <f t="shared" si="300"/>
        <v>0</v>
      </c>
      <c r="Q772" s="2"/>
      <c r="R772" s="169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  <c r="AU772" s="2"/>
      <c r="AV772" s="2"/>
      <c r="AW772" s="2"/>
      <c r="AX772" s="2"/>
      <c r="AY772" s="2"/>
      <c r="AZ772" s="2"/>
      <c r="BA772" s="2"/>
      <c r="BB772" s="2"/>
      <c r="BC772" s="2"/>
      <c r="BD772" s="2"/>
      <c r="BE772" s="2"/>
      <c r="BF772" s="2"/>
      <c r="BG772" s="2"/>
      <c r="BH772" s="2"/>
      <c r="BI772" s="2"/>
      <c r="BJ772" s="2"/>
      <c r="BK772" s="2"/>
      <c r="BL772" s="2"/>
      <c r="BM772" s="2"/>
      <c r="BN772" s="2"/>
      <c r="BO772" s="2"/>
      <c r="BP772" s="2"/>
      <c r="BQ772" s="2"/>
      <c r="BR772" s="2"/>
      <c r="BS772" s="2"/>
      <c r="BT772" s="2"/>
      <c r="BU772" s="2"/>
      <c r="BV772" s="2"/>
      <c r="BW772" s="2"/>
      <c r="BX772" s="2"/>
      <c r="BY772" s="2"/>
      <c r="BZ772" s="2"/>
      <c r="CA772" s="2"/>
      <c r="CB772" s="2"/>
      <c r="CC772" s="2"/>
      <c r="CD772" s="2"/>
      <c r="CE772" s="2"/>
      <c r="CF772" s="2"/>
      <c r="CG772" s="2"/>
      <c r="CH772" s="2"/>
      <c r="CI772" s="2"/>
      <c r="CJ772" s="2"/>
      <c r="CK772" s="2"/>
      <c r="CL772" s="2"/>
      <c r="CM772" s="2"/>
      <c r="CN772" s="2"/>
      <c r="CO772" s="2"/>
      <c r="CP772" s="2"/>
      <c r="CQ772" s="2"/>
      <c r="CR772" s="2"/>
      <c r="CS772" s="2"/>
      <c r="CT772" s="2"/>
      <c r="CU772" s="2"/>
      <c r="CV772" s="2"/>
      <c r="CW772" s="2"/>
      <c r="CX772" s="2"/>
      <c r="CY772" s="2"/>
    </row>
    <row r="773" spans="1:103" s="11" customFormat="1" x14ac:dyDescent="0.25">
      <c r="A773" s="187" t="s">
        <v>17</v>
      </c>
      <c r="B773" s="187"/>
      <c r="C773" s="166"/>
      <c r="D773" s="141">
        <f t="shared" si="315"/>
        <v>0</v>
      </c>
      <c r="E773" s="141">
        <f t="shared" si="315"/>
        <v>0</v>
      </c>
      <c r="F773" s="141">
        <f t="shared" si="315"/>
        <v>0</v>
      </c>
      <c r="G773" s="189"/>
      <c r="H773" s="189"/>
      <c r="I773" s="141"/>
      <c r="J773" s="185"/>
      <c r="K773" s="8" t="e">
        <f t="shared" si="316"/>
        <v>#DIV/0!</v>
      </c>
      <c r="L773" s="9" t="e">
        <f t="shared" si="317"/>
        <v>#DIV/0!</v>
      </c>
      <c r="M773" s="31"/>
      <c r="N773" s="3">
        <f t="shared" si="299"/>
        <v>0</v>
      </c>
      <c r="O773" s="3">
        <f t="shared" si="300"/>
        <v>0</v>
      </c>
      <c r="Q773" s="2"/>
      <c r="R773" s="169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  <c r="AU773" s="2"/>
      <c r="AV773" s="2"/>
      <c r="AW773" s="2"/>
      <c r="AX773" s="2"/>
      <c r="AY773" s="2"/>
      <c r="AZ773" s="2"/>
      <c r="BA773" s="2"/>
      <c r="BB773" s="2"/>
      <c r="BC773" s="2"/>
      <c r="BD773" s="2"/>
      <c r="BE773" s="2"/>
      <c r="BF773" s="2"/>
      <c r="BG773" s="2"/>
      <c r="BH773" s="2"/>
      <c r="BI773" s="2"/>
      <c r="BJ773" s="2"/>
      <c r="BK773" s="2"/>
      <c r="BL773" s="2"/>
      <c r="BM773" s="2"/>
      <c r="BN773" s="2"/>
      <c r="BO773" s="2"/>
      <c r="BP773" s="2"/>
      <c r="BQ773" s="2"/>
      <c r="BR773" s="2"/>
      <c r="BS773" s="2"/>
      <c r="BT773" s="2"/>
      <c r="BU773" s="2"/>
      <c r="BV773" s="2"/>
      <c r="BW773" s="2"/>
      <c r="BX773" s="2"/>
      <c r="BY773" s="2"/>
      <c r="BZ773" s="2"/>
      <c r="CA773" s="2"/>
      <c r="CB773" s="2"/>
      <c r="CC773" s="2"/>
      <c r="CD773" s="2"/>
      <c r="CE773" s="2"/>
      <c r="CF773" s="2"/>
      <c r="CG773" s="2"/>
      <c r="CH773" s="2"/>
      <c r="CI773" s="2"/>
      <c r="CJ773" s="2"/>
      <c r="CK773" s="2"/>
      <c r="CL773" s="2"/>
      <c r="CM773" s="2"/>
      <c r="CN773" s="2"/>
      <c r="CO773" s="2"/>
      <c r="CP773" s="2"/>
      <c r="CQ773" s="2"/>
      <c r="CR773" s="2"/>
      <c r="CS773" s="2"/>
      <c r="CT773" s="2"/>
      <c r="CU773" s="2"/>
      <c r="CV773" s="2"/>
      <c r="CW773" s="2"/>
      <c r="CX773" s="2"/>
      <c r="CY773" s="2"/>
    </row>
    <row r="774" spans="1:103" s="11" customFormat="1" x14ac:dyDescent="0.25">
      <c r="A774" s="190" t="s">
        <v>18</v>
      </c>
      <c r="B774" s="190"/>
      <c r="C774" s="167"/>
      <c r="D774" s="142">
        <f t="shared" si="315"/>
        <v>0</v>
      </c>
      <c r="E774" s="142">
        <f t="shared" si="315"/>
        <v>0</v>
      </c>
      <c r="F774" s="142">
        <f t="shared" si="315"/>
        <v>0</v>
      </c>
      <c r="G774" s="192"/>
      <c r="H774" s="192"/>
      <c r="I774" s="142"/>
      <c r="J774" s="186"/>
      <c r="K774" s="8" t="e">
        <f t="shared" si="316"/>
        <v>#DIV/0!</v>
      </c>
      <c r="L774" s="9" t="e">
        <f t="shared" si="317"/>
        <v>#DIV/0!</v>
      </c>
      <c r="M774" s="31"/>
      <c r="N774" s="3">
        <f t="shared" si="299"/>
        <v>0</v>
      </c>
      <c r="O774" s="3">
        <f t="shared" si="300"/>
        <v>0</v>
      </c>
      <c r="Q774" s="2"/>
      <c r="R774" s="169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  <c r="AU774" s="2"/>
      <c r="AV774" s="2"/>
      <c r="AW774" s="2"/>
      <c r="AX774" s="2"/>
      <c r="AY774" s="2"/>
      <c r="AZ774" s="2"/>
      <c r="BA774" s="2"/>
      <c r="BB774" s="2"/>
      <c r="BC774" s="2"/>
      <c r="BD774" s="2"/>
      <c r="BE774" s="2"/>
      <c r="BF774" s="2"/>
      <c r="BG774" s="2"/>
      <c r="BH774" s="2"/>
      <c r="BI774" s="2"/>
      <c r="BJ774" s="2"/>
      <c r="BK774" s="2"/>
      <c r="BL774" s="2"/>
      <c r="BM774" s="2"/>
      <c r="BN774" s="2"/>
      <c r="BO774" s="2"/>
      <c r="BP774" s="2"/>
      <c r="BQ774" s="2"/>
      <c r="BR774" s="2"/>
      <c r="BS774" s="2"/>
      <c r="BT774" s="2"/>
      <c r="BU774" s="2"/>
      <c r="BV774" s="2"/>
      <c r="BW774" s="2"/>
      <c r="BX774" s="2"/>
      <c r="BY774" s="2"/>
      <c r="BZ774" s="2"/>
      <c r="CA774" s="2"/>
      <c r="CB774" s="2"/>
      <c r="CC774" s="2"/>
      <c r="CD774" s="2"/>
      <c r="CE774" s="2"/>
      <c r="CF774" s="2"/>
      <c r="CG774" s="2"/>
      <c r="CH774" s="2"/>
      <c r="CI774" s="2"/>
      <c r="CJ774" s="2"/>
      <c r="CK774" s="2"/>
      <c r="CL774" s="2"/>
      <c r="CM774" s="2"/>
      <c r="CN774" s="2"/>
      <c r="CO774" s="2"/>
      <c r="CP774" s="2"/>
      <c r="CQ774" s="2"/>
      <c r="CR774" s="2"/>
      <c r="CS774" s="2"/>
      <c r="CT774" s="2"/>
      <c r="CU774" s="2"/>
      <c r="CV774" s="2"/>
      <c r="CW774" s="2"/>
      <c r="CX774" s="2"/>
      <c r="CY774" s="2"/>
    </row>
    <row r="775" spans="1:103" s="52" customFormat="1" ht="24" x14ac:dyDescent="0.2">
      <c r="A775" s="133" t="s">
        <v>187</v>
      </c>
      <c r="B775" s="191" t="s">
        <v>188</v>
      </c>
      <c r="C775" s="191"/>
      <c r="D775" s="191"/>
      <c r="E775" s="191"/>
      <c r="F775" s="191"/>
      <c r="G775" s="191"/>
      <c r="H775" s="191"/>
      <c r="I775" s="191"/>
      <c r="J775" s="191"/>
      <c r="K775" s="26"/>
      <c r="L775" s="27"/>
      <c r="M775" s="39"/>
      <c r="N775" s="49">
        <f t="shared" si="299"/>
        <v>0</v>
      </c>
      <c r="O775" s="49">
        <f t="shared" si="300"/>
        <v>0</v>
      </c>
      <c r="Q775" s="53"/>
      <c r="R775" s="176"/>
      <c r="S775" s="53"/>
      <c r="T775" s="53"/>
      <c r="U775" s="53"/>
      <c r="V775" s="53"/>
      <c r="W775" s="53"/>
      <c r="X775" s="53"/>
      <c r="Y775" s="53"/>
      <c r="Z775" s="53"/>
      <c r="AA775" s="53"/>
      <c r="AB775" s="53"/>
      <c r="AC775" s="53"/>
      <c r="AD775" s="53"/>
      <c r="AE775" s="53"/>
      <c r="AF775" s="53"/>
      <c r="AG775" s="53"/>
      <c r="AH775" s="53"/>
      <c r="AI775" s="53"/>
      <c r="AJ775" s="53"/>
      <c r="AK775" s="53"/>
      <c r="AL775" s="53"/>
      <c r="AM775" s="53"/>
      <c r="AN775" s="53"/>
      <c r="AO775" s="53"/>
      <c r="AP775" s="53"/>
      <c r="AQ775" s="53"/>
      <c r="AR775" s="53"/>
      <c r="AS775" s="53"/>
      <c r="AT775" s="53"/>
      <c r="AU775" s="53"/>
      <c r="AV775" s="53"/>
      <c r="AW775" s="53"/>
      <c r="AX775" s="53"/>
      <c r="AY775" s="53"/>
      <c r="AZ775" s="53"/>
      <c r="BA775" s="53"/>
      <c r="BB775" s="53"/>
      <c r="BC775" s="53"/>
      <c r="BD775" s="53"/>
      <c r="BE775" s="53"/>
      <c r="BF775" s="53"/>
      <c r="BG775" s="53"/>
      <c r="BH775" s="53"/>
      <c r="BI775" s="53"/>
      <c r="BJ775" s="53"/>
      <c r="BK775" s="53"/>
      <c r="BL775" s="53"/>
      <c r="BM775" s="53"/>
      <c r="BN775" s="53"/>
      <c r="BO775" s="53"/>
      <c r="BP775" s="53"/>
      <c r="BQ775" s="53"/>
      <c r="BR775" s="53"/>
      <c r="BS775" s="53"/>
      <c r="BT775" s="53"/>
      <c r="BU775" s="53"/>
      <c r="BV775" s="53"/>
      <c r="BW775" s="53"/>
      <c r="BX775" s="53"/>
      <c r="BY775" s="53"/>
      <c r="BZ775" s="53"/>
      <c r="CA775" s="53"/>
      <c r="CB775" s="53"/>
      <c r="CC775" s="53"/>
      <c r="CD775" s="53"/>
      <c r="CE775" s="53"/>
      <c r="CF775" s="53"/>
      <c r="CG775" s="53"/>
      <c r="CH775" s="53"/>
      <c r="CI775" s="53"/>
      <c r="CJ775" s="53"/>
      <c r="CK775" s="53"/>
      <c r="CL775" s="53"/>
      <c r="CM775" s="53"/>
      <c r="CN775" s="53"/>
      <c r="CO775" s="53"/>
      <c r="CP775" s="53"/>
      <c r="CQ775" s="53"/>
      <c r="CR775" s="53"/>
      <c r="CS775" s="53"/>
      <c r="CT775" s="53"/>
      <c r="CU775" s="53"/>
      <c r="CV775" s="53"/>
      <c r="CW775" s="53"/>
      <c r="CX775" s="53"/>
      <c r="CY775" s="53"/>
    </row>
    <row r="776" spans="1:103" s="11" customFormat="1" x14ac:dyDescent="0.25">
      <c r="A776" s="187" t="s">
        <v>12</v>
      </c>
      <c r="B776" s="187"/>
      <c r="C776" s="166" t="s">
        <v>304</v>
      </c>
      <c r="D776" s="141">
        <f>SUM(D777:D782)</f>
        <v>44298.919679999999</v>
      </c>
      <c r="E776" s="141">
        <f>SUM(E777:E782)</f>
        <v>43409.903599999998</v>
      </c>
      <c r="F776" s="141">
        <f>SUM(F777:F782)</f>
        <v>43409.903599999998</v>
      </c>
      <c r="G776" s="189">
        <v>44562</v>
      </c>
      <c r="H776" s="189"/>
      <c r="I776" s="141">
        <f>SUM(I777:I782)</f>
        <v>43409.903599999998</v>
      </c>
      <c r="J776" s="185" t="s">
        <v>247</v>
      </c>
      <c r="K776" s="8">
        <f>F776/D776</f>
        <v>0.97993142752866336</v>
      </c>
      <c r="L776" s="9">
        <f>I776/D776</f>
        <v>0.97993142752866336</v>
      </c>
      <c r="M776" s="31"/>
      <c r="N776" s="3">
        <f t="shared" si="299"/>
        <v>0</v>
      </c>
      <c r="O776" s="3">
        <f t="shared" si="300"/>
        <v>0</v>
      </c>
      <c r="Q776" s="2"/>
      <c r="R776" s="169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  <c r="AU776" s="2"/>
      <c r="AV776" s="2"/>
      <c r="AW776" s="2"/>
      <c r="AX776" s="2"/>
      <c r="AY776" s="2"/>
      <c r="AZ776" s="2"/>
      <c r="BA776" s="2"/>
      <c r="BB776" s="2"/>
      <c r="BC776" s="2"/>
      <c r="BD776" s="2"/>
      <c r="BE776" s="2"/>
      <c r="BF776" s="2"/>
      <c r="BG776" s="2"/>
      <c r="BH776" s="2"/>
      <c r="BI776" s="2"/>
      <c r="BJ776" s="2"/>
      <c r="BK776" s="2"/>
      <c r="BL776" s="2"/>
      <c r="BM776" s="2"/>
      <c r="BN776" s="2"/>
      <c r="BO776" s="2"/>
      <c r="BP776" s="2"/>
      <c r="BQ776" s="2"/>
      <c r="BR776" s="2"/>
      <c r="BS776" s="2"/>
      <c r="BT776" s="2"/>
      <c r="BU776" s="2"/>
      <c r="BV776" s="2"/>
      <c r="BW776" s="2"/>
      <c r="BX776" s="2"/>
      <c r="BY776" s="2"/>
      <c r="BZ776" s="2"/>
      <c r="CA776" s="2"/>
      <c r="CB776" s="2"/>
      <c r="CC776" s="2"/>
      <c r="CD776" s="2"/>
      <c r="CE776" s="2"/>
      <c r="CF776" s="2"/>
      <c r="CG776" s="2"/>
      <c r="CH776" s="2"/>
      <c r="CI776" s="2"/>
      <c r="CJ776" s="2"/>
      <c r="CK776" s="2"/>
      <c r="CL776" s="2"/>
      <c r="CM776" s="2"/>
      <c r="CN776" s="2"/>
      <c r="CO776" s="2"/>
      <c r="CP776" s="2"/>
      <c r="CQ776" s="2"/>
      <c r="CR776" s="2"/>
      <c r="CS776" s="2"/>
      <c r="CT776" s="2"/>
      <c r="CU776" s="2"/>
      <c r="CV776" s="2"/>
      <c r="CW776" s="2"/>
      <c r="CX776" s="2"/>
      <c r="CY776" s="2"/>
    </row>
    <row r="777" spans="1:103" s="11" customFormat="1" x14ac:dyDescent="0.25">
      <c r="A777" s="187" t="s">
        <v>13</v>
      </c>
      <c r="B777" s="187"/>
      <c r="C777" s="166"/>
      <c r="D777" s="119"/>
      <c r="E777" s="119"/>
      <c r="F777" s="119"/>
      <c r="G777" s="189"/>
      <c r="H777" s="189"/>
      <c r="I777" s="119"/>
      <c r="J777" s="185"/>
      <c r="K777" s="8" t="e">
        <f t="shared" ref="K777:K782" si="318">F777/D777</f>
        <v>#DIV/0!</v>
      </c>
      <c r="L777" s="9" t="e">
        <f t="shared" ref="L777:L782" si="319">I777/D777</f>
        <v>#DIV/0!</v>
      </c>
      <c r="M777" s="31"/>
      <c r="N777" s="3">
        <f t="shared" si="299"/>
        <v>0</v>
      </c>
      <c r="O777" s="3">
        <f t="shared" si="300"/>
        <v>0</v>
      </c>
      <c r="Q777" s="2"/>
      <c r="R777" s="169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  <c r="AU777" s="2"/>
      <c r="AV777" s="2"/>
      <c r="AW777" s="2"/>
      <c r="AX777" s="2"/>
      <c r="AY777" s="2"/>
      <c r="AZ777" s="2"/>
      <c r="BA777" s="2"/>
      <c r="BB777" s="2"/>
      <c r="BC777" s="2"/>
      <c r="BD777" s="2"/>
      <c r="BE777" s="2"/>
      <c r="BF777" s="2"/>
      <c r="BG777" s="2"/>
      <c r="BH777" s="2"/>
      <c r="BI777" s="2"/>
      <c r="BJ777" s="2"/>
      <c r="BK777" s="2"/>
      <c r="BL777" s="2"/>
      <c r="BM777" s="2"/>
      <c r="BN777" s="2"/>
      <c r="BO777" s="2"/>
      <c r="BP777" s="2"/>
      <c r="BQ777" s="2"/>
      <c r="BR777" s="2"/>
      <c r="BS777" s="2"/>
      <c r="BT777" s="2"/>
      <c r="BU777" s="2"/>
      <c r="BV777" s="2"/>
      <c r="BW777" s="2"/>
      <c r="BX777" s="2"/>
      <c r="BY777" s="2"/>
      <c r="BZ777" s="2"/>
      <c r="CA777" s="2"/>
      <c r="CB777" s="2"/>
      <c r="CC777" s="2"/>
      <c r="CD777" s="2"/>
      <c r="CE777" s="2"/>
      <c r="CF777" s="2"/>
      <c r="CG777" s="2"/>
      <c r="CH777" s="2"/>
      <c r="CI777" s="2"/>
      <c r="CJ777" s="2"/>
      <c r="CK777" s="2"/>
      <c r="CL777" s="2"/>
      <c r="CM777" s="2"/>
      <c r="CN777" s="2"/>
      <c r="CO777" s="2"/>
      <c r="CP777" s="2"/>
      <c r="CQ777" s="2"/>
      <c r="CR777" s="2"/>
      <c r="CS777" s="2"/>
      <c r="CT777" s="2"/>
      <c r="CU777" s="2"/>
      <c r="CV777" s="2"/>
      <c r="CW777" s="2"/>
      <c r="CX777" s="2"/>
      <c r="CY777" s="2"/>
    </row>
    <row r="778" spans="1:103" s="11" customFormat="1" x14ac:dyDescent="0.25">
      <c r="A778" s="187" t="s">
        <v>14</v>
      </c>
      <c r="B778" s="187"/>
      <c r="C778" s="166" t="s">
        <v>304</v>
      </c>
      <c r="D778" s="119">
        <f>44084.91968+1086-325.5-340-65.5-141</f>
        <v>44298.919679999999</v>
      </c>
      <c r="E778" s="119">
        <v>43409.903599999998</v>
      </c>
      <c r="F778" s="119">
        <v>43409.903599999998</v>
      </c>
      <c r="G778" s="189"/>
      <c r="H778" s="189"/>
      <c r="I778" s="119">
        <v>43409.903599999998</v>
      </c>
      <c r="J778" s="185"/>
      <c r="K778" s="8">
        <f t="shared" si="318"/>
        <v>0.97993142752866336</v>
      </c>
      <c r="L778" s="9">
        <f t="shared" si="319"/>
        <v>0.97993142752866336</v>
      </c>
      <c r="M778" s="31"/>
      <c r="N778" s="3">
        <f t="shared" si="299"/>
        <v>0</v>
      </c>
      <c r="O778" s="3">
        <f t="shared" si="300"/>
        <v>0</v>
      </c>
      <c r="Q778" s="2"/>
      <c r="R778" s="169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  <c r="AU778" s="2"/>
      <c r="AV778" s="2"/>
      <c r="AW778" s="2"/>
      <c r="AX778" s="2"/>
      <c r="AY778" s="2"/>
      <c r="AZ778" s="2"/>
      <c r="BA778" s="2"/>
      <c r="BB778" s="2"/>
      <c r="BC778" s="2"/>
      <c r="BD778" s="2"/>
      <c r="BE778" s="2"/>
      <c r="BF778" s="2"/>
      <c r="BG778" s="2"/>
      <c r="BH778" s="2"/>
      <c r="BI778" s="2"/>
      <c r="BJ778" s="2"/>
      <c r="BK778" s="2"/>
      <c r="BL778" s="2"/>
      <c r="BM778" s="2"/>
      <c r="BN778" s="2"/>
      <c r="BO778" s="2"/>
      <c r="BP778" s="2"/>
      <c r="BQ778" s="2"/>
      <c r="BR778" s="2"/>
      <c r="BS778" s="2"/>
      <c r="BT778" s="2"/>
      <c r="BU778" s="2"/>
      <c r="BV778" s="2"/>
      <c r="BW778" s="2"/>
      <c r="BX778" s="2"/>
      <c r="BY778" s="2"/>
      <c r="BZ778" s="2"/>
      <c r="CA778" s="2"/>
      <c r="CB778" s="2"/>
      <c r="CC778" s="2"/>
      <c r="CD778" s="2"/>
      <c r="CE778" s="2"/>
      <c r="CF778" s="2"/>
      <c r="CG778" s="2"/>
      <c r="CH778" s="2"/>
      <c r="CI778" s="2"/>
      <c r="CJ778" s="2"/>
      <c r="CK778" s="2"/>
      <c r="CL778" s="2"/>
      <c r="CM778" s="2"/>
      <c r="CN778" s="2"/>
      <c r="CO778" s="2"/>
      <c r="CP778" s="2"/>
      <c r="CQ778" s="2"/>
      <c r="CR778" s="2"/>
      <c r="CS778" s="2"/>
      <c r="CT778" s="2"/>
      <c r="CU778" s="2"/>
      <c r="CV778" s="2"/>
      <c r="CW778" s="2"/>
      <c r="CX778" s="2"/>
      <c r="CY778" s="2"/>
    </row>
    <row r="779" spans="1:103" s="11" customFormat="1" x14ac:dyDescent="0.25">
      <c r="A779" s="187" t="s">
        <v>15</v>
      </c>
      <c r="B779" s="187"/>
      <c r="C779" s="166"/>
      <c r="D779" s="119"/>
      <c r="E779" s="119"/>
      <c r="F779" s="119"/>
      <c r="G779" s="189"/>
      <c r="H779" s="189"/>
      <c r="I779" s="119"/>
      <c r="J779" s="185"/>
      <c r="K779" s="8" t="e">
        <f t="shared" si="318"/>
        <v>#DIV/0!</v>
      </c>
      <c r="L779" s="9" t="e">
        <f t="shared" si="319"/>
        <v>#DIV/0!</v>
      </c>
      <c r="M779" s="31"/>
      <c r="N779" s="3">
        <f t="shared" si="299"/>
        <v>0</v>
      </c>
      <c r="O779" s="3">
        <f t="shared" si="300"/>
        <v>0</v>
      </c>
      <c r="Q779" s="2"/>
      <c r="R779" s="169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  <c r="AU779" s="2"/>
      <c r="AV779" s="2"/>
      <c r="AW779" s="2"/>
      <c r="AX779" s="2"/>
      <c r="AY779" s="2"/>
      <c r="AZ779" s="2"/>
      <c r="BA779" s="2"/>
      <c r="BB779" s="2"/>
      <c r="BC779" s="2"/>
      <c r="BD779" s="2"/>
      <c r="BE779" s="2"/>
      <c r="BF779" s="2"/>
      <c r="BG779" s="2"/>
      <c r="BH779" s="2"/>
      <c r="BI779" s="2"/>
      <c r="BJ779" s="2"/>
      <c r="BK779" s="2"/>
      <c r="BL779" s="2"/>
      <c r="BM779" s="2"/>
      <c r="BN779" s="2"/>
      <c r="BO779" s="2"/>
      <c r="BP779" s="2"/>
      <c r="BQ779" s="2"/>
      <c r="BR779" s="2"/>
      <c r="BS779" s="2"/>
      <c r="BT779" s="2"/>
      <c r="BU779" s="2"/>
      <c r="BV779" s="2"/>
      <c r="BW779" s="2"/>
      <c r="BX779" s="2"/>
      <c r="BY779" s="2"/>
      <c r="BZ779" s="2"/>
      <c r="CA779" s="2"/>
      <c r="CB779" s="2"/>
      <c r="CC779" s="2"/>
      <c r="CD779" s="2"/>
      <c r="CE779" s="2"/>
      <c r="CF779" s="2"/>
      <c r="CG779" s="2"/>
      <c r="CH779" s="2"/>
      <c r="CI779" s="2"/>
      <c r="CJ779" s="2"/>
      <c r="CK779" s="2"/>
      <c r="CL779" s="2"/>
      <c r="CM779" s="2"/>
      <c r="CN779" s="2"/>
      <c r="CO779" s="2"/>
      <c r="CP779" s="2"/>
      <c r="CQ779" s="2"/>
      <c r="CR779" s="2"/>
      <c r="CS779" s="2"/>
      <c r="CT779" s="2"/>
      <c r="CU779" s="2"/>
      <c r="CV779" s="2"/>
      <c r="CW779" s="2"/>
      <c r="CX779" s="2"/>
      <c r="CY779" s="2"/>
    </row>
    <row r="780" spans="1:103" s="11" customFormat="1" x14ac:dyDescent="0.25">
      <c r="A780" s="187" t="s">
        <v>16</v>
      </c>
      <c r="B780" s="187"/>
      <c r="C780" s="166"/>
      <c r="D780" s="119"/>
      <c r="E780" s="119"/>
      <c r="F780" s="119"/>
      <c r="G780" s="189"/>
      <c r="H780" s="189"/>
      <c r="I780" s="119"/>
      <c r="J780" s="185"/>
      <c r="K780" s="8" t="e">
        <f t="shared" si="318"/>
        <v>#DIV/0!</v>
      </c>
      <c r="L780" s="9" t="e">
        <f t="shared" si="319"/>
        <v>#DIV/0!</v>
      </c>
      <c r="M780" s="31"/>
      <c r="N780" s="3">
        <f t="shared" si="299"/>
        <v>0</v>
      </c>
      <c r="O780" s="3">
        <f t="shared" si="300"/>
        <v>0</v>
      </c>
      <c r="Q780" s="2"/>
      <c r="R780" s="169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  <c r="AU780" s="2"/>
      <c r="AV780" s="2"/>
      <c r="AW780" s="2"/>
      <c r="AX780" s="2"/>
      <c r="AY780" s="2"/>
      <c r="AZ780" s="2"/>
      <c r="BA780" s="2"/>
      <c r="BB780" s="2"/>
      <c r="BC780" s="2"/>
      <c r="BD780" s="2"/>
      <c r="BE780" s="2"/>
      <c r="BF780" s="2"/>
      <c r="BG780" s="2"/>
      <c r="BH780" s="2"/>
      <c r="BI780" s="2"/>
      <c r="BJ780" s="2"/>
      <c r="BK780" s="2"/>
      <c r="BL780" s="2"/>
      <c r="BM780" s="2"/>
      <c r="BN780" s="2"/>
      <c r="BO780" s="2"/>
      <c r="BP780" s="2"/>
      <c r="BQ780" s="2"/>
      <c r="BR780" s="2"/>
      <c r="BS780" s="2"/>
      <c r="BT780" s="2"/>
      <c r="BU780" s="2"/>
      <c r="BV780" s="2"/>
      <c r="BW780" s="2"/>
      <c r="BX780" s="2"/>
      <c r="BY780" s="2"/>
      <c r="BZ780" s="2"/>
      <c r="CA780" s="2"/>
      <c r="CB780" s="2"/>
      <c r="CC780" s="2"/>
      <c r="CD780" s="2"/>
      <c r="CE780" s="2"/>
      <c r="CF780" s="2"/>
      <c r="CG780" s="2"/>
      <c r="CH780" s="2"/>
      <c r="CI780" s="2"/>
      <c r="CJ780" s="2"/>
      <c r="CK780" s="2"/>
      <c r="CL780" s="2"/>
      <c r="CM780" s="2"/>
      <c r="CN780" s="2"/>
      <c r="CO780" s="2"/>
      <c r="CP780" s="2"/>
      <c r="CQ780" s="2"/>
      <c r="CR780" s="2"/>
      <c r="CS780" s="2"/>
      <c r="CT780" s="2"/>
      <c r="CU780" s="2"/>
      <c r="CV780" s="2"/>
      <c r="CW780" s="2"/>
      <c r="CX780" s="2"/>
      <c r="CY780" s="2"/>
    </row>
    <row r="781" spans="1:103" s="11" customFormat="1" x14ac:dyDescent="0.25">
      <c r="A781" s="187" t="s">
        <v>17</v>
      </c>
      <c r="B781" s="187"/>
      <c r="C781" s="166"/>
      <c r="D781" s="120"/>
      <c r="E781" s="120"/>
      <c r="F781" s="120"/>
      <c r="G781" s="189"/>
      <c r="H781" s="189"/>
      <c r="I781" s="120"/>
      <c r="J781" s="185"/>
      <c r="K781" s="8" t="e">
        <f t="shared" si="318"/>
        <v>#DIV/0!</v>
      </c>
      <c r="L781" s="9" t="e">
        <f t="shared" si="319"/>
        <v>#DIV/0!</v>
      </c>
      <c r="M781" s="31"/>
      <c r="N781" s="3">
        <f t="shared" si="299"/>
        <v>0</v>
      </c>
      <c r="O781" s="3">
        <f t="shared" si="300"/>
        <v>0</v>
      </c>
      <c r="Q781" s="2"/>
      <c r="R781" s="169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  <c r="AU781" s="2"/>
      <c r="AV781" s="2"/>
      <c r="AW781" s="2"/>
      <c r="AX781" s="2"/>
      <c r="AY781" s="2"/>
      <c r="AZ781" s="2"/>
      <c r="BA781" s="2"/>
      <c r="BB781" s="2"/>
      <c r="BC781" s="2"/>
      <c r="BD781" s="2"/>
      <c r="BE781" s="2"/>
      <c r="BF781" s="2"/>
      <c r="BG781" s="2"/>
      <c r="BH781" s="2"/>
      <c r="BI781" s="2"/>
      <c r="BJ781" s="2"/>
      <c r="BK781" s="2"/>
      <c r="BL781" s="2"/>
      <c r="BM781" s="2"/>
      <c r="BN781" s="2"/>
      <c r="BO781" s="2"/>
      <c r="BP781" s="2"/>
      <c r="BQ781" s="2"/>
      <c r="BR781" s="2"/>
      <c r="BS781" s="2"/>
      <c r="BT781" s="2"/>
      <c r="BU781" s="2"/>
      <c r="BV781" s="2"/>
      <c r="BW781" s="2"/>
      <c r="BX781" s="2"/>
      <c r="BY781" s="2"/>
      <c r="BZ781" s="2"/>
      <c r="CA781" s="2"/>
      <c r="CB781" s="2"/>
      <c r="CC781" s="2"/>
      <c r="CD781" s="2"/>
      <c r="CE781" s="2"/>
      <c r="CF781" s="2"/>
      <c r="CG781" s="2"/>
      <c r="CH781" s="2"/>
      <c r="CI781" s="2"/>
      <c r="CJ781" s="2"/>
      <c r="CK781" s="2"/>
      <c r="CL781" s="2"/>
      <c r="CM781" s="2"/>
      <c r="CN781" s="2"/>
      <c r="CO781" s="2"/>
      <c r="CP781" s="2"/>
      <c r="CQ781" s="2"/>
      <c r="CR781" s="2"/>
      <c r="CS781" s="2"/>
      <c r="CT781" s="2"/>
      <c r="CU781" s="2"/>
      <c r="CV781" s="2"/>
      <c r="CW781" s="2"/>
      <c r="CX781" s="2"/>
      <c r="CY781" s="2"/>
    </row>
    <row r="782" spans="1:103" s="11" customFormat="1" x14ac:dyDescent="0.25">
      <c r="A782" s="190" t="s">
        <v>18</v>
      </c>
      <c r="B782" s="190"/>
      <c r="C782" s="167"/>
      <c r="D782" s="122"/>
      <c r="E782" s="122"/>
      <c r="F782" s="122"/>
      <c r="G782" s="192"/>
      <c r="H782" s="192"/>
      <c r="I782" s="122"/>
      <c r="J782" s="186"/>
      <c r="K782" s="8" t="e">
        <f t="shared" si="318"/>
        <v>#DIV/0!</v>
      </c>
      <c r="L782" s="9" t="e">
        <f t="shared" si="319"/>
        <v>#DIV/0!</v>
      </c>
      <c r="M782" s="31"/>
      <c r="N782" s="3">
        <f t="shared" si="299"/>
        <v>0</v>
      </c>
      <c r="O782" s="3">
        <f t="shared" si="300"/>
        <v>0</v>
      </c>
      <c r="Q782" s="2"/>
      <c r="R782" s="169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  <c r="AU782" s="2"/>
      <c r="AV782" s="2"/>
      <c r="AW782" s="2"/>
      <c r="AX782" s="2"/>
      <c r="AY782" s="2"/>
      <c r="AZ782" s="2"/>
      <c r="BA782" s="2"/>
      <c r="BB782" s="2"/>
      <c r="BC782" s="2"/>
      <c r="BD782" s="2"/>
      <c r="BE782" s="2"/>
      <c r="BF782" s="2"/>
      <c r="BG782" s="2"/>
      <c r="BH782" s="2"/>
      <c r="BI782" s="2"/>
      <c r="BJ782" s="2"/>
      <c r="BK782" s="2"/>
      <c r="BL782" s="2"/>
      <c r="BM782" s="2"/>
      <c r="BN782" s="2"/>
      <c r="BO782" s="2"/>
      <c r="BP782" s="2"/>
      <c r="BQ782" s="2"/>
      <c r="BR782" s="2"/>
      <c r="BS782" s="2"/>
      <c r="BT782" s="2"/>
      <c r="BU782" s="2"/>
      <c r="BV782" s="2"/>
      <c r="BW782" s="2"/>
      <c r="BX782" s="2"/>
      <c r="BY782" s="2"/>
      <c r="BZ782" s="2"/>
      <c r="CA782" s="2"/>
      <c r="CB782" s="2"/>
      <c r="CC782" s="2"/>
      <c r="CD782" s="2"/>
      <c r="CE782" s="2"/>
      <c r="CF782" s="2"/>
      <c r="CG782" s="2"/>
      <c r="CH782" s="2"/>
      <c r="CI782" s="2"/>
      <c r="CJ782" s="2"/>
      <c r="CK782" s="2"/>
      <c r="CL782" s="2"/>
      <c r="CM782" s="2"/>
      <c r="CN782" s="2"/>
      <c r="CO782" s="2"/>
      <c r="CP782" s="2"/>
      <c r="CQ782" s="2"/>
      <c r="CR782" s="2"/>
      <c r="CS782" s="2"/>
      <c r="CT782" s="2"/>
      <c r="CU782" s="2"/>
      <c r="CV782" s="2"/>
      <c r="CW782" s="2"/>
      <c r="CX782" s="2"/>
      <c r="CY782" s="2"/>
    </row>
    <row r="783" spans="1:103" s="29" customFormat="1" ht="24" x14ac:dyDescent="0.2">
      <c r="A783" s="133" t="s">
        <v>189</v>
      </c>
      <c r="B783" s="191" t="s">
        <v>190</v>
      </c>
      <c r="C783" s="191"/>
      <c r="D783" s="191"/>
      <c r="E783" s="191"/>
      <c r="F783" s="191"/>
      <c r="G783" s="191"/>
      <c r="H783" s="191"/>
      <c r="I783" s="191"/>
      <c r="J783" s="191"/>
      <c r="K783" s="26"/>
      <c r="L783" s="27"/>
      <c r="M783" s="28"/>
      <c r="N783" s="3">
        <f t="shared" si="299"/>
        <v>0</v>
      </c>
      <c r="O783" s="3">
        <f t="shared" si="300"/>
        <v>0</v>
      </c>
      <c r="Q783" s="30"/>
      <c r="R783" s="174"/>
      <c r="S783" s="30"/>
      <c r="T783" s="30"/>
      <c r="U783" s="30"/>
      <c r="V783" s="30"/>
      <c r="W783" s="30"/>
      <c r="X783" s="30"/>
      <c r="Y783" s="30"/>
      <c r="Z783" s="30"/>
      <c r="AA783" s="30"/>
      <c r="AB783" s="30"/>
      <c r="AC783" s="30"/>
      <c r="AD783" s="30"/>
      <c r="AE783" s="30"/>
      <c r="AF783" s="30"/>
      <c r="AG783" s="30"/>
      <c r="AH783" s="30"/>
      <c r="AI783" s="30"/>
      <c r="AJ783" s="30"/>
      <c r="AK783" s="30"/>
      <c r="AL783" s="30"/>
      <c r="AM783" s="30"/>
      <c r="AN783" s="30"/>
      <c r="AO783" s="30"/>
      <c r="AP783" s="30"/>
      <c r="AQ783" s="30"/>
      <c r="AR783" s="30"/>
      <c r="AS783" s="30"/>
      <c r="AT783" s="30"/>
      <c r="AU783" s="30"/>
      <c r="AV783" s="30"/>
      <c r="AW783" s="30"/>
      <c r="AX783" s="30"/>
      <c r="AY783" s="30"/>
      <c r="AZ783" s="30"/>
      <c r="BA783" s="30"/>
      <c r="BB783" s="30"/>
      <c r="BC783" s="30"/>
      <c r="BD783" s="30"/>
      <c r="BE783" s="30"/>
      <c r="BF783" s="30"/>
      <c r="BG783" s="30"/>
      <c r="BH783" s="30"/>
      <c r="BI783" s="30"/>
      <c r="BJ783" s="30"/>
      <c r="BK783" s="30"/>
      <c r="BL783" s="30"/>
      <c r="BM783" s="30"/>
      <c r="BN783" s="30"/>
      <c r="BO783" s="30"/>
      <c r="BP783" s="30"/>
      <c r="BQ783" s="30"/>
      <c r="BR783" s="30"/>
      <c r="BS783" s="30"/>
      <c r="BT783" s="30"/>
      <c r="BU783" s="30"/>
      <c r="BV783" s="30"/>
      <c r="BW783" s="30"/>
      <c r="BX783" s="30"/>
      <c r="BY783" s="30"/>
      <c r="BZ783" s="30"/>
      <c r="CA783" s="30"/>
      <c r="CB783" s="30"/>
      <c r="CC783" s="30"/>
      <c r="CD783" s="30"/>
      <c r="CE783" s="30"/>
      <c r="CF783" s="30"/>
      <c r="CG783" s="30"/>
      <c r="CH783" s="30"/>
      <c r="CI783" s="30"/>
      <c r="CJ783" s="30"/>
      <c r="CK783" s="30"/>
      <c r="CL783" s="30"/>
      <c r="CM783" s="30"/>
      <c r="CN783" s="30"/>
      <c r="CO783" s="30"/>
      <c r="CP783" s="30"/>
      <c r="CQ783" s="30"/>
      <c r="CR783" s="30"/>
      <c r="CS783" s="30"/>
      <c r="CT783" s="30"/>
      <c r="CU783" s="30"/>
      <c r="CV783" s="30"/>
      <c r="CW783" s="30"/>
      <c r="CX783" s="30"/>
      <c r="CY783" s="30"/>
    </row>
    <row r="784" spans="1:103" s="11" customFormat="1" x14ac:dyDescent="0.25">
      <c r="A784" s="187" t="s">
        <v>12</v>
      </c>
      <c r="B784" s="187"/>
      <c r="C784" s="166" t="s">
        <v>304</v>
      </c>
      <c r="D784" s="141">
        <f t="shared" ref="D784:F790" si="320">SUM(D792,D800,D808)</f>
        <v>91335.15</v>
      </c>
      <c r="E784" s="141">
        <f t="shared" si="320"/>
        <v>91267.547699999996</v>
      </c>
      <c r="F784" s="141">
        <f t="shared" si="320"/>
        <v>91267.547699999996</v>
      </c>
      <c r="G784" s="189">
        <v>44562</v>
      </c>
      <c r="H784" s="189"/>
      <c r="I784" s="141">
        <f t="shared" ref="I784:I790" si="321">SUM(I792,I800,I808)</f>
        <v>91335.15</v>
      </c>
      <c r="J784" s="185" t="s">
        <v>265</v>
      </c>
      <c r="K784" s="8">
        <f>F784/D784</f>
        <v>0.99925984355420672</v>
      </c>
      <c r="L784" s="9">
        <f>I784/D784</f>
        <v>1</v>
      </c>
      <c r="M784" s="31"/>
      <c r="N784" s="3">
        <f t="shared" si="299"/>
        <v>67.60229999999865</v>
      </c>
      <c r="O784" s="3">
        <f t="shared" si="300"/>
        <v>0</v>
      </c>
      <c r="Q784" s="2"/>
      <c r="R784" s="169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  <c r="AU784" s="2"/>
      <c r="AV784" s="2"/>
      <c r="AW784" s="2"/>
      <c r="AX784" s="2"/>
      <c r="AY784" s="2"/>
      <c r="AZ784" s="2"/>
      <c r="BA784" s="2"/>
      <c r="BB784" s="2"/>
      <c r="BC784" s="2"/>
      <c r="BD784" s="2"/>
      <c r="BE784" s="2"/>
      <c r="BF784" s="2"/>
      <c r="BG784" s="2"/>
      <c r="BH784" s="2"/>
      <c r="BI784" s="2"/>
      <c r="BJ784" s="2"/>
      <c r="BK784" s="2"/>
      <c r="BL784" s="2"/>
      <c r="BM784" s="2"/>
      <c r="BN784" s="2"/>
      <c r="BO784" s="2"/>
      <c r="BP784" s="2"/>
      <c r="BQ784" s="2"/>
      <c r="BR784" s="2"/>
      <c r="BS784" s="2"/>
      <c r="BT784" s="2"/>
      <c r="BU784" s="2"/>
      <c r="BV784" s="2"/>
      <c r="BW784" s="2"/>
      <c r="BX784" s="2"/>
      <c r="BY784" s="2"/>
      <c r="BZ784" s="2"/>
      <c r="CA784" s="2"/>
      <c r="CB784" s="2"/>
      <c r="CC784" s="2"/>
      <c r="CD784" s="2"/>
      <c r="CE784" s="2"/>
      <c r="CF784" s="2"/>
      <c r="CG784" s="2"/>
      <c r="CH784" s="2"/>
      <c r="CI784" s="2"/>
      <c r="CJ784" s="2"/>
      <c r="CK784" s="2"/>
      <c r="CL784" s="2"/>
      <c r="CM784" s="2"/>
      <c r="CN784" s="2"/>
      <c r="CO784" s="2"/>
      <c r="CP784" s="2"/>
      <c r="CQ784" s="2"/>
      <c r="CR784" s="2"/>
      <c r="CS784" s="2"/>
      <c r="CT784" s="2"/>
      <c r="CU784" s="2"/>
      <c r="CV784" s="2"/>
      <c r="CW784" s="2"/>
      <c r="CX784" s="2"/>
      <c r="CY784" s="2"/>
    </row>
    <row r="785" spans="1:103" s="11" customFormat="1" x14ac:dyDescent="0.25">
      <c r="A785" s="187" t="s">
        <v>13</v>
      </c>
      <c r="B785" s="187"/>
      <c r="C785" s="166"/>
      <c r="D785" s="141">
        <f t="shared" si="320"/>
        <v>0</v>
      </c>
      <c r="E785" s="141">
        <f t="shared" si="320"/>
        <v>0</v>
      </c>
      <c r="F785" s="141">
        <f t="shared" si="320"/>
        <v>0</v>
      </c>
      <c r="G785" s="189"/>
      <c r="H785" s="189"/>
      <c r="I785" s="141">
        <f t="shared" si="321"/>
        <v>0</v>
      </c>
      <c r="J785" s="185"/>
      <c r="K785" s="8" t="e">
        <f t="shared" ref="K785:K790" si="322">F785/D785</f>
        <v>#DIV/0!</v>
      </c>
      <c r="L785" s="9" t="e">
        <f t="shared" ref="L785:L790" si="323">I785/D785</f>
        <v>#DIV/0!</v>
      </c>
      <c r="M785" s="31"/>
      <c r="N785" s="3">
        <f t="shared" si="299"/>
        <v>0</v>
      </c>
      <c r="O785" s="3">
        <f t="shared" si="300"/>
        <v>0</v>
      </c>
      <c r="Q785" s="2"/>
      <c r="R785" s="169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  <c r="AU785" s="2"/>
      <c r="AV785" s="2"/>
      <c r="AW785" s="2"/>
      <c r="AX785" s="2"/>
      <c r="AY785" s="2"/>
      <c r="AZ785" s="2"/>
      <c r="BA785" s="2"/>
      <c r="BB785" s="2"/>
      <c r="BC785" s="2"/>
      <c r="BD785" s="2"/>
      <c r="BE785" s="2"/>
      <c r="BF785" s="2"/>
      <c r="BG785" s="2"/>
      <c r="BH785" s="2"/>
      <c r="BI785" s="2"/>
      <c r="BJ785" s="2"/>
      <c r="BK785" s="2"/>
      <c r="BL785" s="2"/>
      <c r="BM785" s="2"/>
      <c r="BN785" s="2"/>
      <c r="BO785" s="2"/>
      <c r="BP785" s="2"/>
      <c r="BQ785" s="2"/>
      <c r="BR785" s="2"/>
      <c r="BS785" s="2"/>
      <c r="BT785" s="2"/>
      <c r="BU785" s="2"/>
      <c r="BV785" s="2"/>
      <c r="BW785" s="2"/>
      <c r="BX785" s="2"/>
      <c r="BY785" s="2"/>
      <c r="BZ785" s="2"/>
      <c r="CA785" s="2"/>
      <c r="CB785" s="2"/>
      <c r="CC785" s="2"/>
      <c r="CD785" s="2"/>
      <c r="CE785" s="2"/>
      <c r="CF785" s="2"/>
      <c r="CG785" s="2"/>
      <c r="CH785" s="2"/>
      <c r="CI785" s="2"/>
      <c r="CJ785" s="2"/>
      <c r="CK785" s="2"/>
      <c r="CL785" s="2"/>
      <c r="CM785" s="2"/>
      <c r="CN785" s="2"/>
      <c r="CO785" s="2"/>
      <c r="CP785" s="2"/>
      <c r="CQ785" s="2"/>
      <c r="CR785" s="2"/>
      <c r="CS785" s="2"/>
      <c r="CT785" s="2"/>
      <c r="CU785" s="2"/>
      <c r="CV785" s="2"/>
      <c r="CW785" s="2"/>
      <c r="CX785" s="2"/>
      <c r="CY785" s="2"/>
    </row>
    <row r="786" spans="1:103" s="11" customFormat="1" x14ac:dyDescent="0.25">
      <c r="A786" s="187" t="s">
        <v>14</v>
      </c>
      <c r="B786" s="187"/>
      <c r="C786" s="166" t="s">
        <v>304</v>
      </c>
      <c r="D786" s="141">
        <f t="shared" si="320"/>
        <v>91335.15</v>
      </c>
      <c r="E786" s="141">
        <f t="shared" si="320"/>
        <v>91267.547699999996</v>
      </c>
      <c r="F786" s="141">
        <f t="shared" si="320"/>
        <v>91267.547699999996</v>
      </c>
      <c r="G786" s="189"/>
      <c r="H786" s="189"/>
      <c r="I786" s="141">
        <f t="shared" si="321"/>
        <v>91335.15</v>
      </c>
      <c r="J786" s="185"/>
      <c r="K786" s="8">
        <f t="shared" si="322"/>
        <v>0.99925984355420672</v>
      </c>
      <c r="L786" s="9">
        <f t="shared" si="323"/>
        <v>1</v>
      </c>
      <c r="M786" s="31"/>
      <c r="N786" s="3">
        <f t="shared" si="299"/>
        <v>67.60229999999865</v>
      </c>
      <c r="O786" s="3">
        <f t="shared" si="300"/>
        <v>0</v>
      </c>
      <c r="Q786" s="2"/>
      <c r="R786" s="169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  <c r="AU786" s="2"/>
      <c r="AV786" s="2"/>
      <c r="AW786" s="2"/>
      <c r="AX786" s="2"/>
      <c r="AY786" s="2"/>
      <c r="AZ786" s="2"/>
      <c r="BA786" s="2"/>
      <c r="BB786" s="2"/>
      <c r="BC786" s="2"/>
      <c r="BD786" s="2"/>
      <c r="BE786" s="2"/>
      <c r="BF786" s="2"/>
      <c r="BG786" s="2"/>
      <c r="BH786" s="2"/>
      <c r="BI786" s="2"/>
      <c r="BJ786" s="2"/>
      <c r="BK786" s="2"/>
      <c r="BL786" s="2"/>
      <c r="BM786" s="2"/>
      <c r="BN786" s="2"/>
      <c r="BO786" s="2"/>
      <c r="BP786" s="2"/>
      <c r="BQ786" s="2"/>
      <c r="BR786" s="2"/>
      <c r="BS786" s="2"/>
      <c r="BT786" s="2"/>
      <c r="BU786" s="2"/>
      <c r="BV786" s="2"/>
      <c r="BW786" s="2"/>
      <c r="BX786" s="2"/>
      <c r="BY786" s="2"/>
      <c r="BZ786" s="2"/>
      <c r="CA786" s="2"/>
      <c r="CB786" s="2"/>
      <c r="CC786" s="2"/>
      <c r="CD786" s="2"/>
      <c r="CE786" s="2"/>
      <c r="CF786" s="2"/>
      <c r="CG786" s="2"/>
      <c r="CH786" s="2"/>
      <c r="CI786" s="2"/>
      <c r="CJ786" s="2"/>
      <c r="CK786" s="2"/>
      <c r="CL786" s="2"/>
      <c r="CM786" s="2"/>
      <c r="CN786" s="2"/>
      <c r="CO786" s="2"/>
      <c r="CP786" s="2"/>
      <c r="CQ786" s="2"/>
      <c r="CR786" s="2"/>
      <c r="CS786" s="2"/>
      <c r="CT786" s="2"/>
      <c r="CU786" s="2"/>
      <c r="CV786" s="2"/>
      <c r="CW786" s="2"/>
      <c r="CX786" s="2"/>
      <c r="CY786" s="2"/>
    </row>
    <row r="787" spans="1:103" s="11" customFormat="1" x14ac:dyDescent="0.25">
      <c r="A787" s="187" t="s">
        <v>15</v>
      </c>
      <c r="B787" s="187"/>
      <c r="C787" s="166"/>
      <c r="D787" s="141">
        <f t="shared" si="320"/>
        <v>0</v>
      </c>
      <c r="E787" s="141">
        <f t="shared" si="320"/>
        <v>0</v>
      </c>
      <c r="F787" s="141">
        <f t="shared" si="320"/>
        <v>0</v>
      </c>
      <c r="G787" s="189"/>
      <c r="H787" s="189"/>
      <c r="I787" s="141">
        <f t="shared" si="321"/>
        <v>0</v>
      </c>
      <c r="J787" s="185"/>
      <c r="K787" s="8" t="e">
        <f t="shared" si="322"/>
        <v>#DIV/0!</v>
      </c>
      <c r="L787" s="9" t="e">
        <f t="shared" si="323"/>
        <v>#DIV/0!</v>
      </c>
      <c r="M787" s="31"/>
      <c r="N787" s="3">
        <f t="shared" si="299"/>
        <v>0</v>
      </c>
      <c r="O787" s="3">
        <f t="shared" si="300"/>
        <v>0</v>
      </c>
      <c r="Q787" s="2"/>
      <c r="R787" s="169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  <c r="AU787" s="2"/>
      <c r="AV787" s="2"/>
      <c r="AW787" s="2"/>
      <c r="AX787" s="2"/>
      <c r="AY787" s="2"/>
      <c r="AZ787" s="2"/>
      <c r="BA787" s="2"/>
      <c r="BB787" s="2"/>
      <c r="BC787" s="2"/>
      <c r="BD787" s="2"/>
      <c r="BE787" s="2"/>
      <c r="BF787" s="2"/>
      <c r="BG787" s="2"/>
      <c r="BH787" s="2"/>
      <c r="BI787" s="2"/>
      <c r="BJ787" s="2"/>
      <c r="BK787" s="2"/>
      <c r="BL787" s="2"/>
      <c r="BM787" s="2"/>
      <c r="BN787" s="2"/>
      <c r="BO787" s="2"/>
      <c r="BP787" s="2"/>
      <c r="BQ787" s="2"/>
      <c r="BR787" s="2"/>
      <c r="BS787" s="2"/>
      <c r="BT787" s="2"/>
      <c r="BU787" s="2"/>
      <c r="BV787" s="2"/>
      <c r="BW787" s="2"/>
      <c r="BX787" s="2"/>
      <c r="BY787" s="2"/>
      <c r="BZ787" s="2"/>
      <c r="CA787" s="2"/>
      <c r="CB787" s="2"/>
      <c r="CC787" s="2"/>
      <c r="CD787" s="2"/>
      <c r="CE787" s="2"/>
      <c r="CF787" s="2"/>
      <c r="CG787" s="2"/>
      <c r="CH787" s="2"/>
      <c r="CI787" s="2"/>
      <c r="CJ787" s="2"/>
      <c r="CK787" s="2"/>
      <c r="CL787" s="2"/>
      <c r="CM787" s="2"/>
      <c r="CN787" s="2"/>
      <c r="CO787" s="2"/>
      <c r="CP787" s="2"/>
      <c r="CQ787" s="2"/>
      <c r="CR787" s="2"/>
      <c r="CS787" s="2"/>
      <c r="CT787" s="2"/>
      <c r="CU787" s="2"/>
      <c r="CV787" s="2"/>
      <c r="CW787" s="2"/>
      <c r="CX787" s="2"/>
      <c r="CY787" s="2"/>
    </row>
    <row r="788" spans="1:103" s="11" customFormat="1" x14ac:dyDescent="0.25">
      <c r="A788" s="187" t="s">
        <v>16</v>
      </c>
      <c r="B788" s="187"/>
      <c r="C788" s="166"/>
      <c r="D788" s="141">
        <f t="shared" si="320"/>
        <v>0</v>
      </c>
      <c r="E788" s="141">
        <f t="shared" si="320"/>
        <v>0</v>
      </c>
      <c r="F788" s="141">
        <f t="shared" si="320"/>
        <v>0</v>
      </c>
      <c r="G788" s="189"/>
      <c r="H788" s="189"/>
      <c r="I788" s="141">
        <f t="shared" si="321"/>
        <v>0</v>
      </c>
      <c r="J788" s="185"/>
      <c r="K788" s="8" t="e">
        <f t="shared" si="322"/>
        <v>#DIV/0!</v>
      </c>
      <c r="L788" s="9" t="e">
        <f t="shared" si="323"/>
        <v>#DIV/0!</v>
      </c>
      <c r="M788" s="31"/>
      <c r="N788" s="3">
        <f t="shared" si="299"/>
        <v>0</v>
      </c>
      <c r="O788" s="3">
        <f t="shared" si="300"/>
        <v>0</v>
      </c>
      <c r="Q788" s="2"/>
      <c r="R788" s="169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  <c r="AT788" s="2"/>
      <c r="AU788" s="2"/>
      <c r="AV788" s="2"/>
      <c r="AW788" s="2"/>
      <c r="AX788" s="2"/>
      <c r="AY788" s="2"/>
      <c r="AZ788" s="2"/>
      <c r="BA788" s="2"/>
      <c r="BB788" s="2"/>
      <c r="BC788" s="2"/>
      <c r="BD788" s="2"/>
      <c r="BE788" s="2"/>
      <c r="BF788" s="2"/>
      <c r="BG788" s="2"/>
      <c r="BH788" s="2"/>
      <c r="BI788" s="2"/>
      <c r="BJ788" s="2"/>
      <c r="BK788" s="2"/>
      <c r="BL788" s="2"/>
      <c r="BM788" s="2"/>
      <c r="BN788" s="2"/>
      <c r="BO788" s="2"/>
      <c r="BP788" s="2"/>
      <c r="BQ788" s="2"/>
      <c r="BR788" s="2"/>
      <c r="BS788" s="2"/>
      <c r="BT788" s="2"/>
      <c r="BU788" s="2"/>
      <c r="BV788" s="2"/>
      <c r="BW788" s="2"/>
      <c r="BX788" s="2"/>
      <c r="BY788" s="2"/>
      <c r="BZ788" s="2"/>
      <c r="CA788" s="2"/>
      <c r="CB788" s="2"/>
      <c r="CC788" s="2"/>
      <c r="CD788" s="2"/>
      <c r="CE788" s="2"/>
      <c r="CF788" s="2"/>
      <c r="CG788" s="2"/>
      <c r="CH788" s="2"/>
      <c r="CI788" s="2"/>
      <c r="CJ788" s="2"/>
      <c r="CK788" s="2"/>
      <c r="CL788" s="2"/>
      <c r="CM788" s="2"/>
      <c r="CN788" s="2"/>
      <c r="CO788" s="2"/>
      <c r="CP788" s="2"/>
      <c r="CQ788" s="2"/>
      <c r="CR788" s="2"/>
      <c r="CS788" s="2"/>
      <c r="CT788" s="2"/>
      <c r="CU788" s="2"/>
      <c r="CV788" s="2"/>
      <c r="CW788" s="2"/>
      <c r="CX788" s="2"/>
      <c r="CY788" s="2"/>
    </row>
    <row r="789" spans="1:103" s="11" customFormat="1" x14ac:dyDescent="0.25">
      <c r="A789" s="187" t="s">
        <v>17</v>
      </c>
      <c r="B789" s="187"/>
      <c r="C789" s="166"/>
      <c r="D789" s="141">
        <f t="shared" si="320"/>
        <v>0</v>
      </c>
      <c r="E789" s="141">
        <f t="shared" si="320"/>
        <v>0</v>
      </c>
      <c r="F789" s="141">
        <f t="shared" si="320"/>
        <v>0</v>
      </c>
      <c r="G789" s="189"/>
      <c r="H789" s="189"/>
      <c r="I789" s="141">
        <f t="shared" si="321"/>
        <v>0</v>
      </c>
      <c r="J789" s="185"/>
      <c r="K789" s="8" t="e">
        <f t="shared" si="322"/>
        <v>#DIV/0!</v>
      </c>
      <c r="L789" s="9" t="e">
        <f t="shared" si="323"/>
        <v>#DIV/0!</v>
      </c>
      <c r="M789" s="31"/>
      <c r="N789" s="3">
        <f t="shared" si="299"/>
        <v>0</v>
      </c>
      <c r="O789" s="3">
        <f t="shared" si="300"/>
        <v>0</v>
      </c>
      <c r="Q789" s="2"/>
      <c r="R789" s="169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  <c r="AU789" s="2"/>
      <c r="AV789" s="2"/>
      <c r="AW789" s="2"/>
      <c r="AX789" s="2"/>
      <c r="AY789" s="2"/>
      <c r="AZ789" s="2"/>
      <c r="BA789" s="2"/>
      <c r="BB789" s="2"/>
      <c r="BC789" s="2"/>
      <c r="BD789" s="2"/>
      <c r="BE789" s="2"/>
      <c r="BF789" s="2"/>
      <c r="BG789" s="2"/>
      <c r="BH789" s="2"/>
      <c r="BI789" s="2"/>
      <c r="BJ789" s="2"/>
      <c r="BK789" s="2"/>
      <c r="BL789" s="2"/>
      <c r="BM789" s="2"/>
      <c r="BN789" s="2"/>
      <c r="BO789" s="2"/>
      <c r="BP789" s="2"/>
      <c r="BQ789" s="2"/>
      <c r="BR789" s="2"/>
      <c r="BS789" s="2"/>
      <c r="BT789" s="2"/>
      <c r="BU789" s="2"/>
      <c r="BV789" s="2"/>
      <c r="BW789" s="2"/>
      <c r="BX789" s="2"/>
      <c r="BY789" s="2"/>
      <c r="BZ789" s="2"/>
      <c r="CA789" s="2"/>
      <c r="CB789" s="2"/>
      <c r="CC789" s="2"/>
      <c r="CD789" s="2"/>
      <c r="CE789" s="2"/>
      <c r="CF789" s="2"/>
      <c r="CG789" s="2"/>
      <c r="CH789" s="2"/>
      <c r="CI789" s="2"/>
      <c r="CJ789" s="2"/>
      <c r="CK789" s="2"/>
      <c r="CL789" s="2"/>
      <c r="CM789" s="2"/>
      <c r="CN789" s="2"/>
      <c r="CO789" s="2"/>
      <c r="CP789" s="2"/>
      <c r="CQ789" s="2"/>
      <c r="CR789" s="2"/>
      <c r="CS789" s="2"/>
      <c r="CT789" s="2"/>
      <c r="CU789" s="2"/>
      <c r="CV789" s="2"/>
      <c r="CW789" s="2"/>
      <c r="CX789" s="2"/>
      <c r="CY789" s="2"/>
    </row>
    <row r="790" spans="1:103" s="11" customFormat="1" x14ac:dyDescent="0.25">
      <c r="A790" s="190" t="s">
        <v>18</v>
      </c>
      <c r="B790" s="190"/>
      <c r="C790" s="167"/>
      <c r="D790" s="142">
        <f t="shared" si="320"/>
        <v>0</v>
      </c>
      <c r="E790" s="142">
        <f t="shared" si="320"/>
        <v>0</v>
      </c>
      <c r="F790" s="142">
        <f t="shared" si="320"/>
        <v>0</v>
      </c>
      <c r="G790" s="192"/>
      <c r="H790" s="192"/>
      <c r="I790" s="142">
        <f t="shared" si="321"/>
        <v>0</v>
      </c>
      <c r="J790" s="186"/>
      <c r="K790" s="8" t="e">
        <f t="shared" si="322"/>
        <v>#DIV/0!</v>
      </c>
      <c r="L790" s="9" t="e">
        <f t="shared" si="323"/>
        <v>#DIV/0!</v>
      </c>
      <c r="M790" s="31"/>
      <c r="N790" s="3">
        <f t="shared" si="299"/>
        <v>0</v>
      </c>
      <c r="O790" s="3">
        <f t="shared" si="300"/>
        <v>0</v>
      </c>
      <c r="Q790" s="2"/>
      <c r="R790" s="169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  <c r="AT790" s="2"/>
      <c r="AU790" s="2"/>
      <c r="AV790" s="2"/>
      <c r="AW790" s="2"/>
      <c r="AX790" s="2"/>
      <c r="AY790" s="2"/>
      <c r="AZ790" s="2"/>
      <c r="BA790" s="2"/>
      <c r="BB790" s="2"/>
      <c r="BC790" s="2"/>
      <c r="BD790" s="2"/>
      <c r="BE790" s="2"/>
      <c r="BF790" s="2"/>
      <c r="BG790" s="2"/>
      <c r="BH790" s="2"/>
      <c r="BI790" s="2"/>
      <c r="BJ790" s="2"/>
      <c r="BK790" s="2"/>
      <c r="BL790" s="2"/>
      <c r="BM790" s="2"/>
      <c r="BN790" s="2"/>
      <c r="BO790" s="2"/>
      <c r="BP790" s="2"/>
      <c r="BQ790" s="2"/>
      <c r="BR790" s="2"/>
      <c r="BS790" s="2"/>
      <c r="BT790" s="2"/>
      <c r="BU790" s="2"/>
      <c r="BV790" s="2"/>
      <c r="BW790" s="2"/>
      <c r="BX790" s="2"/>
      <c r="BY790" s="2"/>
      <c r="BZ790" s="2"/>
      <c r="CA790" s="2"/>
      <c r="CB790" s="2"/>
      <c r="CC790" s="2"/>
      <c r="CD790" s="2"/>
      <c r="CE790" s="2"/>
      <c r="CF790" s="2"/>
      <c r="CG790" s="2"/>
      <c r="CH790" s="2"/>
      <c r="CI790" s="2"/>
      <c r="CJ790" s="2"/>
      <c r="CK790" s="2"/>
      <c r="CL790" s="2"/>
      <c r="CM790" s="2"/>
      <c r="CN790" s="2"/>
      <c r="CO790" s="2"/>
      <c r="CP790" s="2"/>
      <c r="CQ790" s="2"/>
      <c r="CR790" s="2"/>
      <c r="CS790" s="2"/>
      <c r="CT790" s="2"/>
      <c r="CU790" s="2"/>
      <c r="CV790" s="2"/>
      <c r="CW790" s="2"/>
      <c r="CX790" s="2"/>
      <c r="CY790" s="2"/>
    </row>
    <row r="791" spans="1:103" s="16" customFormat="1" ht="24" x14ac:dyDescent="0.2">
      <c r="A791" s="123" t="s">
        <v>191</v>
      </c>
      <c r="B791" s="188" t="s">
        <v>192</v>
      </c>
      <c r="C791" s="188"/>
      <c r="D791" s="188"/>
      <c r="E791" s="188"/>
      <c r="F791" s="188"/>
      <c r="G791" s="188"/>
      <c r="H791" s="188"/>
      <c r="I791" s="188"/>
      <c r="J791" s="188"/>
      <c r="K791" s="35"/>
      <c r="L791" s="36"/>
      <c r="M791" s="37"/>
      <c r="N791" s="3">
        <f t="shared" ref="N791:O851" si="324">I791-F791</f>
        <v>0</v>
      </c>
      <c r="O791" s="3">
        <f t="shared" ref="O791:O830" si="325">E791-F791</f>
        <v>0</v>
      </c>
      <c r="Q791" s="17"/>
      <c r="R791" s="170"/>
      <c r="S791" s="17"/>
      <c r="T791" s="17"/>
      <c r="U791" s="17"/>
      <c r="V791" s="17"/>
      <c r="W791" s="17"/>
      <c r="X791" s="17"/>
      <c r="Y791" s="17"/>
      <c r="Z791" s="17"/>
      <c r="AA791" s="17"/>
      <c r="AB791" s="17"/>
      <c r="AC791" s="17"/>
      <c r="AD791" s="17"/>
      <c r="AE791" s="17"/>
      <c r="AF791" s="17"/>
      <c r="AG791" s="17"/>
      <c r="AH791" s="17"/>
      <c r="AI791" s="17"/>
      <c r="AJ791" s="17"/>
      <c r="AK791" s="17"/>
      <c r="AL791" s="17"/>
      <c r="AM791" s="17"/>
      <c r="AN791" s="17"/>
      <c r="AO791" s="17"/>
      <c r="AP791" s="17"/>
      <c r="AQ791" s="17"/>
      <c r="AR791" s="17"/>
      <c r="AS791" s="17"/>
      <c r="AT791" s="17"/>
      <c r="AU791" s="17"/>
      <c r="AV791" s="17"/>
      <c r="AW791" s="17"/>
      <c r="AX791" s="17"/>
      <c r="AY791" s="17"/>
      <c r="AZ791" s="17"/>
      <c r="BA791" s="17"/>
      <c r="BB791" s="17"/>
      <c r="BC791" s="17"/>
      <c r="BD791" s="17"/>
      <c r="BE791" s="17"/>
      <c r="BF791" s="17"/>
      <c r="BG791" s="17"/>
      <c r="BH791" s="17"/>
      <c r="BI791" s="17"/>
      <c r="BJ791" s="17"/>
      <c r="BK791" s="17"/>
      <c r="BL791" s="17"/>
      <c r="BM791" s="17"/>
      <c r="BN791" s="17"/>
      <c r="BO791" s="17"/>
      <c r="BP791" s="17"/>
      <c r="BQ791" s="17"/>
      <c r="BR791" s="17"/>
      <c r="BS791" s="17"/>
      <c r="BT791" s="17"/>
      <c r="BU791" s="17"/>
      <c r="BV791" s="17"/>
      <c r="BW791" s="17"/>
      <c r="BX791" s="17"/>
      <c r="BY791" s="17"/>
      <c r="BZ791" s="17"/>
      <c r="CA791" s="17"/>
      <c r="CB791" s="17"/>
      <c r="CC791" s="17"/>
      <c r="CD791" s="17"/>
      <c r="CE791" s="17"/>
      <c r="CF791" s="17"/>
      <c r="CG791" s="17"/>
      <c r="CH791" s="17"/>
      <c r="CI791" s="17"/>
      <c r="CJ791" s="17"/>
      <c r="CK791" s="17"/>
      <c r="CL791" s="17"/>
      <c r="CM791" s="17"/>
      <c r="CN791" s="17"/>
      <c r="CO791" s="17"/>
      <c r="CP791" s="17"/>
      <c r="CQ791" s="17"/>
      <c r="CR791" s="17"/>
      <c r="CS791" s="17"/>
      <c r="CT791" s="17"/>
      <c r="CU791" s="17"/>
      <c r="CV791" s="17"/>
      <c r="CW791" s="17"/>
      <c r="CX791" s="17"/>
      <c r="CY791" s="17"/>
    </row>
    <row r="792" spans="1:103" s="11" customFormat="1" x14ac:dyDescent="0.25">
      <c r="A792" s="187" t="s">
        <v>12</v>
      </c>
      <c r="B792" s="187"/>
      <c r="C792" s="166" t="s">
        <v>304</v>
      </c>
      <c r="D792" s="141">
        <f>SUM(D793:D798)</f>
        <v>85654.551999999996</v>
      </c>
      <c r="E792" s="141">
        <f t="shared" ref="E792:F792" si="326">SUM(E793:E798)</f>
        <v>85654.551999999996</v>
      </c>
      <c r="F792" s="141">
        <f t="shared" si="326"/>
        <v>85654.551999999996</v>
      </c>
      <c r="G792" s="189">
        <v>44562</v>
      </c>
      <c r="H792" s="189"/>
      <c r="I792" s="141">
        <f>SUM(I793:I798)</f>
        <v>85654.551999999996</v>
      </c>
      <c r="J792" s="185" t="s">
        <v>240</v>
      </c>
      <c r="K792" s="8">
        <f>F792/D792</f>
        <v>1</v>
      </c>
      <c r="L792" s="9">
        <f>I792/D792</f>
        <v>1</v>
      </c>
      <c r="M792" s="31"/>
      <c r="N792" s="3">
        <f t="shared" si="324"/>
        <v>0</v>
      </c>
      <c r="O792" s="3">
        <f t="shared" si="325"/>
        <v>0</v>
      </c>
      <c r="Q792" s="2"/>
      <c r="R792" s="169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  <c r="AT792" s="2"/>
      <c r="AU792" s="2"/>
      <c r="AV792" s="2"/>
      <c r="AW792" s="2"/>
      <c r="AX792" s="2"/>
      <c r="AY792" s="2"/>
      <c r="AZ792" s="2"/>
      <c r="BA792" s="2"/>
      <c r="BB792" s="2"/>
      <c r="BC792" s="2"/>
      <c r="BD792" s="2"/>
      <c r="BE792" s="2"/>
      <c r="BF792" s="2"/>
      <c r="BG792" s="2"/>
      <c r="BH792" s="2"/>
      <c r="BI792" s="2"/>
      <c r="BJ792" s="2"/>
      <c r="BK792" s="2"/>
      <c r="BL792" s="2"/>
      <c r="BM792" s="2"/>
      <c r="BN792" s="2"/>
      <c r="BO792" s="2"/>
      <c r="BP792" s="2"/>
      <c r="BQ792" s="2"/>
      <c r="BR792" s="2"/>
      <c r="BS792" s="2"/>
      <c r="BT792" s="2"/>
      <c r="BU792" s="2"/>
      <c r="BV792" s="2"/>
      <c r="BW792" s="2"/>
      <c r="BX792" s="2"/>
      <c r="BY792" s="2"/>
      <c r="BZ792" s="2"/>
      <c r="CA792" s="2"/>
      <c r="CB792" s="2"/>
      <c r="CC792" s="2"/>
      <c r="CD792" s="2"/>
      <c r="CE792" s="2"/>
      <c r="CF792" s="2"/>
      <c r="CG792" s="2"/>
      <c r="CH792" s="2"/>
      <c r="CI792" s="2"/>
      <c r="CJ792" s="2"/>
      <c r="CK792" s="2"/>
      <c r="CL792" s="2"/>
      <c r="CM792" s="2"/>
      <c r="CN792" s="2"/>
      <c r="CO792" s="2"/>
      <c r="CP792" s="2"/>
      <c r="CQ792" s="2"/>
      <c r="CR792" s="2"/>
      <c r="CS792" s="2"/>
      <c r="CT792" s="2"/>
      <c r="CU792" s="2"/>
      <c r="CV792" s="2"/>
      <c r="CW792" s="2"/>
      <c r="CX792" s="2"/>
      <c r="CY792" s="2"/>
    </row>
    <row r="793" spans="1:103" s="11" customFormat="1" x14ac:dyDescent="0.25">
      <c r="A793" s="187" t="s">
        <v>13</v>
      </c>
      <c r="B793" s="187"/>
      <c r="C793" s="166"/>
      <c r="D793" s="119"/>
      <c r="E793" s="119"/>
      <c r="F793" s="119"/>
      <c r="G793" s="189"/>
      <c r="H793" s="189"/>
      <c r="I793" s="119"/>
      <c r="J793" s="185"/>
      <c r="K793" s="8" t="e">
        <f t="shared" ref="K793:K798" si="327">F793/D793</f>
        <v>#DIV/0!</v>
      </c>
      <c r="L793" s="9" t="e">
        <f t="shared" ref="L793:L798" si="328">I793/D793</f>
        <v>#DIV/0!</v>
      </c>
      <c r="M793" s="31"/>
      <c r="N793" s="3">
        <f t="shared" si="324"/>
        <v>0</v>
      </c>
      <c r="O793" s="3">
        <f t="shared" si="325"/>
        <v>0</v>
      </c>
      <c r="Q793" s="2"/>
      <c r="R793" s="169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  <c r="AT793" s="2"/>
      <c r="AU793" s="2"/>
      <c r="AV793" s="2"/>
      <c r="AW793" s="2"/>
      <c r="AX793" s="2"/>
      <c r="AY793" s="2"/>
      <c r="AZ793" s="2"/>
      <c r="BA793" s="2"/>
      <c r="BB793" s="2"/>
      <c r="BC793" s="2"/>
      <c r="BD793" s="2"/>
      <c r="BE793" s="2"/>
      <c r="BF793" s="2"/>
      <c r="BG793" s="2"/>
      <c r="BH793" s="2"/>
      <c r="BI793" s="2"/>
      <c r="BJ793" s="2"/>
      <c r="BK793" s="2"/>
      <c r="BL793" s="2"/>
      <c r="BM793" s="2"/>
      <c r="BN793" s="2"/>
      <c r="BO793" s="2"/>
      <c r="BP793" s="2"/>
      <c r="BQ793" s="2"/>
      <c r="BR793" s="2"/>
      <c r="BS793" s="2"/>
      <c r="BT793" s="2"/>
      <c r="BU793" s="2"/>
      <c r="BV793" s="2"/>
      <c r="BW793" s="2"/>
      <c r="BX793" s="2"/>
      <c r="BY793" s="2"/>
      <c r="BZ793" s="2"/>
      <c r="CA793" s="2"/>
      <c r="CB793" s="2"/>
      <c r="CC793" s="2"/>
      <c r="CD793" s="2"/>
      <c r="CE793" s="2"/>
      <c r="CF793" s="2"/>
      <c r="CG793" s="2"/>
      <c r="CH793" s="2"/>
      <c r="CI793" s="2"/>
      <c r="CJ793" s="2"/>
      <c r="CK793" s="2"/>
      <c r="CL793" s="2"/>
      <c r="CM793" s="2"/>
      <c r="CN793" s="2"/>
      <c r="CO793" s="2"/>
      <c r="CP793" s="2"/>
      <c r="CQ793" s="2"/>
      <c r="CR793" s="2"/>
      <c r="CS793" s="2"/>
      <c r="CT793" s="2"/>
      <c r="CU793" s="2"/>
      <c r="CV793" s="2"/>
      <c r="CW793" s="2"/>
      <c r="CX793" s="2"/>
      <c r="CY793" s="2"/>
    </row>
    <row r="794" spans="1:103" s="11" customFormat="1" x14ac:dyDescent="0.25">
      <c r="A794" s="187" t="s">
        <v>14</v>
      </c>
      <c r="B794" s="187"/>
      <c r="C794" s="166" t="s">
        <v>304</v>
      </c>
      <c r="D794" s="119">
        <f>89561.72-4138.168+231</f>
        <v>85654.551999999996</v>
      </c>
      <c r="E794" s="119">
        <v>85654.551999999996</v>
      </c>
      <c r="F794" s="119">
        <v>85654.551999999996</v>
      </c>
      <c r="G794" s="189"/>
      <c r="H794" s="189"/>
      <c r="I794" s="119">
        <v>85654.551999999996</v>
      </c>
      <c r="J794" s="185"/>
      <c r="K794" s="8">
        <f t="shared" si="327"/>
        <v>1</v>
      </c>
      <c r="L794" s="9">
        <f t="shared" si="328"/>
        <v>1</v>
      </c>
      <c r="M794" s="31"/>
      <c r="N794" s="3">
        <f t="shared" si="324"/>
        <v>0</v>
      </c>
      <c r="O794" s="3">
        <f t="shared" si="325"/>
        <v>0</v>
      </c>
      <c r="Q794" s="2"/>
      <c r="R794" s="169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  <c r="AT794" s="2"/>
      <c r="AU794" s="2"/>
      <c r="AV794" s="2"/>
      <c r="AW794" s="2"/>
      <c r="AX794" s="2"/>
      <c r="AY794" s="2"/>
      <c r="AZ794" s="2"/>
      <c r="BA794" s="2"/>
      <c r="BB794" s="2"/>
      <c r="BC794" s="2"/>
      <c r="BD794" s="2"/>
      <c r="BE794" s="2"/>
      <c r="BF794" s="2"/>
      <c r="BG794" s="2"/>
      <c r="BH794" s="2"/>
      <c r="BI794" s="2"/>
      <c r="BJ794" s="2"/>
      <c r="BK794" s="2"/>
      <c r="BL794" s="2"/>
      <c r="BM794" s="2"/>
      <c r="BN794" s="2"/>
      <c r="BO794" s="2"/>
      <c r="BP794" s="2"/>
      <c r="BQ794" s="2"/>
      <c r="BR794" s="2"/>
      <c r="BS794" s="2"/>
      <c r="BT794" s="2"/>
      <c r="BU794" s="2"/>
      <c r="BV794" s="2"/>
      <c r="BW794" s="2"/>
      <c r="BX794" s="2"/>
      <c r="BY794" s="2"/>
      <c r="BZ794" s="2"/>
      <c r="CA794" s="2"/>
      <c r="CB794" s="2"/>
      <c r="CC794" s="2"/>
      <c r="CD794" s="2"/>
      <c r="CE794" s="2"/>
      <c r="CF794" s="2"/>
      <c r="CG794" s="2"/>
      <c r="CH794" s="2"/>
      <c r="CI794" s="2"/>
      <c r="CJ794" s="2"/>
      <c r="CK794" s="2"/>
      <c r="CL794" s="2"/>
      <c r="CM794" s="2"/>
      <c r="CN794" s="2"/>
      <c r="CO794" s="2"/>
      <c r="CP794" s="2"/>
      <c r="CQ794" s="2"/>
      <c r="CR794" s="2"/>
      <c r="CS794" s="2"/>
      <c r="CT794" s="2"/>
      <c r="CU794" s="2"/>
      <c r="CV794" s="2"/>
      <c r="CW794" s="2"/>
      <c r="CX794" s="2"/>
      <c r="CY794" s="2"/>
    </row>
    <row r="795" spans="1:103" s="11" customFormat="1" x14ac:dyDescent="0.25">
      <c r="A795" s="187" t="s">
        <v>15</v>
      </c>
      <c r="B795" s="187"/>
      <c r="C795" s="166"/>
      <c r="D795" s="119"/>
      <c r="E795" s="119"/>
      <c r="F795" s="119"/>
      <c r="G795" s="189"/>
      <c r="H795" s="189"/>
      <c r="I795" s="119"/>
      <c r="J795" s="185"/>
      <c r="K795" s="8" t="e">
        <f t="shared" si="327"/>
        <v>#DIV/0!</v>
      </c>
      <c r="L795" s="9" t="e">
        <f t="shared" si="328"/>
        <v>#DIV/0!</v>
      </c>
      <c r="M795" s="31"/>
      <c r="N795" s="3">
        <f t="shared" si="324"/>
        <v>0</v>
      </c>
      <c r="O795" s="3">
        <f t="shared" si="325"/>
        <v>0</v>
      </c>
      <c r="Q795" s="2"/>
      <c r="R795" s="169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  <c r="AT795" s="2"/>
      <c r="AU795" s="2"/>
      <c r="AV795" s="2"/>
      <c r="AW795" s="2"/>
      <c r="AX795" s="2"/>
      <c r="AY795" s="2"/>
      <c r="AZ795" s="2"/>
      <c r="BA795" s="2"/>
      <c r="BB795" s="2"/>
      <c r="BC795" s="2"/>
      <c r="BD795" s="2"/>
      <c r="BE795" s="2"/>
      <c r="BF795" s="2"/>
      <c r="BG795" s="2"/>
      <c r="BH795" s="2"/>
      <c r="BI795" s="2"/>
      <c r="BJ795" s="2"/>
      <c r="BK795" s="2"/>
      <c r="BL795" s="2"/>
      <c r="BM795" s="2"/>
      <c r="BN795" s="2"/>
      <c r="BO795" s="2"/>
      <c r="BP795" s="2"/>
      <c r="BQ795" s="2"/>
      <c r="BR795" s="2"/>
      <c r="BS795" s="2"/>
      <c r="BT795" s="2"/>
      <c r="BU795" s="2"/>
      <c r="BV795" s="2"/>
      <c r="BW795" s="2"/>
      <c r="BX795" s="2"/>
      <c r="BY795" s="2"/>
      <c r="BZ795" s="2"/>
      <c r="CA795" s="2"/>
      <c r="CB795" s="2"/>
      <c r="CC795" s="2"/>
      <c r="CD795" s="2"/>
      <c r="CE795" s="2"/>
      <c r="CF795" s="2"/>
      <c r="CG795" s="2"/>
      <c r="CH795" s="2"/>
      <c r="CI795" s="2"/>
      <c r="CJ795" s="2"/>
      <c r="CK795" s="2"/>
      <c r="CL795" s="2"/>
      <c r="CM795" s="2"/>
      <c r="CN795" s="2"/>
      <c r="CO795" s="2"/>
      <c r="CP795" s="2"/>
      <c r="CQ795" s="2"/>
      <c r="CR795" s="2"/>
      <c r="CS795" s="2"/>
      <c r="CT795" s="2"/>
      <c r="CU795" s="2"/>
      <c r="CV795" s="2"/>
      <c r="CW795" s="2"/>
      <c r="CX795" s="2"/>
      <c r="CY795" s="2"/>
    </row>
    <row r="796" spans="1:103" s="11" customFormat="1" x14ac:dyDescent="0.25">
      <c r="A796" s="187" t="s">
        <v>16</v>
      </c>
      <c r="B796" s="187"/>
      <c r="C796" s="166"/>
      <c r="D796" s="119"/>
      <c r="E796" s="119"/>
      <c r="F796" s="119"/>
      <c r="G796" s="189"/>
      <c r="H796" s="189"/>
      <c r="I796" s="119"/>
      <c r="J796" s="185"/>
      <c r="K796" s="8" t="e">
        <f t="shared" si="327"/>
        <v>#DIV/0!</v>
      </c>
      <c r="L796" s="9" t="e">
        <f t="shared" si="328"/>
        <v>#DIV/0!</v>
      </c>
      <c r="M796" s="31"/>
      <c r="N796" s="3">
        <f t="shared" si="324"/>
        <v>0</v>
      </c>
      <c r="O796" s="3">
        <f t="shared" si="325"/>
        <v>0</v>
      </c>
      <c r="Q796" s="2"/>
      <c r="R796" s="169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  <c r="AT796" s="2"/>
      <c r="AU796" s="2"/>
      <c r="AV796" s="2"/>
      <c r="AW796" s="2"/>
      <c r="AX796" s="2"/>
      <c r="AY796" s="2"/>
      <c r="AZ796" s="2"/>
      <c r="BA796" s="2"/>
      <c r="BB796" s="2"/>
      <c r="BC796" s="2"/>
      <c r="BD796" s="2"/>
      <c r="BE796" s="2"/>
      <c r="BF796" s="2"/>
      <c r="BG796" s="2"/>
      <c r="BH796" s="2"/>
      <c r="BI796" s="2"/>
      <c r="BJ796" s="2"/>
      <c r="BK796" s="2"/>
      <c r="BL796" s="2"/>
      <c r="BM796" s="2"/>
      <c r="BN796" s="2"/>
      <c r="BO796" s="2"/>
      <c r="BP796" s="2"/>
      <c r="BQ796" s="2"/>
      <c r="BR796" s="2"/>
      <c r="BS796" s="2"/>
      <c r="BT796" s="2"/>
      <c r="BU796" s="2"/>
      <c r="BV796" s="2"/>
      <c r="BW796" s="2"/>
      <c r="BX796" s="2"/>
      <c r="BY796" s="2"/>
      <c r="BZ796" s="2"/>
      <c r="CA796" s="2"/>
      <c r="CB796" s="2"/>
      <c r="CC796" s="2"/>
      <c r="CD796" s="2"/>
      <c r="CE796" s="2"/>
      <c r="CF796" s="2"/>
      <c r="CG796" s="2"/>
      <c r="CH796" s="2"/>
      <c r="CI796" s="2"/>
      <c r="CJ796" s="2"/>
      <c r="CK796" s="2"/>
      <c r="CL796" s="2"/>
      <c r="CM796" s="2"/>
      <c r="CN796" s="2"/>
      <c r="CO796" s="2"/>
      <c r="CP796" s="2"/>
      <c r="CQ796" s="2"/>
      <c r="CR796" s="2"/>
      <c r="CS796" s="2"/>
      <c r="CT796" s="2"/>
      <c r="CU796" s="2"/>
      <c r="CV796" s="2"/>
      <c r="CW796" s="2"/>
      <c r="CX796" s="2"/>
      <c r="CY796" s="2"/>
    </row>
    <row r="797" spans="1:103" s="11" customFormat="1" x14ac:dyDescent="0.25">
      <c r="A797" s="187" t="s">
        <v>17</v>
      </c>
      <c r="B797" s="187"/>
      <c r="C797" s="166"/>
      <c r="D797" s="120"/>
      <c r="E797" s="120"/>
      <c r="F797" s="120"/>
      <c r="G797" s="189"/>
      <c r="H797" s="189"/>
      <c r="I797" s="120"/>
      <c r="J797" s="185"/>
      <c r="K797" s="8" t="e">
        <f t="shared" si="327"/>
        <v>#DIV/0!</v>
      </c>
      <c r="L797" s="9" t="e">
        <f t="shared" si="328"/>
        <v>#DIV/0!</v>
      </c>
      <c r="M797" s="31"/>
      <c r="N797" s="3">
        <f t="shared" si="324"/>
        <v>0</v>
      </c>
      <c r="O797" s="3">
        <f t="shared" si="325"/>
        <v>0</v>
      </c>
      <c r="Q797" s="2"/>
      <c r="R797" s="169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  <c r="AU797" s="2"/>
      <c r="AV797" s="2"/>
      <c r="AW797" s="2"/>
      <c r="AX797" s="2"/>
      <c r="AY797" s="2"/>
      <c r="AZ797" s="2"/>
      <c r="BA797" s="2"/>
      <c r="BB797" s="2"/>
      <c r="BC797" s="2"/>
      <c r="BD797" s="2"/>
      <c r="BE797" s="2"/>
      <c r="BF797" s="2"/>
      <c r="BG797" s="2"/>
      <c r="BH797" s="2"/>
      <c r="BI797" s="2"/>
      <c r="BJ797" s="2"/>
      <c r="BK797" s="2"/>
      <c r="BL797" s="2"/>
      <c r="BM797" s="2"/>
      <c r="BN797" s="2"/>
      <c r="BO797" s="2"/>
      <c r="BP797" s="2"/>
      <c r="BQ797" s="2"/>
      <c r="BR797" s="2"/>
      <c r="BS797" s="2"/>
      <c r="BT797" s="2"/>
      <c r="BU797" s="2"/>
      <c r="BV797" s="2"/>
      <c r="BW797" s="2"/>
      <c r="BX797" s="2"/>
      <c r="BY797" s="2"/>
      <c r="BZ797" s="2"/>
      <c r="CA797" s="2"/>
      <c r="CB797" s="2"/>
      <c r="CC797" s="2"/>
      <c r="CD797" s="2"/>
      <c r="CE797" s="2"/>
      <c r="CF797" s="2"/>
      <c r="CG797" s="2"/>
      <c r="CH797" s="2"/>
      <c r="CI797" s="2"/>
      <c r="CJ797" s="2"/>
      <c r="CK797" s="2"/>
      <c r="CL797" s="2"/>
      <c r="CM797" s="2"/>
      <c r="CN797" s="2"/>
      <c r="CO797" s="2"/>
      <c r="CP797" s="2"/>
      <c r="CQ797" s="2"/>
      <c r="CR797" s="2"/>
      <c r="CS797" s="2"/>
      <c r="CT797" s="2"/>
      <c r="CU797" s="2"/>
      <c r="CV797" s="2"/>
      <c r="CW797" s="2"/>
      <c r="CX797" s="2"/>
      <c r="CY797" s="2"/>
    </row>
    <row r="798" spans="1:103" s="11" customFormat="1" x14ac:dyDescent="0.25">
      <c r="A798" s="187" t="s">
        <v>18</v>
      </c>
      <c r="B798" s="187"/>
      <c r="C798" s="166"/>
      <c r="D798" s="120"/>
      <c r="E798" s="120"/>
      <c r="F798" s="120"/>
      <c r="G798" s="189"/>
      <c r="H798" s="189"/>
      <c r="I798" s="120"/>
      <c r="J798" s="185"/>
      <c r="K798" s="8" t="e">
        <f t="shared" si="327"/>
        <v>#DIV/0!</v>
      </c>
      <c r="L798" s="9" t="e">
        <f t="shared" si="328"/>
        <v>#DIV/0!</v>
      </c>
      <c r="M798" s="31"/>
      <c r="N798" s="3">
        <f t="shared" si="324"/>
        <v>0</v>
      </c>
      <c r="O798" s="3">
        <f t="shared" si="325"/>
        <v>0</v>
      </c>
      <c r="Q798" s="2"/>
      <c r="R798" s="169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  <c r="AT798" s="2"/>
      <c r="AU798" s="2"/>
      <c r="AV798" s="2"/>
      <c r="AW798" s="2"/>
      <c r="AX798" s="2"/>
      <c r="AY798" s="2"/>
      <c r="AZ798" s="2"/>
      <c r="BA798" s="2"/>
      <c r="BB798" s="2"/>
      <c r="BC798" s="2"/>
      <c r="BD798" s="2"/>
      <c r="BE798" s="2"/>
      <c r="BF798" s="2"/>
      <c r="BG798" s="2"/>
      <c r="BH798" s="2"/>
      <c r="BI798" s="2"/>
      <c r="BJ798" s="2"/>
      <c r="BK798" s="2"/>
      <c r="BL798" s="2"/>
      <c r="BM798" s="2"/>
      <c r="BN798" s="2"/>
      <c r="BO798" s="2"/>
      <c r="BP798" s="2"/>
      <c r="BQ798" s="2"/>
      <c r="BR798" s="2"/>
      <c r="BS798" s="2"/>
      <c r="BT798" s="2"/>
      <c r="BU798" s="2"/>
      <c r="BV798" s="2"/>
      <c r="BW798" s="2"/>
      <c r="BX798" s="2"/>
      <c r="BY798" s="2"/>
      <c r="BZ798" s="2"/>
      <c r="CA798" s="2"/>
      <c r="CB798" s="2"/>
      <c r="CC798" s="2"/>
      <c r="CD798" s="2"/>
      <c r="CE798" s="2"/>
      <c r="CF798" s="2"/>
      <c r="CG798" s="2"/>
      <c r="CH798" s="2"/>
      <c r="CI798" s="2"/>
      <c r="CJ798" s="2"/>
      <c r="CK798" s="2"/>
      <c r="CL798" s="2"/>
      <c r="CM798" s="2"/>
      <c r="CN798" s="2"/>
      <c r="CO798" s="2"/>
      <c r="CP798" s="2"/>
      <c r="CQ798" s="2"/>
      <c r="CR798" s="2"/>
      <c r="CS798" s="2"/>
      <c r="CT798" s="2"/>
      <c r="CU798" s="2"/>
      <c r="CV798" s="2"/>
      <c r="CW798" s="2"/>
      <c r="CX798" s="2"/>
      <c r="CY798" s="2"/>
    </row>
    <row r="799" spans="1:103" s="16" customFormat="1" ht="24" x14ac:dyDescent="0.2">
      <c r="A799" s="123" t="s">
        <v>193</v>
      </c>
      <c r="B799" s="188" t="s">
        <v>194</v>
      </c>
      <c r="C799" s="188"/>
      <c r="D799" s="188"/>
      <c r="E799" s="188"/>
      <c r="F799" s="188"/>
      <c r="G799" s="188"/>
      <c r="H799" s="188"/>
      <c r="I799" s="188"/>
      <c r="J799" s="188"/>
      <c r="K799" s="35"/>
      <c r="L799" s="36"/>
      <c r="M799" s="37"/>
      <c r="N799" s="3">
        <f t="shared" si="324"/>
        <v>0</v>
      </c>
      <c r="O799" s="3">
        <f t="shared" si="325"/>
        <v>0</v>
      </c>
      <c r="Q799" s="17"/>
      <c r="R799" s="170"/>
      <c r="S799" s="17"/>
      <c r="T799" s="17"/>
      <c r="U799" s="17"/>
      <c r="V799" s="17"/>
      <c r="W799" s="17"/>
      <c r="X799" s="17"/>
      <c r="Y799" s="17"/>
      <c r="Z799" s="17"/>
      <c r="AA799" s="17"/>
      <c r="AB799" s="17"/>
      <c r="AC799" s="17"/>
      <c r="AD799" s="17"/>
      <c r="AE799" s="17"/>
      <c r="AF799" s="17"/>
      <c r="AG799" s="17"/>
      <c r="AH799" s="17"/>
      <c r="AI799" s="17"/>
      <c r="AJ799" s="17"/>
      <c r="AK799" s="17"/>
      <c r="AL799" s="17"/>
      <c r="AM799" s="17"/>
      <c r="AN799" s="17"/>
      <c r="AO799" s="17"/>
      <c r="AP799" s="17"/>
      <c r="AQ799" s="17"/>
      <c r="AR799" s="17"/>
      <c r="AS799" s="17"/>
      <c r="AT799" s="17"/>
      <c r="AU799" s="17"/>
      <c r="AV799" s="17"/>
      <c r="AW799" s="17"/>
      <c r="AX799" s="17"/>
      <c r="AY799" s="17"/>
      <c r="AZ799" s="17"/>
      <c r="BA799" s="17"/>
      <c r="BB799" s="17"/>
      <c r="BC799" s="17"/>
      <c r="BD799" s="17"/>
      <c r="BE799" s="17"/>
      <c r="BF799" s="17"/>
      <c r="BG799" s="17"/>
      <c r="BH799" s="17"/>
      <c r="BI799" s="17"/>
      <c r="BJ799" s="17"/>
      <c r="BK799" s="17"/>
      <c r="BL799" s="17"/>
      <c r="BM799" s="17"/>
      <c r="BN799" s="17"/>
      <c r="BO799" s="17"/>
      <c r="BP799" s="17"/>
      <c r="BQ799" s="17"/>
      <c r="BR799" s="17"/>
      <c r="BS799" s="17"/>
      <c r="BT799" s="17"/>
      <c r="BU799" s="17"/>
      <c r="BV799" s="17"/>
      <c r="BW799" s="17"/>
      <c r="BX799" s="17"/>
      <c r="BY799" s="17"/>
      <c r="BZ799" s="17"/>
      <c r="CA799" s="17"/>
      <c r="CB799" s="17"/>
      <c r="CC799" s="17"/>
      <c r="CD799" s="17"/>
      <c r="CE799" s="17"/>
      <c r="CF799" s="17"/>
      <c r="CG799" s="17"/>
      <c r="CH799" s="17"/>
      <c r="CI799" s="17"/>
      <c r="CJ799" s="17"/>
      <c r="CK799" s="17"/>
      <c r="CL799" s="17"/>
      <c r="CM799" s="17"/>
      <c r="CN799" s="17"/>
      <c r="CO799" s="17"/>
      <c r="CP799" s="17"/>
      <c r="CQ799" s="17"/>
      <c r="CR799" s="17"/>
      <c r="CS799" s="17"/>
      <c r="CT799" s="17"/>
      <c r="CU799" s="17"/>
      <c r="CV799" s="17"/>
      <c r="CW799" s="17"/>
      <c r="CX799" s="17"/>
      <c r="CY799" s="17"/>
    </row>
    <row r="800" spans="1:103" s="11" customFormat="1" x14ac:dyDescent="0.25">
      <c r="A800" s="187" t="s">
        <v>12</v>
      </c>
      <c r="B800" s="187"/>
      <c r="C800" s="166" t="s">
        <v>304</v>
      </c>
      <c r="D800" s="141">
        <f>SUM(D801:D806)</f>
        <v>2613</v>
      </c>
      <c r="E800" s="141">
        <f t="shared" ref="E800:F800" si="329">SUM(E801:E806)</f>
        <v>2545.3977</v>
      </c>
      <c r="F800" s="141">
        <f t="shared" si="329"/>
        <v>2545.3977</v>
      </c>
      <c r="G800" s="189">
        <v>44562</v>
      </c>
      <c r="H800" s="189"/>
      <c r="I800" s="141">
        <f>SUM(I801:I806)</f>
        <v>2613</v>
      </c>
      <c r="J800" s="185" t="s">
        <v>264</v>
      </c>
      <c r="K800" s="8">
        <f>F800/D800</f>
        <v>0.97412847301951777</v>
      </c>
      <c r="L800" s="9">
        <f>I800/D800</f>
        <v>1</v>
      </c>
      <c r="M800" s="31"/>
      <c r="N800" s="3">
        <f t="shared" si="324"/>
        <v>67.602300000000014</v>
      </c>
      <c r="O800" s="3">
        <f t="shared" si="325"/>
        <v>0</v>
      </c>
      <c r="Q800" s="2"/>
      <c r="R800" s="169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  <c r="AU800" s="2"/>
      <c r="AV800" s="2"/>
      <c r="AW800" s="2"/>
      <c r="AX800" s="2"/>
      <c r="AY800" s="2"/>
      <c r="AZ800" s="2"/>
      <c r="BA800" s="2"/>
      <c r="BB800" s="2"/>
      <c r="BC800" s="2"/>
      <c r="BD800" s="2"/>
      <c r="BE800" s="2"/>
      <c r="BF800" s="2"/>
      <c r="BG800" s="2"/>
      <c r="BH800" s="2"/>
      <c r="BI800" s="2"/>
      <c r="BJ800" s="2"/>
      <c r="BK800" s="2"/>
      <c r="BL800" s="2"/>
      <c r="BM800" s="2"/>
      <c r="BN800" s="2"/>
      <c r="BO800" s="2"/>
      <c r="BP800" s="2"/>
      <c r="BQ800" s="2"/>
      <c r="BR800" s="2"/>
      <c r="BS800" s="2"/>
      <c r="BT800" s="2"/>
      <c r="BU800" s="2"/>
      <c r="BV800" s="2"/>
      <c r="BW800" s="2"/>
      <c r="BX800" s="2"/>
      <c r="BY800" s="2"/>
      <c r="BZ800" s="2"/>
      <c r="CA800" s="2"/>
      <c r="CB800" s="2"/>
      <c r="CC800" s="2"/>
      <c r="CD800" s="2"/>
      <c r="CE800" s="2"/>
      <c r="CF800" s="2"/>
      <c r="CG800" s="2"/>
      <c r="CH800" s="2"/>
      <c r="CI800" s="2"/>
      <c r="CJ800" s="2"/>
      <c r="CK800" s="2"/>
      <c r="CL800" s="2"/>
      <c r="CM800" s="2"/>
      <c r="CN800" s="2"/>
      <c r="CO800" s="2"/>
      <c r="CP800" s="2"/>
      <c r="CQ800" s="2"/>
      <c r="CR800" s="2"/>
      <c r="CS800" s="2"/>
      <c r="CT800" s="2"/>
      <c r="CU800" s="2"/>
      <c r="CV800" s="2"/>
      <c r="CW800" s="2"/>
      <c r="CX800" s="2"/>
      <c r="CY800" s="2"/>
    </row>
    <row r="801" spans="1:103" s="11" customFormat="1" x14ac:dyDescent="0.25">
      <c r="A801" s="187" t="s">
        <v>13</v>
      </c>
      <c r="B801" s="187"/>
      <c r="C801" s="166"/>
      <c r="D801" s="119"/>
      <c r="E801" s="119"/>
      <c r="F801" s="119"/>
      <c r="G801" s="189"/>
      <c r="H801" s="189"/>
      <c r="I801" s="119"/>
      <c r="J801" s="185"/>
      <c r="K801" s="8" t="e">
        <f t="shared" ref="K801:K806" si="330">F801/D801</f>
        <v>#DIV/0!</v>
      </c>
      <c r="L801" s="9" t="e">
        <f t="shared" ref="L801:L806" si="331">I801/D801</f>
        <v>#DIV/0!</v>
      </c>
      <c r="M801" s="31"/>
      <c r="N801" s="3">
        <f t="shared" si="324"/>
        <v>0</v>
      </c>
      <c r="O801" s="3">
        <f t="shared" si="325"/>
        <v>0</v>
      </c>
      <c r="Q801" s="2"/>
      <c r="R801" s="169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  <c r="AT801" s="2"/>
      <c r="AU801" s="2"/>
      <c r="AV801" s="2"/>
      <c r="AW801" s="2"/>
      <c r="AX801" s="2"/>
      <c r="AY801" s="2"/>
      <c r="AZ801" s="2"/>
      <c r="BA801" s="2"/>
      <c r="BB801" s="2"/>
      <c r="BC801" s="2"/>
      <c r="BD801" s="2"/>
      <c r="BE801" s="2"/>
      <c r="BF801" s="2"/>
      <c r="BG801" s="2"/>
      <c r="BH801" s="2"/>
      <c r="BI801" s="2"/>
      <c r="BJ801" s="2"/>
      <c r="BK801" s="2"/>
      <c r="BL801" s="2"/>
      <c r="BM801" s="2"/>
      <c r="BN801" s="2"/>
      <c r="BO801" s="2"/>
      <c r="BP801" s="2"/>
      <c r="BQ801" s="2"/>
      <c r="BR801" s="2"/>
      <c r="BS801" s="2"/>
      <c r="BT801" s="2"/>
      <c r="BU801" s="2"/>
      <c r="BV801" s="2"/>
      <c r="BW801" s="2"/>
      <c r="BX801" s="2"/>
      <c r="BY801" s="2"/>
      <c r="BZ801" s="2"/>
      <c r="CA801" s="2"/>
      <c r="CB801" s="2"/>
      <c r="CC801" s="2"/>
      <c r="CD801" s="2"/>
      <c r="CE801" s="2"/>
      <c r="CF801" s="2"/>
      <c r="CG801" s="2"/>
      <c r="CH801" s="2"/>
      <c r="CI801" s="2"/>
      <c r="CJ801" s="2"/>
      <c r="CK801" s="2"/>
      <c r="CL801" s="2"/>
      <c r="CM801" s="2"/>
      <c r="CN801" s="2"/>
      <c r="CO801" s="2"/>
      <c r="CP801" s="2"/>
      <c r="CQ801" s="2"/>
      <c r="CR801" s="2"/>
      <c r="CS801" s="2"/>
      <c r="CT801" s="2"/>
      <c r="CU801" s="2"/>
      <c r="CV801" s="2"/>
      <c r="CW801" s="2"/>
      <c r="CX801" s="2"/>
      <c r="CY801" s="2"/>
    </row>
    <row r="802" spans="1:103" s="11" customFormat="1" x14ac:dyDescent="0.25">
      <c r="A802" s="187" t="s">
        <v>14</v>
      </c>
      <c r="B802" s="187"/>
      <c r="C802" s="166" t="s">
        <v>304</v>
      </c>
      <c r="D802" s="119">
        <v>2613</v>
      </c>
      <c r="E802" s="119">
        <v>2545.3977</v>
      </c>
      <c r="F802" s="119">
        <v>2545.3977</v>
      </c>
      <c r="G802" s="189"/>
      <c r="H802" s="189"/>
      <c r="I802" s="119">
        <v>2613</v>
      </c>
      <c r="J802" s="185"/>
      <c r="K802" s="8">
        <f t="shared" si="330"/>
        <v>0.97412847301951777</v>
      </c>
      <c r="L802" s="9">
        <f t="shared" si="331"/>
        <v>1</v>
      </c>
      <c r="M802" s="31"/>
      <c r="N802" s="3">
        <f t="shared" si="324"/>
        <v>67.602300000000014</v>
      </c>
      <c r="O802" s="3">
        <f t="shared" si="325"/>
        <v>0</v>
      </c>
      <c r="Q802" s="2"/>
      <c r="R802" s="169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  <c r="AT802" s="2"/>
      <c r="AU802" s="2"/>
      <c r="AV802" s="2"/>
      <c r="AW802" s="2"/>
      <c r="AX802" s="2"/>
      <c r="AY802" s="2"/>
      <c r="AZ802" s="2"/>
      <c r="BA802" s="2"/>
      <c r="BB802" s="2"/>
      <c r="BC802" s="2"/>
      <c r="BD802" s="2"/>
      <c r="BE802" s="2"/>
      <c r="BF802" s="2"/>
      <c r="BG802" s="2"/>
      <c r="BH802" s="2"/>
      <c r="BI802" s="2"/>
      <c r="BJ802" s="2"/>
      <c r="BK802" s="2"/>
      <c r="BL802" s="2"/>
      <c r="BM802" s="2"/>
      <c r="BN802" s="2"/>
      <c r="BO802" s="2"/>
      <c r="BP802" s="2"/>
      <c r="BQ802" s="2"/>
      <c r="BR802" s="2"/>
      <c r="BS802" s="2"/>
      <c r="BT802" s="2"/>
      <c r="BU802" s="2"/>
      <c r="BV802" s="2"/>
      <c r="BW802" s="2"/>
      <c r="BX802" s="2"/>
      <c r="BY802" s="2"/>
      <c r="BZ802" s="2"/>
      <c r="CA802" s="2"/>
      <c r="CB802" s="2"/>
      <c r="CC802" s="2"/>
      <c r="CD802" s="2"/>
      <c r="CE802" s="2"/>
      <c r="CF802" s="2"/>
      <c r="CG802" s="2"/>
      <c r="CH802" s="2"/>
      <c r="CI802" s="2"/>
      <c r="CJ802" s="2"/>
      <c r="CK802" s="2"/>
      <c r="CL802" s="2"/>
      <c r="CM802" s="2"/>
      <c r="CN802" s="2"/>
      <c r="CO802" s="2"/>
      <c r="CP802" s="2"/>
      <c r="CQ802" s="2"/>
      <c r="CR802" s="2"/>
      <c r="CS802" s="2"/>
      <c r="CT802" s="2"/>
      <c r="CU802" s="2"/>
      <c r="CV802" s="2"/>
      <c r="CW802" s="2"/>
      <c r="CX802" s="2"/>
      <c r="CY802" s="2"/>
    </row>
    <row r="803" spans="1:103" s="11" customFormat="1" x14ac:dyDescent="0.25">
      <c r="A803" s="187" t="s">
        <v>15</v>
      </c>
      <c r="B803" s="187"/>
      <c r="C803" s="166"/>
      <c r="D803" s="119"/>
      <c r="E803" s="119"/>
      <c r="F803" s="119"/>
      <c r="G803" s="189"/>
      <c r="H803" s="189"/>
      <c r="I803" s="119"/>
      <c r="J803" s="185"/>
      <c r="K803" s="8" t="e">
        <f t="shared" si="330"/>
        <v>#DIV/0!</v>
      </c>
      <c r="L803" s="9" t="e">
        <f t="shared" si="331"/>
        <v>#DIV/0!</v>
      </c>
      <c r="M803" s="31"/>
      <c r="N803" s="3">
        <f t="shared" si="324"/>
        <v>0</v>
      </c>
      <c r="O803" s="3">
        <f t="shared" si="325"/>
        <v>0</v>
      </c>
      <c r="Q803" s="2"/>
      <c r="R803" s="169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  <c r="AU803" s="2"/>
      <c r="AV803" s="2"/>
      <c r="AW803" s="2"/>
      <c r="AX803" s="2"/>
      <c r="AY803" s="2"/>
      <c r="AZ803" s="2"/>
      <c r="BA803" s="2"/>
      <c r="BB803" s="2"/>
      <c r="BC803" s="2"/>
      <c r="BD803" s="2"/>
      <c r="BE803" s="2"/>
      <c r="BF803" s="2"/>
      <c r="BG803" s="2"/>
      <c r="BH803" s="2"/>
      <c r="BI803" s="2"/>
      <c r="BJ803" s="2"/>
      <c r="BK803" s="2"/>
      <c r="BL803" s="2"/>
      <c r="BM803" s="2"/>
      <c r="BN803" s="2"/>
      <c r="BO803" s="2"/>
      <c r="BP803" s="2"/>
      <c r="BQ803" s="2"/>
      <c r="BR803" s="2"/>
      <c r="BS803" s="2"/>
      <c r="BT803" s="2"/>
      <c r="BU803" s="2"/>
      <c r="BV803" s="2"/>
      <c r="BW803" s="2"/>
      <c r="BX803" s="2"/>
      <c r="BY803" s="2"/>
      <c r="BZ803" s="2"/>
      <c r="CA803" s="2"/>
      <c r="CB803" s="2"/>
      <c r="CC803" s="2"/>
      <c r="CD803" s="2"/>
      <c r="CE803" s="2"/>
      <c r="CF803" s="2"/>
      <c r="CG803" s="2"/>
      <c r="CH803" s="2"/>
      <c r="CI803" s="2"/>
      <c r="CJ803" s="2"/>
      <c r="CK803" s="2"/>
      <c r="CL803" s="2"/>
      <c r="CM803" s="2"/>
      <c r="CN803" s="2"/>
      <c r="CO803" s="2"/>
      <c r="CP803" s="2"/>
      <c r="CQ803" s="2"/>
      <c r="CR803" s="2"/>
      <c r="CS803" s="2"/>
      <c r="CT803" s="2"/>
      <c r="CU803" s="2"/>
      <c r="CV803" s="2"/>
      <c r="CW803" s="2"/>
      <c r="CX803" s="2"/>
      <c r="CY803" s="2"/>
    </row>
    <row r="804" spans="1:103" s="11" customFormat="1" x14ac:dyDescent="0.25">
      <c r="A804" s="187" t="s">
        <v>16</v>
      </c>
      <c r="B804" s="187"/>
      <c r="C804" s="145"/>
      <c r="D804" s="119"/>
      <c r="E804" s="119"/>
      <c r="F804" s="119"/>
      <c r="G804" s="189"/>
      <c r="H804" s="189"/>
      <c r="I804" s="119"/>
      <c r="J804" s="185"/>
      <c r="K804" s="8" t="e">
        <f t="shared" si="330"/>
        <v>#DIV/0!</v>
      </c>
      <c r="L804" s="9" t="e">
        <f t="shared" si="331"/>
        <v>#DIV/0!</v>
      </c>
      <c r="M804" s="31"/>
      <c r="N804" s="3">
        <f t="shared" si="324"/>
        <v>0</v>
      </c>
      <c r="O804" s="3">
        <f t="shared" si="325"/>
        <v>0</v>
      </c>
      <c r="Q804" s="2"/>
      <c r="R804" s="169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  <c r="AU804" s="2"/>
      <c r="AV804" s="2"/>
      <c r="AW804" s="2"/>
      <c r="AX804" s="2"/>
      <c r="AY804" s="2"/>
      <c r="AZ804" s="2"/>
      <c r="BA804" s="2"/>
      <c r="BB804" s="2"/>
      <c r="BC804" s="2"/>
      <c r="BD804" s="2"/>
      <c r="BE804" s="2"/>
      <c r="BF804" s="2"/>
      <c r="BG804" s="2"/>
      <c r="BH804" s="2"/>
      <c r="BI804" s="2"/>
      <c r="BJ804" s="2"/>
      <c r="BK804" s="2"/>
      <c r="BL804" s="2"/>
      <c r="BM804" s="2"/>
      <c r="BN804" s="2"/>
      <c r="BO804" s="2"/>
      <c r="BP804" s="2"/>
      <c r="BQ804" s="2"/>
      <c r="BR804" s="2"/>
      <c r="BS804" s="2"/>
      <c r="BT804" s="2"/>
      <c r="BU804" s="2"/>
      <c r="BV804" s="2"/>
      <c r="BW804" s="2"/>
      <c r="BX804" s="2"/>
      <c r="BY804" s="2"/>
      <c r="BZ804" s="2"/>
      <c r="CA804" s="2"/>
      <c r="CB804" s="2"/>
      <c r="CC804" s="2"/>
      <c r="CD804" s="2"/>
      <c r="CE804" s="2"/>
      <c r="CF804" s="2"/>
      <c r="CG804" s="2"/>
      <c r="CH804" s="2"/>
      <c r="CI804" s="2"/>
      <c r="CJ804" s="2"/>
      <c r="CK804" s="2"/>
      <c r="CL804" s="2"/>
      <c r="CM804" s="2"/>
      <c r="CN804" s="2"/>
      <c r="CO804" s="2"/>
      <c r="CP804" s="2"/>
      <c r="CQ804" s="2"/>
      <c r="CR804" s="2"/>
      <c r="CS804" s="2"/>
      <c r="CT804" s="2"/>
      <c r="CU804" s="2"/>
      <c r="CV804" s="2"/>
      <c r="CW804" s="2"/>
      <c r="CX804" s="2"/>
      <c r="CY804" s="2"/>
    </row>
    <row r="805" spans="1:103" s="11" customFormat="1" x14ac:dyDescent="0.25">
      <c r="A805" s="187" t="s">
        <v>17</v>
      </c>
      <c r="B805" s="187"/>
      <c r="C805" s="145"/>
      <c r="D805" s="120"/>
      <c r="E805" s="120"/>
      <c r="F805" s="120"/>
      <c r="G805" s="189"/>
      <c r="H805" s="189"/>
      <c r="I805" s="120"/>
      <c r="J805" s="185"/>
      <c r="K805" s="8" t="e">
        <f t="shared" si="330"/>
        <v>#DIV/0!</v>
      </c>
      <c r="L805" s="9" t="e">
        <f t="shared" si="331"/>
        <v>#DIV/0!</v>
      </c>
      <c r="M805" s="31"/>
      <c r="N805" s="3">
        <f t="shared" si="324"/>
        <v>0</v>
      </c>
      <c r="O805" s="3">
        <f t="shared" si="325"/>
        <v>0</v>
      </c>
      <c r="Q805" s="2"/>
      <c r="R805" s="169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  <c r="AU805" s="2"/>
      <c r="AV805" s="2"/>
      <c r="AW805" s="2"/>
      <c r="AX805" s="2"/>
      <c r="AY805" s="2"/>
      <c r="AZ805" s="2"/>
      <c r="BA805" s="2"/>
      <c r="BB805" s="2"/>
      <c r="BC805" s="2"/>
      <c r="BD805" s="2"/>
      <c r="BE805" s="2"/>
      <c r="BF805" s="2"/>
      <c r="BG805" s="2"/>
      <c r="BH805" s="2"/>
      <c r="BI805" s="2"/>
      <c r="BJ805" s="2"/>
      <c r="BK805" s="2"/>
      <c r="BL805" s="2"/>
      <c r="BM805" s="2"/>
      <c r="BN805" s="2"/>
      <c r="BO805" s="2"/>
      <c r="BP805" s="2"/>
      <c r="BQ805" s="2"/>
      <c r="BR805" s="2"/>
      <c r="BS805" s="2"/>
      <c r="BT805" s="2"/>
      <c r="BU805" s="2"/>
      <c r="BV805" s="2"/>
      <c r="BW805" s="2"/>
      <c r="BX805" s="2"/>
      <c r="BY805" s="2"/>
      <c r="BZ805" s="2"/>
      <c r="CA805" s="2"/>
      <c r="CB805" s="2"/>
      <c r="CC805" s="2"/>
      <c r="CD805" s="2"/>
      <c r="CE805" s="2"/>
      <c r="CF805" s="2"/>
      <c r="CG805" s="2"/>
      <c r="CH805" s="2"/>
      <c r="CI805" s="2"/>
      <c r="CJ805" s="2"/>
      <c r="CK805" s="2"/>
      <c r="CL805" s="2"/>
      <c r="CM805" s="2"/>
      <c r="CN805" s="2"/>
      <c r="CO805" s="2"/>
      <c r="CP805" s="2"/>
      <c r="CQ805" s="2"/>
      <c r="CR805" s="2"/>
      <c r="CS805" s="2"/>
      <c r="CT805" s="2"/>
      <c r="CU805" s="2"/>
      <c r="CV805" s="2"/>
      <c r="CW805" s="2"/>
      <c r="CX805" s="2"/>
      <c r="CY805" s="2"/>
    </row>
    <row r="806" spans="1:103" s="11" customFormat="1" x14ac:dyDescent="0.25">
      <c r="A806" s="187" t="s">
        <v>18</v>
      </c>
      <c r="B806" s="187"/>
      <c r="C806" s="145"/>
      <c r="D806" s="120"/>
      <c r="E806" s="120"/>
      <c r="F806" s="120"/>
      <c r="G806" s="189"/>
      <c r="H806" s="189"/>
      <c r="I806" s="120"/>
      <c r="J806" s="185"/>
      <c r="K806" s="8" t="e">
        <f t="shared" si="330"/>
        <v>#DIV/0!</v>
      </c>
      <c r="L806" s="9" t="e">
        <f t="shared" si="331"/>
        <v>#DIV/0!</v>
      </c>
      <c r="M806" s="31"/>
      <c r="N806" s="3">
        <f t="shared" si="324"/>
        <v>0</v>
      </c>
      <c r="O806" s="3">
        <f t="shared" si="325"/>
        <v>0</v>
      </c>
      <c r="Q806" s="2"/>
      <c r="R806" s="169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  <c r="AU806" s="2"/>
      <c r="AV806" s="2"/>
      <c r="AW806" s="2"/>
      <c r="AX806" s="2"/>
      <c r="AY806" s="2"/>
      <c r="AZ806" s="2"/>
      <c r="BA806" s="2"/>
      <c r="BB806" s="2"/>
      <c r="BC806" s="2"/>
      <c r="BD806" s="2"/>
      <c r="BE806" s="2"/>
      <c r="BF806" s="2"/>
      <c r="BG806" s="2"/>
      <c r="BH806" s="2"/>
      <c r="BI806" s="2"/>
      <c r="BJ806" s="2"/>
      <c r="BK806" s="2"/>
      <c r="BL806" s="2"/>
      <c r="BM806" s="2"/>
      <c r="BN806" s="2"/>
      <c r="BO806" s="2"/>
      <c r="BP806" s="2"/>
      <c r="BQ806" s="2"/>
      <c r="BR806" s="2"/>
      <c r="BS806" s="2"/>
      <c r="BT806" s="2"/>
      <c r="BU806" s="2"/>
      <c r="BV806" s="2"/>
      <c r="BW806" s="2"/>
      <c r="BX806" s="2"/>
      <c r="BY806" s="2"/>
      <c r="BZ806" s="2"/>
      <c r="CA806" s="2"/>
      <c r="CB806" s="2"/>
      <c r="CC806" s="2"/>
      <c r="CD806" s="2"/>
      <c r="CE806" s="2"/>
      <c r="CF806" s="2"/>
      <c r="CG806" s="2"/>
      <c r="CH806" s="2"/>
      <c r="CI806" s="2"/>
      <c r="CJ806" s="2"/>
      <c r="CK806" s="2"/>
      <c r="CL806" s="2"/>
      <c r="CM806" s="2"/>
      <c r="CN806" s="2"/>
      <c r="CO806" s="2"/>
      <c r="CP806" s="2"/>
      <c r="CQ806" s="2"/>
      <c r="CR806" s="2"/>
      <c r="CS806" s="2"/>
      <c r="CT806" s="2"/>
      <c r="CU806" s="2"/>
      <c r="CV806" s="2"/>
      <c r="CW806" s="2"/>
      <c r="CX806" s="2"/>
      <c r="CY806" s="2"/>
    </row>
    <row r="807" spans="1:103" s="16" customFormat="1" ht="36" x14ac:dyDescent="0.2">
      <c r="A807" s="123" t="s">
        <v>195</v>
      </c>
      <c r="B807" s="188" t="s">
        <v>196</v>
      </c>
      <c r="C807" s="188"/>
      <c r="D807" s="188"/>
      <c r="E807" s="188"/>
      <c r="F807" s="188"/>
      <c r="G807" s="188"/>
      <c r="H807" s="188"/>
      <c r="I807" s="188"/>
      <c r="J807" s="188"/>
      <c r="K807" s="35"/>
      <c r="L807" s="36"/>
      <c r="M807" s="37"/>
      <c r="N807" s="3">
        <f t="shared" si="324"/>
        <v>0</v>
      </c>
      <c r="O807" s="3">
        <f t="shared" si="325"/>
        <v>0</v>
      </c>
      <c r="Q807" s="17"/>
      <c r="R807" s="170"/>
      <c r="S807" s="17"/>
      <c r="T807" s="17"/>
      <c r="U807" s="17"/>
      <c r="V807" s="17"/>
      <c r="W807" s="17"/>
      <c r="X807" s="17"/>
      <c r="Y807" s="17"/>
      <c r="Z807" s="17"/>
      <c r="AA807" s="17"/>
      <c r="AB807" s="17"/>
      <c r="AC807" s="17"/>
      <c r="AD807" s="17"/>
      <c r="AE807" s="17"/>
      <c r="AF807" s="17"/>
      <c r="AG807" s="17"/>
      <c r="AH807" s="17"/>
      <c r="AI807" s="17"/>
      <c r="AJ807" s="17"/>
      <c r="AK807" s="17"/>
      <c r="AL807" s="17"/>
      <c r="AM807" s="17"/>
      <c r="AN807" s="17"/>
      <c r="AO807" s="17"/>
      <c r="AP807" s="17"/>
      <c r="AQ807" s="17"/>
      <c r="AR807" s="17"/>
      <c r="AS807" s="17"/>
      <c r="AT807" s="17"/>
      <c r="AU807" s="17"/>
      <c r="AV807" s="17"/>
      <c r="AW807" s="17"/>
      <c r="AX807" s="17"/>
      <c r="AY807" s="17"/>
      <c r="AZ807" s="17"/>
      <c r="BA807" s="17"/>
      <c r="BB807" s="17"/>
      <c r="BC807" s="17"/>
      <c r="BD807" s="17"/>
      <c r="BE807" s="17"/>
      <c r="BF807" s="17"/>
      <c r="BG807" s="17"/>
      <c r="BH807" s="17"/>
      <c r="BI807" s="17"/>
      <c r="BJ807" s="17"/>
      <c r="BK807" s="17"/>
      <c r="BL807" s="17"/>
      <c r="BM807" s="17"/>
      <c r="BN807" s="17"/>
      <c r="BO807" s="17"/>
      <c r="BP807" s="17"/>
      <c r="BQ807" s="17"/>
      <c r="BR807" s="17"/>
      <c r="BS807" s="17"/>
      <c r="BT807" s="17"/>
      <c r="BU807" s="17"/>
      <c r="BV807" s="17"/>
      <c r="BW807" s="17"/>
      <c r="BX807" s="17"/>
      <c r="BY807" s="17"/>
      <c r="BZ807" s="17"/>
      <c r="CA807" s="17"/>
      <c r="CB807" s="17"/>
      <c r="CC807" s="17"/>
      <c r="CD807" s="17"/>
      <c r="CE807" s="17"/>
      <c r="CF807" s="17"/>
      <c r="CG807" s="17"/>
      <c r="CH807" s="17"/>
      <c r="CI807" s="17"/>
      <c r="CJ807" s="17"/>
      <c r="CK807" s="17"/>
      <c r="CL807" s="17"/>
      <c r="CM807" s="17"/>
      <c r="CN807" s="17"/>
      <c r="CO807" s="17"/>
      <c r="CP807" s="17"/>
      <c r="CQ807" s="17"/>
      <c r="CR807" s="17"/>
      <c r="CS807" s="17"/>
      <c r="CT807" s="17"/>
      <c r="CU807" s="17"/>
      <c r="CV807" s="17"/>
      <c r="CW807" s="17"/>
      <c r="CX807" s="17"/>
      <c r="CY807" s="17"/>
    </row>
    <row r="808" spans="1:103" s="11" customFormat="1" x14ac:dyDescent="0.25">
      <c r="A808" s="187" t="s">
        <v>12</v>
      </c>
      <c r="B808" s="187"/>
      <c r="C808" s="166" t="s">
        <v>304</v>
      </c>
      <c r="D808" s="141">
        <f>SUM(D809:D814)</f>
        <v>3067.598</v>
      </c>
      <c r="E808" s="141">
        <f>SUM(E809:E814)</f>
        <v>3067.598</v>
      </c>
      <c r="F808" s="141">
        <f>SUM(F809:F814)</f>
        <v>3067.598</v>
      </c>
      <c r="G808" s="189">
        <v>1866.97074</v>
      </c>
      <c r="H808" s="189"/>
      <c r="I808" s="141">
        <f>SUM(I809:I814)</f>
        <v>3067.598</v>
      </c>
      <c r="J808" s="185" t="s">
        <v>263</v>
      </c>
      <c r="K808" s="8">
        <f>F808/D808</f>
        <v>1</v>
      </c>
      <c r="L808" s="9">
        <f>I808/D808</f>
        <v>1</v>
      </c>
      <c r="M808" s="31"/>
      <c r="N808" s="3">
        <f t="shared" si="324"/>
        <v>0</v>
      </c>
      <c r="O808" s="3">
        <f t="shared" si="325"/>
        <v>0</v>
      </c>
      <c r="Q808" s="2"/>
      <c r="R808" s="169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  <c r="AU808" s="2"/>
      <c r="AV808" s="2"/>
      <c r="AW808" s="2"/>
      <c r="AX808" s="2"/>
      <c r="AY808" s="2"/>
      <c r="AZ808" s="2"/>
      <c r="BA808" s="2"/>
      <c r="BB808" s="2"/>
      <c r="BC808" s="2"/>
      <c r="BD808" s="2"/>
      <c r="BE808" s="2"/>
      <c r="BF808" s="2"/>
      <c r="BG808" s="2"/>
      <c r="BH808" s="2"/>
      <c r="BI808" s="2"/>
      <c r="BJ808" s="2"/>
      <c r="BK808" s="2"/>
      <c r="BL808" s="2"/>
      <c r="BM808" s="2"/>
      <c r="BN808" s="2"/>
      <c r="BO808" s="2"/>
      <c r="BP808" s="2"/>
      <c r="BQ808" s="2"/>
      <c r="BR808" s="2"/>
      <c r="BS808" s="2"/>
      <c r="BT808" s="2"/>
      <c r="BU808" s="2"/>
      <c r="BV808" s="2"/>
      <c r="BW808" s="2"/>
      <c r="BX808" s="2"/>
      <c r="BY808" s="2"/>
      <c r="BZ808" s="2"/>
      <c r="CA808" s="2"/>
      <c r="CB808" s="2"/>
      <c r="CC808" s="2"/>
      <c r="CD808" s="2"/>
      <c r="CE808" s="2"/>
      <c r="CF808" s="2"/>
      <c r="CG808" s="2"/>
      <c r="CH808" s="2"/>
      <c r="CI808" s="2"/>
      <c r="CJ808" s="2"/>
      <c r="CK808" s="2"/>
      <c r="CL808" s="2"/>
      <c r="CM808" s="2"/>
      <c r="CN808" s="2"/>
      <c r="CO808" s="2"/>
      <c r="CP808" s="2"/>
      <c r="CQ808" s="2"/>
      <c r="CR808" s="2"/>
      <c r="CS808" s="2"/>
      <c r="CT808" s="2"/>
      <c r="CU808" s="2"/>
      <c r="CV808" s="2"/>
      <c r="CW808" s="2"/>
      <c r="CX808" s="2"/>
      <c r="CY808" s="2"/>
    </row>
    <row r="809" spans="1:103" s="11" customFormat="1" x14ac:dyDescent="0.25">
      <c r="A809" s="187" t="s">
        <v>13</v>
      </c>
      <c r="B809" s="187"/>
      <c r="C809" s="166"/>
      <c r="D809" s="119"/>
      <c r="E809" s="119"/>
      <c r="F809" s="119"/>
      <c r="G809" s="189"/>
      <c r="H809" s="189"/>
      <c r="I809" s="119"/>
      <c r="J809" s="185"/>
      <c r="K809" s="8" t="e">
        <f t="shared" ref="K809:K814" si="332">F809/D809</f>
        <v>#DIV/0!</v>
      </c>
      <c r="L809" s="9" t="e">
        <f t="shared" ref="L809:L814" si="333">I809/D809</f>
        <v>#DIV/0!</v>
      </c>
      <c r="M809" s="31"/>
      <c r="N809" s="3">
        <f t="shared" si="324"/>
        <v>0</v>
      </c>
      <c r="O809" s="3">
        <f t="shared" si="325"/>
        <v>0</v>
      </c>
      <c r="Q809" s="2"/>
      <c r="R809" s="169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  <c r="AU809" s="2"/>
      <c r="AV809" s="2"/>
      <c r="AW809" s="2"/>
      <c r="AX809" s="2"/>
      <c r="AY809" s="2"/>
      <c r="AZ809" s="2"/>
      <c r="BA809" s="2"/>
      <c r="BB809" s="2"/>
      <c r="BC809" s="2"/>
      <c r="BD809" s="2"/>
      <c r="BE809" s="2"/>
      <c r="BF809" s="2"/>
      <c r="BG809" s="2"/>
      <c r="BH809" s="2"/>
      <c r="BI809" s="2"/>
      <c r="BJ809" s="2"/>
      <c r="BK809" s="2"/>
      <c r="BL809" s="2"/>
      <c r="BM809" s="2"/>
      <c r="BN809" s="2"/>
      <c r="BO809" s="2"/>
      <c r="BP809" s="2"/>
      <c r="BQ809" s="2"/>
      <c r="BR809" s="2"/>
      <c r="BS809" s="2"/>
      <c r="BT809" s="2"/>
      <c r="BU809" s="2"/>
      <c r="BV809" s="2"/>
      <c r="BW809" s="2"/>
      <c r="BX809" s="2"/>
      <c r="BY809" s="2"/>
      <c r="BZ809" s="2"/>
      <c r="CA809" s="2"/>
      <c r="CB809" s="2"/>
      <c r="CC809" s="2"/>
      <c r="CD809" s="2"/>
      <c r="CE809" s="2"/>
      <c r="CF809" s="2"/>
      <c r="CG809" s="2"/>
      <c r="CH809" s="2"/>
      <c r="CI809" s="2"/>
      <c r="CJ809" s="2"/>
      <c r="CK809" s="2"/>
      <c r="CL809" s="2"/>
      <c r="CM809" s="2"/>
      <c r="CN809" s="2"/>
      <c r="CO809" s="2"/>
      <c r="CP809" s="2"/>
      <c r="CQ809" s="2"/>
      <c r="CR809" s="2"/>
      <c r="CS809" s="2"/>
      <c r="CT809" s="2"/>
      <c r="CU809" s="2"/>
      <c r="CV809" s="2"/>
      <c r="CW809" s="2"/>
      <c r="CX809" s="2"/>
      <c r="CY809" s="2"/>
    </row>
    <row r="810" spans="1:103" s="11" customFormat="1" x14ac:dyDescent="0.25">
      <c r="A810" s="187" t="s">
        <v>14</v>
      </c>
      <c r="B810" s="187"/>
      <c r="C810" s="166" t="s">
        <v>304</v>
      </c>
      <c r="D810" s="119">
        <f>3067.598</f>
        <v>3067.598</v>
      </c>
      <c r="E810" s="119">
        <f t="shared" ref="E810:F810" si="334">3067.598</f>
        <v>3067.598</v>
      </c>
      <c r="F810" s="119">
        <f t="shared" si="334"/>
        <v>3067.598</v>
      </c>
      <c r="G810" s="189"/>
      <c r="H810" s="189"/>
      <c r="I810" s="119">
        <f>3067.598</f>
        <v>3067.598</v>
      </c>
      <c r="J810" s="185"/>
      <c r="K810" s="8">
        <f t="shared" si="332"/>
        <v>1</v>
      </c>
      <c r="L810" s="9">
        <f t="shared" si="333"/>
        <v>1</v>
      </c>
      <c r="M810" s="31"/>
      <c r="N810" s="3">
        <f t="shared" si="324"/>
        <v>0</v>
      </c>
      <c r="O810" s="3">
        <f t="shared" si="325"/>
        <v>0</v>
      </c>
      <c r="Q810" s="2"/>
      <c r="R810" s="169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  <c r="AW810" s="2"/>
      <c r="AX810" s="2"/>
      <c r="AY810" s="2"/>
      <c r="AZ810" s="2"/>
      <c r="BA810" s="2"/>
      <c r="BB810" s="2"/>
      <c r="BC810" s="2"/>
      <c r="BD810" s="2"/>
      <c r="BE810" s="2"/>
      <c r="BF810" s="2"/>
      <c r="BG810" s="2"/>
      <c r="BH810" s="2"/>
      <c r="BI810" s="2"/>
      <c r="BJ810" s="2"/>
      <c r="BK810" s="2"/>
      <c r="BL810" s="2"/>
      <c r="BM810" s="2"/>
      <c r="BN810" s="2"/>
      <c r="BO810" s="2"/>
      <c r="BP810" s="2"/>
      <c r="BQ810" s="2"/>
      <c r="BR810" s="2"/>
      <c r="BS810" s="2"/>
      <c r="BT810" s="2"/>
      <c r="BU810" s="2"/>
      <c r="BV810" s="2"/>
      <c r="BW810" s="2"/>
      <c r="BX810" s="2"/>
      <c r="BY810" s="2"/>
      <c r="BZ810" s="2"/>
      <c r="CA810" s="2"/>
      <c r="CB810" s="2"/>
      <c r="CC810" s="2"/>
      <c r="CD810" s="2"/>
      <c r="CE810" s="2"/>
      <c r="CF810" s="2"/>
      <c r="CG810" s="2"/>
      <c r="CH810" s="2"/>
      <c r="CI810" s="2"/>
      <c r="CJ810" s="2"/>
      <c r="CK810" s="2"/>
      <c r="CL810" s="2"/>
      <c r="CM810" s="2"/>
      <c r="CN810" s="2"/>
      <c r="CO810" s="2"/>
      <c r="CP810" s="2"/>
      <c r="CQ810" s="2"/>
      <c r="CR810" s="2"/>
      <c r="CS810" s="2"/>
      <c r="CT810" s="2"/>
      <c r="CU810" s="2"/>
      <c r="CV810" s="2"/>
      <c r="CW810" s="2"/>
      <c r="CX810" s="2"/>
      <c r="CY810" s="2"/>
    </row>
    <row r="811" spans="1:103" s="11" customFormat="1" x14ac:dyDescent="0.25">
      <c r="A811" s="187" t="s">
        <v>15</v>
      </c>
      <c r="B811" s="187"/>
      <c r="C811" s="166"/>
      <c r="D811" s="119"/>
      <c r="E811" s="119"/>
      <c r="F811" s="119"/>
      <c r="G811" s="189"/>
      <c r="H811" s="189"/>
      <c r="I811" s="119"/>
      <c r="J811" s="185"/>
      <c r="K811" s="8" t="e">
        <f t="shared" si="332"/>
        <v>#DIV/0!</v>
      </c>
      <c r="L811" s="9" t="e">
        <f t="shared" si="333"/>
        <v>#DIV/0!</v>
      </c>
      <c r="M811" s="31"/>
      <c r="N811" s="3">
        <f t="shared" si="324"/>
        <v>0</v>
      </c>
      <c r="O811" s="3">
        <f t="shared" si="325"/>
        <v>0</v>
      </c>
      <c r="Q811" s="2"/>
      <c r="R811" s="169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  <c r="AU811" s="2"/>
      <c r="AV811" s="2"/>
      <c r="AW811" s="2"/>
      <c r="AX811" s="2"/>
      <c r="AY811" s="2"/>
      <c r="AZ811" s="2"/>
      <c r="BA811" s="2"/>
      <c r="BB811" s="2"/>
      <c r="BC811" s="2"/>
      <c r="BD811" s="2"/>
      <c r="BE811" s="2"/>
      <c r="BF811" s="2"/>
      <c r="BG811" s="2"/>
      <c r="BH811" s="2"/>
      <c r="BI811" s="2"/>
      <c r="BJ811" s="2"/>
      <c r="BK811" s="2"/>
      <c r="BL811" s="2"/>
      <c r="BM811" s="2"/>
      <c r="BN811" s="2"/>
      <c r="BO811" s="2"/>
      <c r="BP811" s="2"/>
      <c r="BQ811" s="2"/>
      <c r="BR811" s="2"/>
      <c r="BS811" s="2"/>
      <c r="BT811" s="2"/>
      <c r="BU811" s="2"/>
      <c r="BV811" s="2"/>
      <c r="BW811" s="2"/>
      <c r="BX811" s="2"/>
      <c r="BY811" s="2"/>
      <c r="BZ811" s="2"/>
      <c r="CA811" s="2"/>
      <c r="CB811" s="2"/>
      <c r="CC811" s="2"/>
      <c r="CD811" s="2"/>
      <c r="CE811" s="2"/>
      <c r="CF811" s="2"/>
      <c r="CG811" s="2"/>
      <c r="CH811" s="2"/>
      <c r="CI811" s="2"/>
      <c r="CJ811" s="2"/>
      <c r="CK811" s="2"/>
      <c r="CL811" s="2"/>
      <c r="CM811" s="2"/>
      <c r="CN811" s="2"/>
      <c r="CO811" s="2"/>
      <c r="CP811" s="2"/>
      <c r="CQ811" s="2"/>
      <c r="CR811" s="2"/>
      <c r="CS811" s="2"/>
      <c r="CT811" s="2"/>
      <c r="CU811" s="2"/>
      <c r="CV811" s="2"/>
      <c r="CW811" s="2"/>
      <c r="CX811" s="2"/>
      <c r="CY811" s="2"/>
    </row>
    <row r="812" spans="1:103" s="11" customFormat="1" x14ac:dyDescent="0.25">
      <c r="A812" s="187" t="s">
        <v>16</v>
      </c>
      <c r="B812" s="187"/>
      <c r="C812" s="166"/>
      <c r="D812" s="119"/>
      <c r="E812" s="119"/>
      <c r="F812" s="119"/>
      <c r="G812" s="189"/>
      <c r="H812" s="189"/>
      <c r="I812" s="119"/>
      <c r="J812" s="185"/>
      <c r="K812" s="8" t="e">
        <f t="shared" si="332"/>
        <v>#DIV/0!</v>
      </c>
      <c r="L812" s="9" t="e">
        <f t="shared" si="333"/>
        <v>#DIV/0!</v>
      </c>
      <c r="M812" s="31"/>
      <c r="N812" s="3">
        <f t="shared" si="324"/>
        <v>0</v>
      </c>
      <c r="O812" s="3">
        <f t="shared" si="325"/>
        <v>0</v>
      </c>
      <c r="Q812" s="2"/>
      <c r="R812" s="169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  <c r="AU812" s="2"/>
      <c r="AV812" s="2"/>
      <c r="AW812" s="2"/>
      <c r="AX812" s="2"/>
      <c r="AY812" s="2"/>
      <c r="AZ812" s="2"/>
      <c r="BA812" s="2"/>
      <c r="BB812" s="2"/>
      <c r="BC812" s="2"/>
      <c r="BD812" s="2"/>
      <c r="BE812" s="2"/>
      <c r="BF812" s="2"/>
      <c r="BG812" s="2"/>
      <c r="BH812" s="2"/>
      <c r="BI812" s="2"/>
      <c r="BJ812" s="2"/>
      <c r="BK812" s="2"/>
      <c r="BL812" s="2"/>
      <c r="BM812" s="2"/>
      <c r="BN812" s="2"/>
      <c r="BO812" s="2"/>
      <c r="BP812" s="2"/>
      <c r="BQ812" s="2"/>
      <c r="BR812" s="2"/>
      <c r="BS812" s="2"/>
      <c r="BT812" s="2"/>
      <c r="BU812" s="2"/>
      <c r="BV812" s="2"/>
      <c r="BW812" s="2"/>
      <c r="BX812" s="2"/>
      <c r="BY812" s="2"/>
      <c r="BZ812" s="2"/>
      <c r="CA812" s="2"/>
      <c r="CB812" s="2"/>
      <c r="CC812" s="2"/>
      <c r="CD812" s="2"/>
      <c r="CE812" s="2"/>
      <c r="CF812" s="2"/>
      <c r="CG812" s="2"/>
      <c r="CH812" s="2"/>
      <c r="CI812" s="2"/>
      <c r="CJ812" s="2"/>
      <c r="CK812" s="2"/>
      <c r="CL812" s="2"/>
      <c r="CM812" s="2"/>
      <c r="CN812" s="2"/>
      <c r="CO812" s="2"/>
      <c r="CP812" s="2"/>
      <c r="CQ812" s="2"/>
      <c r="CR812" s="2"/>
      <c r="CS812" s="2"/>
      <c r="CT812" s="2"/>
      <c r="CU812" s="2"/>
      <c r="CV812" s="2"/>
      <c r="CW812" s="2"/>
      <c r="CX812" s="2"/>
      <c r="CY812" s="2"/>
    </row>
    <row r="813" spans="1:103" s="11" customFormat="1" x14ac:dyDescent="0.25">
      <c r="A813" s="187" t="s">
        <v>17</v>
      </c>
      <c r="B813" s="187"/>
      <c r="C813" s="166"/>
      <c r="D813" s="120"/>
      <c r="E813" s="120"/>
      <c r="F813" s="120"/>
      <c r="G813" s="189"/>
      <c r="H813" s="189"/>
      <c r="I813" s="120"/>
      <c r="J813" s="185"/>
      <c r="K813" s="8" t="e">
        <f t="shared" si="332"/>
        <v>#DIV/0!</v>
      </c>
      <c r="L813" s="9" t="e">
        <f t="shared" si="333"/>
        <v>#DIV/0!</v>
      </c>
      <c r="M813" s="31"/>
      <c r="N813" s="3">
        <f t="shared" si="324"/>
        <v>0</v>
      </c>
      <c r="O813" s="3">
        <f t="shared" si="325"/>
        <v>0</v>
      </c>
      <c r="Q813" s="2"/>
      <c r="R813" s="169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  <c r="AU813" s="2"/>
      <c r="AV813" s="2"/>
      <c r="AW813" s="2"/>
      <c r="AX813" s="2"/>
      <c r="AY813" s="2"/>
      <c r="AZ813" s="2"/>
      <c r="BA813" s="2"/>
      <c r="BB813" s="2"/>
      <c r="BC813" s="2"/>
      <c r="BD813" s="2"/>
      <c r="BE813" s="2"/>
      <c r="BF813" s="2"/>
      <c r="BG813" s="2"/>
      <c r="BH813" s="2"/>
      <c r="BI813" s="2"/>
      <c r="BJ813" s="2"/>
      <c r="BK813" s="2"/>
      <c r="BL813" s="2"/>
      <c r="BM813" s="2"/>
      <c r="BN813" s="2"/>
      <c r="BO813" s="2"/>
      <c r="BP813" s="2"/>
      <c r="BQ813" s="2"/>
      <c r="BR813" s="2"/>
      <c r="BS813" s="2"/>
      <c r="BT813" s="2"/>
      <c r="BU813" s="2"/>
      <c r="BV813" s="2"/>
      <c r="BW813" s="2"/>
      <c r="BX813" s="2"/>
      <c r="BY813" s="2"/>
      <c r="BZ813" s="2"/>
      <c r="CA813" s="2"/>
      <c r="CB813" s="2"/>
      <c r="CC813" s="2"/>
      <c r="CD813" s="2"/>
      <c r="CE813" s="2"/>
      <c r="CF813" s="2"/>
      <c r="CG813" s="2"/>
      <c r="CH813" s="2"/>
      <c r="CI813" s="2"/>
      <c r="CJ813" s="2"/>
      <c r="CK813" s="2"/>
      <c r="CL813" s="2"/>
      <c r="CM813" s="2"/>
      <c r="CN813" s="2"/>
      <c r="CO813" s="2"/>
      <c r="CP813" s="2"/>
      <c r="CQ813" s="2"/>
      <c r="CR813" s="2"/>
      <c r="CS813" s="2"/>
      <c r="CT813" s="2"/>
      <c r="CU813" s="2"/>
      <c r="CV813" s="2"/>
      <c r="CW813" s="2"/>
      <c r="CX813" s="2"/>
      <c r="CY813" s="2"/>
    </row>
    <row r="814" spans="1:103" s="11" customFormat="1" x14ac:dyDescent="0.25">
      <c r="A814" s="187" t="s">
        <v>18</v>
      </c>
      <c r="B814" s="187"/>
      <c r="C814" s="166"/>
      <c r="D814" s="120"/>
      <c r="E814" s="120"/>
      <c r="F814" s="120"/>
      <c r="G814" s="189"/>
      <c r="H814" s="189"/>
      <c r="I814" s="120"/>
      <c r="J814" s="185"/>
      <c r="K814" s="8" t="e">
        <f t="shared" si="332"/>
        <v>#DIV/0!</v>
      </c>
      <c r="L814" s="9" t="e">
        <f t="shared" si="333"/>
        <v>#DIV/0!</v>
      </c>
      <c r="M814" s="31"/>
      <c r="N814" s="3">
        <f t="shared" si="324"/>
        <v>0</v>
      </c>
      <c r="O814" s="3">
        <f t="shared" si="325"/>
        <v>0</v>
      </c>
      <c r="Q814" s="2"/>
      <c r="R814" s="169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  <c r="AU814" s="2"/>
      <c r="AV814" s="2"/>
      <c r="AW814" s="2"/>
      <c r="AX814" s="2"/>
      <c r="AY814" s="2"/>
      <c r="AZ814" s="2"/>
      <c r="BA814" s="2"/>
      <c r="BB814" s="2"/>
      <c r="BC814" s="2"/>
      <c r="BD814" s="2"/>
      <c r="BE814" s="2"/>
      <c r="BF814" s="2"/>
      <c r="BG814" s="2"/>
      <c r="BH814" s="2"/>
      <c r="BI814" s="2"/>
      <c r="BJ814" s="2"/>
      <c r="BK814" s="2"/>
      <c r="BL814" s="2"/>
      <c r="BM814" s="2"/>
      <c r="BN814" s="2"/>
      <c r="BO814" s="2"/>
      <c r="BP814" s="2"/>
      <c r="BQ814" s="2"/>
      <c r="BR814" s="2"/>
      <c r="BS814" s="2"/>
      <c r="BT814" s="2"/>
      <c r="BU814" s="2"/>
      <c r="BV814" s="2"/>
      <c r="BW814" s="2"/>
      <c r="BX814" s="2"/>
      <c r="BY814" s="2"/>
      <c r="BZ814" s="2"/>
      <c r="CA814" s="2"/>
      <c r="CB814" s="2"/>
      <c r="CC814" s="2"/>
      <c r="CD814" s="2"/>
      <c r="CE814" s="2"/>
      <c r="CF814" s="2"/>
      <c r="CG814" s="2"/>
      <c r="CH814" s="2"/>
      <c r="CI814" s="2"/>
      <c r="CJ814" s="2"/>
      <c r="CK814" s="2"/>
      <c r="CL814" s="2"/>
      <c r="CM814" s="2"/>
      <c r="CN814" s="2"/>
      <c r="CO814" s="2"/>
      <c r="CP814" s="2"/>
      <c r="CQ814" s="2"/>
      <c r="CR814" s="2"/>
      <c r="CS814" s="2"/>
      <c r="CT814" s="2"/>
      <c r="CU814" s="2"/>
      <c r="CV814" s="2"/>
      <c r="CW814" s="2"/>
      <c r="CX814" s="2"/>
      <c r="CY814" s="2"/>
    </row>
    <row r="815" spans="1:103" s="16" customFormat="1" ht="24" x14ac:dyDescent="0.2">
      <c r="A815" s="123" t="s">
        <v>197</v>
      </c>
      <c r="B815" s="188" t="s">
        <v>198</v>
      </c>
      <c r="C815" s="188"/>
      <c r="D815" s="188"/>
      <c r="E815" s="188"/>
      <c r="F815" s="188"/>
      <c r="G815" s="188"/>
      <c r="H815" s="188"/>
      <c r="I815" s="188"/>
      <c r="J815" s="188"/>
      <c r="K815" s="35"/>
      <c r="L815" s="36"/>
      <c r="M815" s="37"/>
      <c r="N815" s="3">
        <f t="shared" si="324"/>
        <v>0</v>
      </c>
      <c r="O815" s="3">
        <f t="shared" si="325"/>
        <v>0</v>
      </c>
      <c r="Q815" s="17"/>
      <c r="R815" s="170"/>
      <c r="S815" s="17"/>
      <c r="T815" s="17"/>
      <c r="U815" s="17"/>
      <c r="V815" s="17"/>
      <c r="W815" s="17"/>
      <c r="X815" s="17"/>
      <c r="Y815" s="17"/>
      <c r="Z815" s="17"/>
      <c r="AA815" s="17"/>
      <c r="AB815" s="17"/>
      <c r="AC815" s="17"/>
      <c r="AD815" s="17"/>
      <c r="AE815" s="17"/>
      <c r="AF815" s="17"/>
      <c r="AG815" s="17"/>
      <c r="AH815" s="17"/>
      <c r="AI815" s="17"/>
      <c r="AJ815" s="17"/>
      <c r="AK815" s="17"/>
      <c r="AL815" s="17"/>
      <c r="AM815" s="17"/>
      <c r="AN815" s="17"/>
      <c r="AO815" s="17"/>
      <c r="AP815" s="17"/>
      <c r="AQ815" s="17"/>
      <c r="AR815" s="17"/>
      <c r="AS815" s="17"/>
      <c r="AT815" s="17"/>
      <c r="AU815" s="17"/>
      <c r="AV815" s="17"/>
      <c r="AW815" s="17"/>
      <c r="AX815" s="17"/>
      <c r="AY815" s="17"/>
      <c r="AZ815" s="17"/>
      <c r="BA815" s="17"/>
      <c r="BB815" s="17"/>
      <c r="BC815" s="17"/>
      <c r="BD815" s="17"/>
      <c r="BE815" s="17"/>
      <c r="BF815" s="17"/>
      <c r="BG815" s="17"/>
      <c r="BH815" s="17"/>
      <c r="BI815" s="17"/>
      <c r="BJ815" s="17"/>
      <c r="BK815" s="17"/>
      <c r="BL815" s="17"/>
      <c r="BM815" s="17"/>
      <c r="BN815" s="17"/>
      <c r="BO815" s="17"/>
      <c r="BP815" s="17"/>
      <c r="BQ815" s="17"/>
      <c r="BR815" s="17"/>
      <c r="BS815" s="17"/>
      <c r="BT815" s="17"/>
      <c r="BU815" s="17"/>
      <c r="BV815" s="17"/>
      <c r="BW815" s="17"/>
      <c r="BX815" s="17"/>
      <c r="BY815" s="17"/>
      <c r="BZ815" s="17"/>
      <c r="CA815" s="17"/>
      <c r="CB815" s="17"/>
      <c r="CC815" s="17"/>
      <c r="CD815" s="17"/>
      <c r="CE815" s="17"/>
      <c r="CF815" s="17"/>
      <c r="CG815" s="17"/>
      <c r="CH815" s="17"/>
      <c r="CI815" s="17"/>
      <c r="CJ815" s="17"/>
      <c r="CK815" s="17"/>
      <c r="CL815" s="17"/>
      <c r="CM815" s="17"/>
      <c r="CN815" s="17"/>
      <c r="CO815" s="17"/>
      <c r="CP815" s="17"/>
      <c r="CQ815" s="17"/>
      <c r="CR815" s="17"/>
      <c r="CS815" s="17"/>
      <c r="CT815" s="17"/>
      <c r="CU815" s="17"/>
      <c r="CV815" s="17"/>
      <c r="CW815" s="17"/>
      <c r="CX815" s="17"/>
      <c r="CY815" s="17"/>
    </row>
    <row r="816" spans="1:103" s="11" customFormat="1" x14ac:dyDescent="0.25">
      <c r="A816" s="187" t="s">
        <v>12</v>
      </c>
      <c r="B816" s="187"/>
      <c r="C816" s="166" t="s">
        <v>304</v>
      </c>
      <c r="D816" s="141">
        <f>SUM(D824)</f>
        <v>29535</v>
      </c>
      <c r="E816" s="141">
        <f t="shared" ref="E816:F822" si="335">SUM(E824)</f>
        <v>29535</v>
      </c>
      <c r="F816" s="141">
        <f t="shared" si="335"/>
        <v>29535</v>
      </c>
      <c r="G816" s="189">
        <v>44562</v>
      </c>
      <c r="H816" s="189"/>
      <c r="I816" s="141">
        <f>SUM(I824)</f>
        <v>29535</v>
      </c>
      <c r="J816" s="185" t="s">
        <v>171</v>
      </c>
      <c r="K816" s="8">
        <f>F816/D816</f>
        <v>1</v>
      </c>
      <c r="L816" s="9">
        <f>I816/D816</f>
        <v>1</v>
      </c>
      <c r="M816" s="31"/>
      <c r="N816" s="3">
        <f t="shared" si="324"/>
        <v>0</v>
      </c>
      <c r="O816" s="3">
        <f t="shared" si="325"/>
        <v>0</v>
      </c>
      <c r="Q816" s="2"/>
      <c r="R816" s="169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  <c r="AU816" s="2"/>
      <c r="AV816" s="2"/>
      <c r="AW816" s="2"/>
      <c r="AX816" s="2"/>
      <c r="AY816" s="2"/>
      <c r="AZ816" s="2"/>
      <c r="BA816" s="2"/>
      <c r="BB816" s="2"/>
      <c r="BC816" s="2"/>
      <c r="BD816" s="2"/>
      <c r="BE816" s="2"/>
      <c r="BF816" s="2"/>
      <c r="BG816" s="2"/>
      <c r="BH816" s="2"/>
      <c r="BI816" s="2"/>
      <c r="BJ816" s="2"/>
      <c r="BK816" s="2"/>
      <c r="BL816" s="2"/>
      <c r="BM816" s="2"/>
      <c r="BN816" s="2"/>
      <c r="BO816" s="2"/>
      <c r="BP816" s="2"/>
      <c r="BQ816" s="2"/>
      <c r="BR816" s="2"/>
      <c r="BS816" s="2"/>
      <c r="BT816" s="2"/>
      <c r="BU816" s="2"/>
      <c r="BV816" s="2"/>
      <c r="BW816" s="2"/>
      <c r="BX816" s="2"/>
      <c r="BY816" s="2"/>
      <c r="BZ816" s="2"/>
      <c r="CA816" s="2"/>
      <c r="CB816" s="2"/>
      <c r="CC816" s="2"/>
      <c r="CD816" s="2"/>
      <c r="CE816" s="2"/>
      <c r="CF816" s="2"/>
      <c r="CG816" s="2"/>
      <c r="CH816" s="2"/>
      <c r="CI816" s="2"/>
      <c r="CJ816" s="2"/>
      <c r="CK816" s="2"/>
      <c r="CL816" s="2"/>
      <c r="CM816" s="2"/>
      <c r="CN816" s="2"/>
      <c r="CO816" s="2"/>
      <c r="CP816" s="2"/>
      <c r="CQ816" s="2"/>
      <c r="CR816" s="2"/>
      <c r="CS816" s="2"/>
      <c r="CT816" s="2"/>
      <c r="CU816" s="2"/>
      <c r="CV816" s="2"/>
      <c r="CW816" s="2"/>
      <c r="CX816" s="2"/>
      <c r="CY816" s="2"/>
    </row>
    <row r="817" spans="1:103" s="11" customFormat="1" x14ac:dyDescent="0.25">
      <c r="A817" s="187" t="s">
        <v>13</v>
      </c>
      <c r="B817" s="187"/>
      <c r="C817" s="166"/>
      <c r="D817" s="141">
        <f t="shared" ref="D817:D822" si="336">SUM(D825)</f>
        <v>0</v>
      </c>
      <c r="E817" s="141">
        <f t="shared" si="335"/>
        <v>0</v>
      </c>
      <c r="F817" s="141">
        <f t="shared" si="335"/>
        <v>0</v>
      </c>
      <c r="G817" s="189"/>
      <c r="H817" s="189"/>
      <c r="I817" s="141">
        <f t="shared" ref="I817:I822" si="337">SUM(I825)</f>
        <v>0</v>
      </c>
      <c r="J817" s="185"/>
      <c r="K817" s="8" t="e">
        <f t="shared" ref="K817:K822" si="338">F817/D817</f>
        <v>#DIV/0!</v>
      </c>
      <c r="L817" s="9" t="e">
        <f t="shared" ref="L817:L822" si="339">I817/D817</f>
        <v>#DIV/0!</v>
      </c>
      <c r="M817" s="31"/>
      <c r="N817" s="3">
        <f t="shared" si="324"/>
        <v>0</v>
      </c>
      <c r="O817" s="3">
        <f t="shared" si="325"/>
        <v>0</v>
      </c>
      <c r="Q817" s="2"/>
      <c r="R817" s="169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  <c r="AU817" s="2"/>
      <c r="AV817" s="2"/>
      <c r="AW817" s="2"/>
      <c r="AX817" s="2"/>
      <c r="AY817" s="2"/>
      <c r="AZ817" s="2"/>
      <c r="BA817" s="2"/>
      <c r="BB817" s="2"/>
      <c r="BC817" s="2"/>
      <c r="BD817" s="2"/>
      <c r="BE817" s="2"/>
      <c r="BF817" s="2"/>
      <c r="BG817" s="2"/>
      <c r="BH817" s="2"/>
      <c r="BI817" s="2"/>
      <c r="BJ817" s="2"/>
      <c r="BK817" s="2"/>
      <c r="BL817" s="2"/>
      <c r="BM817" s="2"/>
      <c r="BN817" s="2"/>
      <c r="BO817" s="2"/>
      <c r="BP817" s="2"/>
      <c r="BQ817" s="2"/>
      <c r="BR817" s="2"/>
      <c r="BS817" s="2"/>
      <c r="BT817" s="2"/>
      <c r="BU817" s="2"/>
      <c r="BV817" s="2"/>
      <c r="BW817" s="2"/>
      <c r="BX817" s="2"/>
      <c r="BY817" s="2"/>
      <c r="BZ817" s="2"/>
      <c r="CA817" s="2"/>
      <c r="CB817" s="2"/>
      <c r="CC817" s="2"/>
      <c r="CD817" s="2"/>
      <c r="CE817" s="2"/>
      <c r="CF817" s="2"/>
      <c r="CG817" s="2"/>
      <c r="CH817" s="2"/>
      <c r="CI817" s="2"/>
      <c r="CJ817" s="2"/>
      <c r="CK817" s="2"/>
      <c r="CL817" s="2"/>
      <c r="CM817" s="2"/>
      <c r="CN817" s="2"/>
      <c r="CO817" s="2"/>
      <c r="CP817" s="2"/>
      <c r="CQ817" s="2"/>
      <c r="CR817" s="2"/>
      <c r="CS817" s="2"/>
      <c r="CT817" s="2"/>
      <c r="CU817" s="2"/>
      <c r="CV817" s="2"/>
      <c r="CW817" s="2"/>
      <c r="CX817" s="2"/>
      <c r="CY817" s="2"/>
    </row>
    <row r="818" spans="1:103" s="11" customFormat="1" x14ac:dyDescent="0.25">
      <c r="A818" s="187" t="s">
        <v>14</v>
      </c>
      <c r="B818" s="187"/>
      <c r="C818" s="166" t="s">
        <v>304</v>
      </c>
      <c r="D818" s="141">
        <f t="shared" si="336"/>
        <v>29535</v>
      </c>
      <c r="E818" s="141">
        <f t="shared" si="335"/>
        <v>29535</v>
      </c>
      <c r="F818" s="141">
        <f t="shared" si="335"/>
        <v>29535</v>
      </c>
      <c r="G818" s="189"/>
      <c r="H818" s="189"/>
      <c r="I818" s="141">
        <f t="shared" si="337"/>
        <v>29535</v>
      </c>
      <c r="J818" s="185"/>
      <c r="K818" s="8">
        <f t="shared" si="338"/>
        <v>1</v>
      </c>
      <c r="L818" s="9">
        <f t="shared" si="339"/>
        <v>1</v>
      </c>
      <c r="M818" s="31"/>
      <c r="N818" s="3">
        <f t="shared" si="324"/>
        <v>0</v>
      </c>
      <c r="O818" s="3">
        <f t="shared" si="325"/>
        <v>0</v>
      </c>
      <c r="Q818" s="2"/>
      <c r="R818" s="169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  <c r="AU818" s="2"/>
      <c r="AV818" s="2"/>
      <c r="AW818" s="2"/>
      <c r="AX818" s="2"/>
      <c r="AY818" s="2"/>
      <c r="AZ818" s="2"/>
      <c r="BA818" s="2"/>
      <c r="BB818" s="2"/>
      <c r="BC818" s="2"/>
      <c r="BD818" s="2"/>
      <c r="BE818" s="2"/>
      <c r="BF818" s="2"/>
      <c r="BG818" s="2"/>
      <c r="BH818" s="2"/>
      <c r="BI818" s="2"/>
      <c r="BJ818" s="2"/>
      <c r="BK818" s="2"/>
      <c r="BL818" s="2"/>
      <c r="BM818" s="2"/>
      <c r="BN818" s="2"/>
      <c r="BO818" s="2"/>
      <c r="BP818" s="2"/>
      <c r="BQ818" s="2"/>
      <c r="BR818" s="2"/>
      <c r="BS818" s="2"/>
      <c r="BT818" s="2"/>
      <c r="BU818" s="2"/>
      <c r="BV818" s="2"/>
      <c r="BW818" s="2"/>
      <c r="BX818" s="2"/>
      <c r="BY818" s="2"/>
      <c r="BZ818" s="2"/>
      <c r="CA818" s="2"/>
      <c r="CB818" s="2"/>
      <c r="CC818" s="2"/>
      <c r="CD818" s="2"/>
      <c r="CE818" s="2"/>
      <c r="CF818" s="2"/>
      <c r="CG818" s="2"/>
      <c r="CH818" s="2"/>
      <c r="CI818" s="2"/>
      <c r="CJ818" s="2"/>
      <c r="CK818" s="2"/>
      <c r="CL818" s="2"/>
      <c r="CM818" s="2"/>
      <c r="CN818" s="2"/>
      <c r="CO818" s="2"/>
      <c r="CP818" s="2"/>
      <c r="CQ818" s="2"/>
      <c r="CR818" s="2"/>
      <c r="CS818" s="2"/>
      <c r="CT818" s="2"/>
      <c r="CU818" s="2"/>
      <c r="CV818" s="2"/>
      <c r="CW818" s="2"/>
      <c r="CX818" s="2"/>
      <c r="CY818" s="2"/>
    </row>
    <row r="819" spans="1:103" s="11" customFormat="1" x14ac:dyDescent="0.25">
      <c r="A819" s="187" t="s">
        <v>15</v>
      </c>
      <c r="B819" s="187"/>
      <c r="C819" s="166"/>
      <c r="D819" s="141">
        <f t="shared" si="336"/>
        <v>0</v>
      </c>
      <c r="E819" s="141">
        <f t="shared" si="335"/>
        <v>0</v>
      </c>
      <c r="F819" s="141">
        <f t="shared" si="335"/>
        <v>0</v>
      </c>
      <c r="G819" s="189"/>
      <c r="H819" s="189"/>
      <c r="I819" s="141">
        <f t="shared" si="337"/>
        <v>0</v>
      </c>
      <c r="J819" s="185"/>
      <c r="K819" s="8" t="e">
        <f t="shared" si="338"/>
        <v>#DIV/0!</v>
      </c>
      <c r="L819" s="9" t="e">
        <f t="shared" si="339"/>
        <v>#DIV/0!</v>
      </c>
      <c r="M819" s="31"/>
      <c r="N819" s="3">
        <f t="shared" si="324"/>
        <v>0</v>
      </c>
      <c r="O819" s="3">
        <f t="shared" si="325"/>
        <v>0</v>
      </c>
      <c r="Q819" s="2"/>
      <c r="R819" s="169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  <c r="AU819" s="2"/>
      <c r="AV819" s="2"/>
      <c r="AW819" s="2"/>
      <c r="AX819" s="2"/>
      <c r="AY819" s="2"/>
      <c r="AZ819" s="2"/>
      <c r="BA819" s="2"/>
      <c r="BB819" s="2"/>
      <c r="BC819" s="2"/>
      <c r="BD819" s="2"/>
      <c r="BE819" s="2"/>
      <c r="BF819" s="2"/>
      <c r="BG819" s="2"/>
      <c r="BH819" s="2"/>
      <c r="BI819" s="2"/>
      <c r="BJ819" s="2"/>
      <c r="BK819" s="2"/>
      <c r="BL819" s="2"/>
      <c r="BM819" s="2"/>
      <c r="BN819" s="2"/>
      <c r="BO819" s="2"/>
      <c r="BP819" s="2"/>
      <c r="BQ819" s="2"/>
      <c r="BR819" s="2"/>
      <c r="BS819" s="2"/>
      <c r="BT819" s="2"/>
      <c r="BU819" s="2"/>
      <c r="BV819" s="2"/>
      <c r="BW819" s="2"/>
      <c r="BX819" s="2"/>
      <c r="BY819" s="2"/>
      <c r="BZ819" s="2"/>
      <c r="CA819" s="2"/>
      <c r="CB819" s="2"/>
      <c r="CC819" s="2"/>
      <c r="CD819" s="2"/>
      <c r="CE819" s="2"/>
      <c r="CF819" s="2"/>
      <c r="CG819" s="2"/>
      <c r="CH819" s="2"/>
      <c r="CI819" s="2"/>
      <c r="CJ819" s="2"/>
      <c r="CK819" s="2"/>
      <c r="CL819" s="2"/>
      <c r="CM819" s="2"/>
      <c r="CN819" s="2"/>
      <c r="CO819" s="2"/>
      <c r="CP819" s="2"/>
      <c r="CQ819" s="2"/>
      <c r="CR819" s="2"/>
      <c r="CS819" s="2"/>
      <c r="CT819" s="2"/>
      <c r="CU819" s="2"/>
      <c r="CV819" s="2"/>
      <c r="CW819" s="2"/>
      <c r="CX819" s="2"/>
      <c r="CY819" s="2"/>
    </row>
    <row r="820" spans="1:103" s="11" customFormat="1" x14ac:dyDescent="0.25">
      <c r="A820" s="187" t="s">
        <v>16</v>
      </c>
      <c r="B820" s="187"/>
      <c r="C820" s="166"/>
      <c r="D820" s="141">
        <f t="shared" si="336"/>
        <v>0</v>
      </c>
      <c r="E820" s="141">
        <f t="shared" si="335"/>
        <v>0</v>
      </c>
      <c r="F820" s="141">
        <f t="shared" si="335"/>
        <v>0</v>
      </c>
      <c r="G820" s="189"/>
      <c r="H820" s="189"/>
      <c r="I820" s="141">
        <f t="shared" si="337"/>
        <v>0</v>
      </c>
      <c r="J820" s="185"/>
      <c r="K820" s="8" t="e">
        <f t="shared" si="338"/>
        <v>#DIV/0!</v>
      </c>
      <c r="L820" s="9" t="e">
        <f t="shared" si="339"/>
        <v>#DIV/0!</v>
      </c>
      <c r="M820" s="31"/>
      <c r="N820" s="3">
        <f t="shared" si="324"/>
        <v>0</v>
      </c>
      <c r="O820" s="3">
        <f t="shared" si="325"/>
        <v>0</v>
      </c>
      <c r="Q820" s="2"/>
      <c r="R820" s="169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  <c r="AU820" s="2"/>
      <c r="AV820" s="2"/>
      <c r="AW820" s="2"/>
      <c r="AX820" s="2"/>
      <c r="AY820" s="2"/>
      <c r="AZ820" s="2"/>
      <c r="BA820" s="2"/>
      <c r="BB820" s="2"/>
      <c r="BC820" s="2"/>
      <c r="BD820" s="2"/>
      <c r="BE820" s="2"/>
      <c r="BF820" s="2"/>
      <c r="BG820" s="2"/>
      <c r="BH820" s="2"/>
      <c r="BI820" s="2"/>
      <c r="BJ820" s="2"/>
      <c r="BK820" s="2"/>
      <c r="BL820" s="2"/>
      <c r="BM820" s="2"/>
      <c r="BN820" s="2"/>
      <c r="BO820" s="2"/>
      <c r="BP820" s="2"/>
      <c r="BQ820" s="2"/>
      <c r="BR820" s="2"/>
      <c r="BS820" s="2"/>
      <c r="BT820" s="2"/>
      <c r="BU820" s="2"/>
      <c r="BV820" s="2"/>
      <c r="BW820" s="2"/>
      <c r="BX820" s="2"/>
      <c r="BY820" s="2"/>
      <c r="BZ820" s="2"/>
      <c r="CA820" s="2"/>
      <c r="CB820" s="2"/>
      <c r="CC820" s="2"/>
      <c r="CD820" s="2"/>
      <c r="CE820" s="2"/>
      <c r="CF820" s="2"/>
      <c r="CG820" s="2"/>
      <c r="CH820" s="2"/>
      <c r="CI820" s="2"/>
      <c r="CJ820" s="2"/>
      <c r="CK820" s="2"/>
      <c r="CL820" s="2"/>
      <c r="CM820" s="2"/>
      <c r="CN820" s="2"/>
      <c r="CO820" s="2"/>
      <c r="CP820" s="2"/>
      <c r="CQ820" s="2"/>
      <c r="CR820" s="2"/>
      <c r="CS820" s="2"/>
      <c r="CT820" s="2"/>
      <c r="CU820" s="2"/>
      <c r="CV820" s="2"/>
      <c r="CW820" s="2"/>
      <c r="CX820" s="2"/>
      <c r="CY820" s="2"/>
    </row>
    <row r="821" spans="1:103" s="11" customFormat="1" x14ac:dyDescent="0.25">
      <c r="A821" s="187" t="s">
        <v>17</v>
      </c>
      <c r="B821" s="187"/>
      <c r="C821" s="166"/>
      <c r="D821" s="141">
        <f t="shared" si="336"/>
        <v>0</v>
      </c>
      <c r="E821" s="141">
        <f t="shared" si="335"/>
        <v>0</v>
      </c>
      <c r="F821" s="141">
        <f t="shared" si="335"/>
        <v>0</v>
      </c>
      <c r="G821" s="189"/>
      <c r="H821" s="189"/>
      <c r="I821" s="141">
        <f t="shared" si="337"/>
        <v>0</v>
      </c>
      <c r="J821" s="185"/>
      <c r="K821" s="8" t="e">
        <f t="shared" si="338"/>
        <v>#DIV/0!</v>
      </c>
      <c r="L821" s="9" t="e">
        <f t="shared" si="339"/>
        <v>#DIV/0!</v>
      </c>
      <c r="M821" s="31"/>
      <c r="N821" s="3">
        <f t="shared" si="324"/>
        <v>0</v>
      </c>
      <c r="O821" s="3">
        <f t="shared" si="325"/>
        <v>0</v>
      </c>
      <c r="Q821" s="2"/>
      <c r="R821" s="169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  <c r="AU821" s="2"/>
      <c r="AV821" s="2"/>
      <c r="AW821" s="2"/>
      <c r="AX821" s="2"/>
      <c r="AY821" s="2"/>
      <c r="AZ821" s="2"/>
      <c r="BA821" s="2"/>
      <c r="BB821" s="2"/>
      <c r="BC821" s="2"/>
      <c r="BD821" s="2"/>
      <c r="BE821" s="2"/>
      <c r="BF821" s="2"/>
      <c r="BG821" s="2"/>
      <c r="BH821" s="2"/>
      <c r="BI821" s="2"/>
      <c r="BJ821" s="2"/>
      <c r="BK821" s="2"/>
      <c r="BL821" s="2"/>
      <c r="BM821" s="2"/>
      <c r="BN821" s="2"/>
      <c r="BO821" s="2"/>
      <c r="BP821" s="2"/>
      <c r="BQ821" s="2"/>
      <c r="BR821" s="2"/>
      <c r="BS821" s="2"/>
      <c r="BT821" s="2"/>
      <c r="BU821" s="2"/>
      <c r="BV821" s="2"/>
      <c r="BW821" s="2"/>
      <c r="BX821" s="2"/>
      <c r="BY821" s="2"/>
      <c r="BZ821" s="2"/>
      <c r="CA821" s="2"/>
      <c r="CB821" s="2"/>
      <c r="CC821" s="2"/>
      <c r="CD821" s="2"/>
      <c r="CE821" s="2"/>
      <c r="CF821" s="2"/>
      <c r="CG821" s="2"/>
      <c r="CH821" s="2"/>
      <c r="CI821" s="2"/>
      <c r="CJ821" s="2"/>
      <c r="CK821" s="2"/>
      <c r="CL821" s="2"/>
      <c r="CM821" s="2"/>
      <c r="CN821" s="2"/>
      <c r="CO821" s="2"/>
      <c r="CP821" s="2"/>
      <c r="CQ821" s="2"/>
      <c r="CR821" s="2"/>
      <c r="CS821" s="2"/>
      <c r="CT821" s="2"/>
      <c r="CU821" s="2"/>
      <c r="CV821" s="2"/>
      <c r="CW821" s="2"/>
      <c r="CX821" s="2"/>
      <c r="CY821" s="2"/>
    </row>
    <row r="822" spans="1:103" s="11" customFormat="1" x14ac:dyDescent="0.25">
      <c r="A822" s="190" t="s">
        <v>18</v>
      </c>
      <c r="B822" s="190"/>
      <c r="C822" s="167"/>
      <c r="D822" s="142">
        <f t="shared" si="336"/>
        <v>0</v>
      </c>
      <c r="E822" s="142">
        <f t="shared" si="335"/>
        <v>0</v>
      </c>
      <c r="F822" s="142">
        <f t="shared" si="335"/>
        <v>0</v>
      </c>
      <c r="G822" s="192"/>
      <c r="H822" s="192"/>
      <c r="I822" s="142">
        <f t="shared" si="337"/>
        <v>0</v>
      </c>
      <c r="J822" s="186"/>
      <c r="K822" s="8" t="e">
        <f t="shared" si="338"/>
        <v>#DIV/0!</v>
      </c>
      <c r="L822" s="9" t="e">
        <f t="shared" si="339"/>
        <v>#DIV/0!</v>
      </c>
      <c r="M822" s="31"/>
      <c r="N822" s="3">
        <f t="shared" si="324"/>
        <v>0</v>
      </c>
      <c r="O822" s="3">
        <f t="shared" si="325"/>
        <v>0</v>
      </c>
      <c r="Q822" s="2"/>
      <c r="R822" s="169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  <c r="AU822" s="2"/>
      <c r="AV822" s="2"/>
      <c r="AW822" s="2"/>
      <c r="AX822" s="2"/>
      <c r="AY822" s="2"/>
      <c r="AZ822" s="2"/>
      <c r="BA822" s="2"/>
      <c r="BB822" s="2"/>
      <c r="BC822" s="2"/>
      <c r="BD822" s="2"/>
      <c r="BE822" s="2"/>
      <c r="BF822" s="2"/>
      <c r="BG822" s="2"/>
      <c r="BH822" s="2"/>
      <c r="BI822" s="2"/>
      <c r="BJ822" s="2"/>
      <c r="BK822" s="2"/>
      <c r="BL822" s="2"/>
      <c r="BM822" s="2"/>
      <c r="BN822" s="2"/>
      <c r="BO822" s="2"/>
      <c r="BP822" s="2"/>
      <c r="BQ822" s="2"/>
      <c r="BR822" s="2"/>
      <c r="BS822" s="2"/>
      <c r="BT822" s="2"/>
      <c r="BU822" s="2"/>
      <c r="BV822" s="2"/>
      <c r="BW822" s="2"/>
      <c r="BX822" s="2"/>
      <c r="BY822" s="2"/>
      <c r="BZ822" s="2"/>
      <c r="CA822" s="2"/>
      <c r="CB822" s="2"/>
      <c r="CC822" s="2"/>
      <c r="CD822" s="2"/>
      <c r="CE822" s="2"/>
      <c r="CF822" s="2"/>
      <c r="CG822" s="2"/>
      <c r="CH822" s="2"/>
      <c r="CI822" s="2"/>
      <c r="CJ822" s="2"/>
      <c r="CK822" s="2"/>
      <c r="CL822" s="2"/>
      <c r="CM822" s="2"/>
      <c r="CN822" s="2"/>
      <c r="CO822" s="2"/>
      <c r="CP822" s="2"/>
      <c r="CQ822" s="2"/>
      <c r="CR822" s="2"/>
      <c r="CS822" s="2"/>
      <c r="CT822" s="2"/>
      <c r="CU822" s="2"/>
      <c r="CV822" s="2"/>
      <c r="CW822" s="2"/>
      <c r="CX822" s="2"/>
      <c r="CY822" s="2"/>
    </row>
    <row r="823" spans="1:103" s="69" customFormat="1" ht="24" x14ac:dyDescent="0.2">
      <c r="A823" s="123" t="s">
        <v>199</v>
      </c>
      <c r="B823" s="191" t="s">
        <v>200</v>
      </c>
      <c r="C823" s="191"/>
      <c r="D823" s="191"/>
      <c r="E823" s="191"/>
      <c r="F823" s="191"/>
      <c r="G823" s="191"/>
      <c r="H823" s="191"/>
      <c r="I823" s="191"/>
      <c r="J823" s="191"/>
      <c r="K823" s="26"/>
      <c r="L823" s="27"/>
      <c r="M823" s="28"/>
      <c r="N823" s="3">
        <f t="shared" si="324"/>
        <v>0</v>
      </c>
      <c r="O823" s="3">
        <f t="shared" si="325"/>
        <v>0</v>
      </c>
      <c r="P823" s="68"/>
      <c r="Q823" s="17"/>
      <c r="R823" s="170"/>
      <c r="S823" s="17"/>
      <c r="T823" s="17"/>
      <c r="U823" s="17"/>
      <c r="V823" s="17"/>
      <c r="W823" s="17"/>
      <c r="X823" s="17"/>
      <c r="Y823" s="17"/>
      <c r="Z823" s="17"/>
      <c r="AA823" s="17"/>
      <c r="AB823" s="17"/>
      <c r="AC823" s="17"/>
      <c r="AD823" s="17"/>
      <c r="AE823" s="17"/>
      <c r="AF823" s="17"/>
      <c r="AG823" s="17"/>
      <c r="AH823" s="17"/>
      <c r="AI823" s="17"/>
      <c r="AJ823" s="17"/>
      <c r="AK823" s="17"/>
      <c r="AL823" s="17"/>
      <c r="AM823" s="17"/>
      <c r="AN823" s="17"/>
      <c r="AO823" s="17"/>
      <c r="AP823" s="17"/>
      <c r="AQ823" s="17"/>
      <c r="AR823" s="17"/>
      <c r="AS823" s="17"/>
      <c r="AT823" s="17"/>
      <c r="AU823" s="17"/>
      <c r="AV823" s="17"/>
      <c r="AW823" s="17"/>
      <c r="AX823" s="17"/>
      <c r="AY823" s="17"/>
      <c r="AZ823" s="17"/>
      <c r="BA823" s="17"/>
      <c r="BB823" s="17"/>
      <c r="BC823" s="17"/>
      <c r="BD823" s="17"/>
      <c r="BE823" s="17"/>
      <c r="BF823" s="17"/>
      <c r="BG823" s="17"/>
      <c r="BH823" s="17"/>
      <c r="BI823" s="17"/>
      <c r="BJ823" s="17"/>
      <c r="BK823" s="17"/>
      <c r="BL823" s="17"/>
      <c r="BM823" s="17"/>
      <c r="BN823" s="17"/>
      <c r="BO823" s="17"/>
      <c r="BP823" s="17"/>
      <c r="BQ823" s="17"/>
      <c r="BR823" s="17"/>
      <c r="BS823" s="17"/>
      <c r="BT823" s="17"/>
      <c r="BU823" s="17"/>
      <c r="BV823" s="17"/>
      <c r="BW823" s="17"/>
      <c r="BX823" s="17"/>
      <c r="BY823" s="17"/>
      <c r="BZ823" s="17"/>
      <c r="CA823" s="17"/>
      <c r="CB823" s="17"/>
      <c r="CC823" s="17"/>
      <c r="CD823" s="17"/>
      <c r="CE823" s="17"/>
      <c r="CF823" s="17"/>
      <c r="CG823" s="17"/>
      <c r="CH823" s="17"/>
      <c r="CI823" s="17"/>
      <c r="CJ823" s="17"/>
      <c r="CK823" s="17"/>
      <c r="CL823" s="17"/>
      <c r="CM823" s="17"/>
      <c r="CN823" s="17"/>
      <c r="CO823" s="17"/>
      <c r="CP823" s="17"/>
      <c r="CQ823" s="17"/>
      <c r="CR823" s="17"/>
      <c r="CS823" s="17"/>
      <c r="CT823" s="17"/>
      <c r="CU823" s="17"/>
      <c r="CV823" s="17"/>
      <c r="CW823" s="17"/>
      <c r="CX823" s="17"/>
      <c r="CY823" s="17"/>
    </row>
    <row r="824" spans="1:103" s="11" customFormat="1" x14ac:dyDescent="0.25">
      <c r="A824" s="187" t="s">
        <v>12</v>
      </c>
      <c r="B824" s="187"/>
      <c r="C824" s="166" t="s">
        <v>304</v>
      </c>
      <c r="D824" s="141">
        <f>SUM(D825:D830)</f>
        <v>29535</v>
      </c>
      <c r="E824" s="141">
        <f t="shared" ref="E824:F824" si="340">SUM(E825:E830)</f>
        <v>29535</v>
      </c>
      <c r="F824" s="141">
        <f t="shared" si="340"/>
        <v>29535</v>
      </c>
      <c r="G824" s="189">
        <v>44562</v>
      </c>
      <c r="H824" s="189"/>
      <c r="I824" s="141">
        <f>SUM(I825:I830)</f>
        <v>29535</v>
      </c>
      <c r="J824" s="185" t="s">
        <v>239</v>
      </c>
      <c r="K824" s="8">
        <f>F824/D824</f>
        <v>1</v>
      </c>
      <c r="L824" s="9">
        <f>I824/D824</f>
        <v>1</v>
      </c>
      <c r="M824" s="31"/>
      <c r="N824" s="3">
        <f t="shared" si="324"/>
        <v>0</v>
      </c>
      <c r="O824" s="3">
        <f t="shared" si="325"/>
        <v>0</v>
      </c>
      <c r="Q824" s="2"/>
      <c r="R824" s="169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  <c r="AU824" s="2"/>
      <c r="AV824" s="2"/>
      <c r="AW824" s="2"/>
      <c r="AX824" s="2"/>
      <c r="AY824" s="2"/>
      <c r="AZ824" s="2"/>
      <c r="BA824" s="2"/>
      <c r="BB824" s="2"/>
      <c r="BC824" s="2"/>
      <c r="BD824" s="2"/>
      <c r="BE824" s="2"/>
      <c r="BF824" s="2"/>
      <c r="BG824" s="2"/>
      <c r="BH824" s="2"/>
      <c r="BI824" s="2"/>
      <c r="BJ824" s="2"/>
      <c r="BK824" s="2"/>
      <c r="BL824" s="2"/>
      <c r="BM824" s="2"/>
      <c r="BN824" s="2"/>
      <c r="BO824" s="2"/>
      <c r="BP824" s="2"/>
      <c r="BQ824" s="2"/>
      <c r="BR824" s="2"/>
      <c r="BS824" s="2"/>
      <c r="BT824" s="2"/>
      <c r="BU824" s="2"/>
      <c r="BV824" s="2"/>
      <c r="BW824" s="2"/>
      <c r="BX824" s="2"/>
      <c r="BY824" s="2"/>
      <c r="BZ824" s="2"/>
      <c r="CA824" s="2"/>
      <c r="CB824" s="2"/>
      <c r="CC824" s="2"/>
      <c r="CD824" s="2"/>
      <c r="CE824" s="2"/>
      <c r="CF824" s="2"/>
      <c r="CG824" s="2"/>
      <c r="CH824" s="2"/>
      <c r="CI824" s="2"/>
      <c r="CJ824" s="2"/>
      <c r="CK824" s="2"/>
      <c r="CL824" s="2"/>
      <c r="CM824" s="2"/>
      <c r="CN824" s="2"/>
      <c r="CO824" s="2"/>
      <c r="CP824" s="2"/>
      <c r="CQ824" s="2"/>
      <c r="CR824" s="2"/>
      <c r="CS824" s="2"/>
      <c r="CT824" s="2"/>
      <c r="CU824" s="2"/>
      <c r="CV824" s="2"/>
      <c r="CW824" s="2"/>
      <c r="CX824" s="2"/>
      <c r="CY824" s="2"/>
    </row>
    <row r="825" spans="1:103" s="11" customFormat="1" x14ac:dyDescent="0.25">
      <c r="A825" s="187" t="s">
        <v>13</v>
      </c>
      <c r="B825" s="187"/>
      <c r="C825" s="166"/>
      <c r="D825" s="119"/>
      <c r="E825" s="119"/>
      <c r="F825" s="119"/>
      <c r="G825" s="189"/>
      <c r="H825" s="189"/>
      <c r="I825" s="119"/>
      <c r="J825" s="185"/>
      <c r="K825" s="8" t="e">
        <f t="shared" ref="K825:K830" si="341">F825/D825</f>
        <v>#DIV/0!</v>
      </c>
      <c r="L825" s="9" t="e">
        <f t="shared" ref="L825:L830" si="342">I825/D825</f>
        <v>#DIV/0!</v>
      </c>
      <c r="M825" s="31"/>
      <c r="N825" s="3">
        <f t="shared" si="324"/>
        <v>0</v>
      </c>
      <c r="O825" s="3">
        <f t="shared" si="325"/>
        <v>0</v>
      </c>
      <c r="Q825" s="2"/>
      <c r="R825" s="169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  <c r="AU825" s="2"/>
      <c r="AV825" s="2"/>
      <c r="AW825" s="2"/>
      <c r="AX825" s="2"/>
      <c r="AY825" s="2"/>
      <c r="AZ825" s="2"/>
      <c r="BA825" s="2"/>
      <c r="BB825" s="2"/>
      <c r="BC825" s="2"/>
      <c r="BD825" s="2"/>
      <c r="BE825" s="2"/>
      <c r="BF825" s="2"/>
      <c r="BG825" s="2"/>
      <c r="BH825" s="2"/>
      <c r="BI825" s="2"/>
      <c r="BJ825" s="2"/>
      <c r="BK825" s="2"/>
      <c r="BL825" s="2"/>
      <c r="BM825" s="2"/>
      <c r="BN825" s="2"/>
      <c r="BO825" s="2"/>
      <c r="BP825" s="2"/>
      <c r="BQ825" s="2"/>
      <c r="BR825" s="2"/>
      <c r="BS825" s="2"/>
      <c r="BT825" s="2"/>
      <c r="BU825" s="2"/>
      <c r="BV825" s="2"/>
      <c r="BW825" s="2"/>
      <c r="BX825" s="2"/>
      <c r="BY825" s="2"/>
      <c r="BZ825" s="2"/>
      <c r="CA825" s="2"/>
      <c r="CB825" s="2"/>
      <c r="CC825" s="2"/>
      <c r="CD825" s="2"/>
      <c r="CE825" s="2"/>
      <c r="CF825" s="2"/>
      <c r="CG825" s="2"/>
      <c r="CH825" s="2"/>
      <c r="CI825" s="2"/>
      <c r="CJ825" s="2"/>
      <c r="CK825" s="2"/>
      <c r="CL825" s="2"/>
      <c r="CM825" s="2"/>
      <c r="CN825" s="2"/>
      <c r="CO825" s="2"/>
      <c r="CP825" s="2"/>
      <c r="CQ825" s="2"/>
      <c r="CR825" s="2"/>
      <c r="CS825" s="2"/>
      <c r="CT825" s="2"/>
      <c r="CU825" s="2"/>
      <c r="CV825" s="2"/>
      <c r="CW825" s="2"/>
      <c r="CX825" s="2"/>
      <c r="CY825" s="2"/>
    </row>
    <row r="826" spans="1:103" s="11" customFormat="1" x14ac:dyDescent="0.25">
      <c r="A826" s="187" t="s">
        <v>14</v>
      </c>
      <c r="B826" s="187"/>
      <c r="C826" s="166" t="s">
        <v>304</v>
      </c>
      <c r="D826" s="119">
        <v>29535</v>
      </c>
      <c r="E826" s="119">
        <v>29535</v>
      </c>
      <c r="F826" s="119">
        <v>29535</v>
      </c>
      <c r="G826" s="189"/>
      <c r="H826" s="189"/>
      <c r="I826" s="119">
        <v>29535</v>
      </c>
      <c r="J826" s="185"/>
      <c r="K826" s="8">
        <f t="shared" si="341"/>
        <v>1</v>
      </c>
      <c r="L826" s="9">
        <f t="shared" si="342"/>
        <v>1</v>
      </c>
      <c r="M826" s="31"/>
      <c r="N826" s="3">
        <f t="shared" si="324"/>
        <v>0</v>
      </c>
      <c r="O826" s="3">
        <f t="shared" si="325"/>
        <v>0</v>
      </c>
      <c r="Q826" s="2"/>
      <c r="R826" s="169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  <c r="AU826" s="2"/>
      <c r="AV826" s="2"/>
      <c r="AW826" s="2"/>
      <c r="AX826" s="2"/>
      <c r="AY826" s="2"/>
      <c r="AZ826" s="2"/>
      <c r="BA826" s="2"/>
      <c r="BB826" s="2"/>
      <c r="BC826" s="2"/>
      <c r="BD826" s="2"/>
      <c r="BE826" s="2"/>
      <c r="BF826" s="2"/>
      <c r="BG826" s="2"/>
      <c r="BH826" s="2"/>
      <c r="BI826" s="2"/>
      <c r="BJ826" s="2"/>
      <c r="BK826" s="2"/>
      <c r="BL826" s="2"/>
      <c r="BM826" s="2"/>
      <c r="BN826" s="2"/>
      <c r="BO826" s="2"/>
      <c r="BP826" s="2"/>
      <c r="BQ826" s="2"/>
      <c r="BR826" s="2"/>
      <c r="BS826" s="2"/>
      <c r="BT826" s="2"/>
      <c r="BU826" s="2"/>
      <c r="BV826" s="2"/>
      <c r="BW826" s="2"/>
      <c r="BX826" s="2"/>
      <c r="BY826" s="2"/>
      <c r="BZ826" s="2"/>
      <c r="CA826" s="2"/>
      <c r="CB826" s="2"/>
      <c r="CC826" s="2"/>
      <c r="CD826" s="2"/>
      <c r="CE826" s="2"/>
      <c r="CF826" s="2"/>
      <c r="CG826" s="2"/>
      <c r="CH826" s="2"/>
      <c r="CI826" s="2"/>
      <c r="CJ826" s="2"/>
      <c r="CK826" s="2"/>
      <c r="CL826" s="2"/>
      <c r="CM826" s="2"/>
      <c r="CN826" s="2"/>
      <c r="CO826" s="2"/>
      <c r="CP826" s="2"/>
      <c r="CQ826" s="2"/>
      <c r="CR826" s="2"/>
      <c r="CS826" s="2"/>
      <c r="CT826" s="2"/>
      <c r="CU826" s="2"/>
      <c r="CV826" s="2"/>
      <c r="CW826" s="2"/>
      <c r="CX826" s="2"/>
      <c r="CY826" s="2"/>
    </row>
    <row r="827" spans="1:103" s="11" customFormat="1" x14ac:dyDescent="0.25">
      <c r="A827" s="187" t="s">
        <v>15</v>
      </c>
      <c r="B827" s="187"/>
      <c r="C827" s="166"/>
      <c r="D827" s="119"/>
      <c r="E827" s="119"/>
      <c r="F827" s="119"/>
      <c r="G827" s="189"/>
      <c r="H827" s="189"/>
      <c r="I827" s="119"/>
      <c r="J827" s="185"/>
      <c r="K827" s="8" t="e">
        <f t="shared" si="341"/>
        <v>#DIV/0!</v>
      </c>
      <c r="L827" s="9" t="e">
        <f t="shared" si="342"/>
        <v>#DIV/0!</v>
      </c>
      <c r="M827" s="31"/>
      <c r="N827" s="3">
        <f t="shared" si="324"/>
        <v>0</v>
      </c>
      <c r="O827" s="3">
        <f t="shared" si="325"/>
        <v>0</v>
      </c>
      <c r="Q827" s="2"/>
      <c r="R827" s="169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  <c r="AU827" s="2"/>
      <c r="AV827" s="2"/>
      <c r="AW827" s="2"/>
      <c r="AX827" s="2"/>
      <c r="AY827" s="2"/>
      <c r="AZ827" s="2"/>
      <c r="BA827" s="2"/>
      <c r="BB827" s="2"/>
      <c r="BC827" s="2"/>
      <c r="BD827" s="2"/>
      <c r="BE827" s="2"/>
      <c r="BF827" s="2"/>
      <c r="BG827" s="2"/>
      <c r="BH827" s="2"/>
      <c r="BI827" s="2"/>
      <c r="BJ827" s="2"/>
      <c r="BK827" s="2"/>
      <c r="BL827" s="2"/>
      <c r="BM827" s="2"/>
      <c r="BN827" s="2"/>
      <c r="BO827" s="2"/>
      <c r="BP827" s="2"/>
      <c r="BQ827" s="2"/>
      <c r="BR827" s="2"/>
      <c r="BS827" s="2"/>
      <c r="BT827" s="2"/>
      <c r="BU827" s="2"/>
      <c r="BV827" s="2"/>
      <c r="BW827" s="2"/>
      <c r="BX827" s="2"/>
      <c r="BY827" s="2"/>
      <c r="BZ827" s="2"/>
      <c r="CA827" s="2"/>
      <c r="CB827" s="2"/>
      <c r="CC827" s="2"/>
      <c r="CD827" s="2"/>
      <c r="CE827" s="2"/>
      <c r="CF827" s="2"/>
      <c r="CG827" s="2"/>
      <c r="CH827" s="2"/>
      <c r="CI827" s="2"/>
      <c r="CJ827" s="2"/>
      <c r="CK827" s="2"/>
      <c r="CL827" s="2"/>
      <c r="CM827" s="2"/>
      <c r="CN827" s="2"/>
      <c r="CO827" s="2"/>
      <c r="CP827" s="2"/>
      <c r="CQ827" s="2"/>
      <c r="CR827" s="2"/>
      <c r="CS827" s="2"/>
      <c r="CT827" s="2"/>
      <c r="CU827" s="2"/>
      <c r="CV827" s="2"/>
      <c r="CW827" s="2"/>
      <c r="CX827" s="2"/>
      <c r="CY827" s="2"/>
    </row>
    <row r="828" spans="1:103" s="11" customFormat="1" x14ac:dyDescent="0.25">
      <c r="A828" s="187" t="s">
        <v>16</v>
      </c>
      <c r="B828" s="187"/>
      <c r="C828" s="166"/>
      <c r="D828" s="119"/>
      <c r="E828" s="119"/>
      <c r="F828" s="119"/>
      <c r="G828" s="189"/>
      <c r="H828" s="189"/>
      <c r="I828" s="119"/>
      <c r="J828" s="185"/>
      <c r="K828" s="8" t="e">
        <f t="shared" si="341"/>
        <v>#DIV/0!</v>
      </c>
      <c r="L828" s="9" t="e">
        <f t="shared" si="342"/>
        <v>#DIV/0!</v>
      </c>
      <c r="M828" s="31"/>
      <c r="N828" s="3">
        <f t="shared" si="324"/>
        <v>0</v>
      </c>
      <c r="O828" s="3">
        <f t="shared" si="325"/>
        <v>0</v>
      </c>
      <c r="Q828" s="2"/>
      <c r="R828" s="169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  <c r="AU828" s="2"/>
      <c r="AV828" s="2"/>
      <c r="AW828" s="2"/>
      <c r="AX828" s="2"/>
      <c r="AY828" s="2"/>
      <c r="AZ828" s="2"/>
      <c r="BA828" s="2"/>
      <c r="BB828" s="2"/>
      <c r="BC828" s="2"/>
      <c r="BD828" s="2"/>
      <c r="BE828" s="2"/>
      <c r="BF828" s="2"/>
      <c r="BG828" s="2"/>
      <c r="BH828" s="2"/>
      <c r="BI828" s="2"/>
      <c r="BJ828" s="2"/>
      <c r="BK828" s="2"/>
      <c r="BL828" s="2"/>
      <c r="BM828" s="2"/>
      <c r="BN828" s="2"/>
      <c r="BO828" s="2"/>
      <c r="BP828" s="2"/>
      <c r="BQ828" s="2"/>
      <c r="BR828" s="2"/>
      <c r="BS828" s="2"/>
      <c r="BT828" s="2"/>
      <c r="BU828" s="2"/>
      <c r="BV828" s="2"/>
      <c r="BW828" s="2"/>
      <c r="BX828" s="2"/>
      <c r="BY828" s="2"/>
      <c r="BZ828" s="2"/>
      <c r="CA828" s="2"/>
      <c r="CB828" s="2"/>
      <c r="CC828" s="2"/>
      <c r="CD828" s="2"/>
      <c r="CE828" s="2"/>
      <c r="CF828" s="2"/>
      <c r="CG828" s="2"/>
      <c r="CH828" s="2"/>
      <c r="CI828" s="2"/>
      <c r="CJ828" s="2"/>
      <c r="CK828" s="2"/>
      <c r="CL828" s="2"/>
      <c r="CM828" s="2"/>
      <c r="CN828" s="2"/>
      <c r="CO828" s="2"/>
      <c r="CP828" s="2"/>
      <c r="CQ828" s="2"/>
      <c r="CR828" s="2"/>
      <c r="CS828" s="2"/>
      <c r="CT828" s="2"/>
      <c r="CU828" s="2"/>
      <c r="CV828" s="2"/>
      <c r="CW828" s="2"/>
      <c r="CX828" s="2"/>
      <c r="CY828" s="2"/>
    </row>
    <row r="829" spans="1:103" s="11" customFormat="1" x14ac:dyDescent="0.25">
      <c r="A829" s="187" t="s">
        <v>17</v>
      </c>
      <c r="B829" s="187"/>
      <c r="C829" s="166"/>
      <c r="D829" s="120"/>
      <c r="E829" s="120"/>
      <c r="F829" s="120"/>
      <c r="G829" s="189"/>
      <c r="H829" s="189"/>
      <c r="I829" s="120"/>
      <c r="J829" s="185"/>
      <c r="K829" s="8" t="e">
        <f t="shared" si="341"/>
        <v>#DIV/0!</v>
      </c>
      <c r="L829" s="9" t="e">
        <f t="shared" si="342"/>
        <v>#DIV/0!</v>
      </c>
      <c r="M829" s="31"/>
      <c r="N829" s="3">
        <f t="shared" si="324"/>
        <v>0</v>
      </c>
      <c r="O829" s="3">
        <f t="shared" si="325"/>
        <v>0</v>
      </c>
      <c r="Q829" s="2"/>
      <c r="R829" s="169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  <c r="AU829" s="2"/>
      <c r="AV829" s="2"/>
      <c r="AW829" s="2"/>
      <c r="AX829" s="2"/>
      <c r="AY829" s="2"/>
      <c r="AZ829" s="2"/>
      <c r="BA829" s="2"/>
      <c r="BB829" s="2"/>
      <c r="BC829" s="2"/>
      <c r="BD829" s="2"/>
      <c r="BE829" s="2"/>
      <c r="BF829" s="2"/>
      <c r="BG829" s="2"/>
      <c r="BH829" s="2"/>
      <c r="BI829" s="2"/>
      <c r="BJ829" s="2"/>
      <c r="BK829" s="2"/>
      <c r="BL829" s="2"/>
      <c r="BM829" s="2"/>
      <c r="BN829" s="2"/>
      <c r="BO829" s="2"/>
      <c r="BP829" s="2"/>
      <c r="BQ829" s="2"/>
      <c r="BR829" s="2"/>
      <c r="BS829" s="2"/>
      <c r="BT829" s="2"/>
      <c r="BU829" s="2"/>
      <c r="BV829" s="2"/>
      <c r="BW829" s="2"/>
      <c r="BX829" s="2"/>
      <c r="BY829" s="2"/>
      <c r="BZ829" s="2"/>
      <c r="CA829" s="2"/>
      <c r="CB829" s="2"/>
      <c r="CC829" s="2"/>
      <c r="CD829" s="2"/>
      <c r="CE829" s="2"/>
      <c r="CF829" s="2"/>
      <c r="CG829" s="2"/>
      <c r="CH829" s="2"/>
      <c r="CI829" s="2"/>
      <c r="CJ829" s="2"/>
      <c r="CK829" s="2"/>
      <c r="CL829" s="2"/>
      <c r="CM829" s="2"/>
      <c r="CN829" s="2"/>
      <c r="CO829" s="2"/>
      <c r="CP829" s="2"/>
      <c r="CQ829" s="2"/>
      <c r="CR829" s="2"/>
      <c r="CS829" s="2"/>
      <c r="CT829" s="2"/>
      <c r="CU829" s="2"/>
      <c r="CV829" s="2"/>
      <c r="CW829" s="2"/>
      <c r="CX829" s="2"/>
      <c r="CY829" s="2"/>
    </row>
    <row r="830" spans="1:103" s="11" customFormat="1" x14ac:dyDescent="0.25">
      <c r="A830" s="190" t="s">
        <v>18</v>
      </c>
      <c r="B830" s="190"/>
      <c r="C830" s="167"/>
      <c r="D830" s="122"/>
      <c r="E830" s="122"/>
      <c r="F830" s="122"/>
      <c r="G830" s="192"/>
      <c r="H830" s="192"/>
      <c r="I830" s="122"/>
      <c r="J830" s="186"/>
      <c r="K830" s="8" t="e">
        <f t="shared" si="341"/>
        <v>#DIV/0!</v>
      </c>
      <c r="L830" s="9" t="e">
        <f t="shared" si="342"/>
        <v>#DIV/0!</v>
      </c>
      <c r="M830" s="31"/>
      <c r="N830" s="3">
        <f t="shared" si="324"/>
        <v>0</v>
      </c>
      <c r="O830" s="3">
        <f t="shared" si="325"/>
        <v>0</v>
      </c>
      <c r="Q830" s="2"/>
      <c r="R830" s="169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  <c r="AU830" s="2"/>
      <c r="AV830" s="2"/>
      <c r="AW830" s="2"/>
      <c r="AX830" s="2"/>
      <c r="AY830" s="2"/>
      <c r="AZ830" s="2"/>
      <c r="BA830" s="2"/>
      <c r="BB830" s="2"/>
      <c r="BC830" s="2"/>
      <c r="BD830" s="2"/>
      <c r="BE830" s="2"/>
      <c r="BF830" s="2"/>
      <c r="BG830" s="2"/>
      <c r="BH830" s="2"/>
      <c r="BI830" s="2"/>
      <c r="BJ830" s="2"/>
      <c r="BK830" s="2"/>
      <c r="BL830" s="2"/>
      <c r="BM830" s="2"/>
      <c r="BN830" s="2"/>
      <c r="BO830" s="2"/>
      <c r="BP830" s="2"/>
      <c r="BQ830" s="2"/>
      <c r="BR830" s="2"/>
      <c r="BS830" s="2"/>
      <c r="BT830" s="2"/>
      <c r="BU830" s="2"/>
      <c r="BV830" s="2"/>
      <c r="BW830" s="2"/>
      <c r="BX830" s="2"/>
      <c r="BY830" s="2"/>
      <c r="BZ830" s="2"/>
      <c r="CA830" s="2"/>
      <c r="CB830" s="2"/>
      <c r="CC830" s="2"/>
      <c r="CD830" s="2"/>
      <c r="CE830" s="2"/>
      <c r="CF830" s="2"/>
      <c r="CG830" s="2"/>
      <c r="CH830" s="2"/>
      <c r="CI830" s="2"/>
      <c r="CJ830" s="2"/>
      <c r="CK830" s="2"/>
      <c r="CL830" s="2"/>
      <c r="CM830" s="2"/>
      <c r="CN830" s="2"/>
      <c r="CO830" s="2"/>
      <c r="CP830" s="2"/>
      <c r="CQ830" s="2"/>
      <c r="CR830" s="2"/>
      <c r="CS830" s="2"/>
      <c r="CT830" s="2"/>
      <c r="CU830" s="2"/>
      <c r="CV830" s="2"/>
      <c r="CW830" s="2"/>
      <c r="CX830" s="2"/>
      <c r="CY830" s="2"/>
    </row>
    <row r="831" spans="1:103" s="41" customFormat="1" ht="12.75" hidden="1" customHeight="1" x14ac:dyDescent="0.25">
      <c r="A831" s="70"/>
      <c r="C831" s="153"/>
      <c r="G831" s="71"/>
      <c r="J831" s="72"/>
      <c r="K831" s="73"/>
      <c r="L831" s="47"/>
      <c r="M831" s="75"/>
      <c r="N831" s="76"/>
      <c r="O831" s="76"/>
    </row>
    <row r="832" spans="1:103" s="41" customFormat="1" ht="12.75" hidden="1" customHeight="1" thickBot="1" x14ac:dyDescent="0.3">
      <c r="A832" s="70"/>
      <c r="C832" s="153"/>
      <c r="G832" s="71"/>
      <c r="J832" s="72"/>
      <c r="K832" s="73"/>
      <c r="L832" s="74"/>
      <c r="M832" s="75"/>
      <c r="N832" s="76">
        <f t="shared" si="324"/>
        <v>0</v>
      </c>
      <c r="O832" s="76">
        <f t="shared" si="324"/>
        <v>0</v>
      </c>
    </row>
    <row r="833" spans="1:15" s="41" customFormat="1" ht="22.5" hidden="1" customHeight="1" x14ac:dyDescent="0.2">
      <c r="A833" s="77"/>
      <c r="B833" s="78" t="s">
        <v>201</v>
      </c>
      <c r="C833" s="154"/>
      <c r="D833" s="79">
        <f>SUM(D834:D856)</f>
        <v>1080650.52957</v>
      </c>
      <c r="E833" s="79" t="e">
        <f>SUM(E834:E856)</f>
        <v>#REF!</v>
      </c>
      <c r="F833" s="126">
        <f>SUM(F834:F856)</f>
        <v>1076199.8954799999</v>
      </c>
      <c r="G833" s="80"/>
      <c r="H833" s="81"/>
      <c r="I833" s="79">
        <f>SUM(I834:I856)</f>
        <v>1069097.0898000002</v>
      </c>
      <c r="J833" s="82"/>
      <c r="K833" s="83"/>
      <c r="L833" s="47"/>
      <c r="M833" s="84"/>
      <c r="N833" s="76">
        <f t="shared" si="324"/>
        <v>-7102.8056799997576</v>
      </c>
      <c r="O833" s="76">
        <f t="shared" si="324"/>
        <v>0</v>
      </c>
    </row>
    <row r="834" spans="1:15" s="41" customFormat="1" ht="12.75" hidden="1" customHeight="1" x14ac:dyDescent="0.25">
      <c r="A834" s="77">
        <v>820</v>
      </c>
      <c r="B834" s="85" t="s">
        <v>202</v>
      </c>
      <c r="C834" s="155"/>
      <c r="D834" s="86"/>
      <c r="E834" s="86"/>
      <c r="F834" s="110"/>
      <c r="G834" s="80"/>
      <c r="H834" s="87"/>
      <c r="I834" s="86"/>
      <c r="J834" s="82"/>
      <c r="K834" s="83"/>
      <c r="L834" s="47"/>
      <c r="M834" s="84"/>
      <c r="N834" s="76">
        <f t="shared" si="324"/>
        <v>0</v>
      </c>
      <c r="O834" s="76">
        <f t="shared" si="324"/>
        <v>0</v>
      </c>
    </row>
    <row r="835" spans="1:15" s="41" customFormat="1" ht="12.75" hidden="1" customHeight="1" x14ac:dyDescent="0.25">
      <c r="A835" s="77">
        <v>820</v>
      </c>
      <c r="B835" s="85" t="s">
        <v>203</v>
      </c>
      <c r="C835" s="155"/>
      <c r="D835" s="86">
        <f>SUM(D826,D810,D802,D794,D778,D706,D690,D682,D506,D370,D362,D354,D346,D338,D322,D306,D258,D226,D242,D234,D210,D202,D194,D186,D178,D170,D162,D154,D90,D82,D74,D66,D58,D50,D42,D34)</f>
        <v>672877.44595999992</v>
      </c>
      <c r="E835" s="86">
        <f>SUM(E826,E810,E802,E794,E778,E706,E690,E682,E506,E370,E362,E354,E346,E338,E322,E306,E258,E226,E242,E234,E210,E202,E194,E186,E178,E170,E162,E154,E90,E82,E74,E66,E58,E50,E42,E34)</f>
        <v>671917.35343999986</v>
      </c>
      <c r="F835" s="86">
        <f>SUM(F826,F810,F802,F794,F778,F706,F690,F682,F506,F370,F362,F354,F346,F338,F322,F306,F258,F226,F242,F234,F210,F202,F194,F186,F178,F170,F162,F154,F90,F82,F74,F66,F58,F50,F42,F34)</f>
        <v>671917.35343999986</v>
      </c>
      <c r="G835" s="80"/>
      <c r="H835" s="87"/>
      <c r="I835" s="86">
        <f>SUM(I826,I810,I802,I794,I778,I706,I690,I682,I506,I370,I362,I354,I346,I338,I322,I306,I258,I226,I242,I234,I210,I202,I194,I186,I178,I170,I162,I154,,I82,I74,I66,I58,I50,I42,I34)</f>
        <v>666494.99089999986</v>
      </c>
      <c r="J835" s="82"/>
      <c r="K835" s="83"/>
      <c r="L835" s="47"/>
      <c r="M835" s="84"/>
      <c r="N835" s="76">
        <f t="shared" si="324"/>
        <v>-5422.3625400000019</v>
      </c>
      <c r="O835" s="76">
        <f t="shared" si="324"/>
        <v>0</v>
      </c>
    </row>
    <row r="836" spans="1:15" s="41" customFormat="1" ht="12.75" hidden="1" customHeight="1" x14ac:dyDescent="0.25">
      <c r="A836" s="77">
        <v>804</v>
      </c>
      <c r="B836" s="85" t="s">
        <v>204</v>
      </c>
      <c r="C836" s="155"/>
      <c r="D836" s="86">
        <f>SUM(D330)</f>
        <v>1500</v>
      </c>
      <c r="E836" s="86">
        <f>SUM(E330)</f>
        <v>1500</v>
      </c>
      <c r="F836" s="110">
        <f>SUM(F330)</f>
        <v>1500</v>
      </c>
      <c r="G836" s="80"/>
      <c r="H836" s="87"/>
      <c r="I836" s="86">
        <f>SUM(I330)</f>
        <v>1500</v>
      </c>
      <c r="J836" s="82"/>
      <c r="K836" s="83"/>
      <c r="L836" s="47"/>
      <c r="M836" s="84"/>
      <c r="N836" s="76">
        <f t="shared" si="324"/>
        <v>0</v>
      </c>
      <c r="O836" s="76">
        <f t="shared" si="324"/>
        <v>0</v>
      </c>
    </row>
    <row r="837" spans="1:15" s="41" customFormat="1" ht="12.75" hidden="1" customHeight="1" x14ac:dyDescent="0.25">
      <c r="A837" s="77">
        <v>810</v>
      </c>
      <c r="B837" s="85" t="s">
        <v>205</v>
      </c>
      <c r="C837" s="155"/>
      <c r="D837" s="86">
        <f>SUM(,,D730)</f>
        <v>2270</v>
      </c>
      <c r="E837" s="86">
        <f>SUM(,,E730)</f>
        <v>2270</v>
      </c>
      <c r="F837" s="110">
        <f>SUM(,,F730)</f>
        <v>2270</v>
      </c>
      <c r="G837" s="80"/>
      <c r="H837" s="87"/>
      <c r="I837" s="86">
        <f>SUM(,,I730)</f>
        <v>2270</v>
      </c>
      <c r="J837" s="82"/>
      <c r="K837" s="83"/>
      <c r="L837" s="47"/>
      <c r="M837" s="84"/>
      <c r="N837" s="76">
        <f t="shared" si="324"/>
        <v>0</v>
      </c>
      <c r="O837" s="76">
        <f t="shared" si="324"/>
        <v>0</v>
      </c>
    </row>
    <row r="838" spans="1:15" s="41" customFormat="1" ht="12.75" hidden="1" customHeight="1" x14ac:dyDescent="0.25">
      <c r="A838" s="77">
        <v>811</v>
      </c>
      <c r="B838" s="85" t="s">
        <v>206</v>
      </c>
      <c r="C838" s="155"/>
      <c r="D838" s="86">
        <f>SUM(D394,D386,D378,D218,D402,)</f>
        <v>94816.97199999998</v>
      </c>
      <c r="E838" s="86" t="e">
        <f>SUM(E394,E386,E378,E218,E402,#REF!)</f>
        <v>#REF!</v>
      </c>
      <c r="F838" s="110">
        <f>SUM(F394,F386,F378,F218,F402)</f>
        <v>94816.97199999998</v>
      </c>
      <c r="G838" s="80"/>
      <c r="H838" s="87"/>
      <c r="I838" s="86">
        <f>SUM(I394,I386,I378,I218,I402,)</f>
        <v>94816.971999999994</v>
      </c>
      <c r="J838" s="82"/>
      <c r="K838" s="83"/>
      <c r="L838" s="47"/>
      <c r="M838" s="84"/>
      <c r="N838" s="76">
        <f t="shared" si="324"/>
        <v>0</v>
      </c>
      <c r="O838" s="76">
        <f t="shared" si="324"/>
        <v>0</v>
      </c>
    </row>
    <row r="839" spans="1:15" s="41" customFormat="1" ht="12.75" hidden="1" customHeight="1" x14ac:dyDescent="0.25">
      <c r="A839" s="77">
        <v>812</v>
      </c>
      <c r="B839" s="85" t="s">
        <v>207</v>
      </c>
      <c r="C839" s="155"/>
      <c r="D839" s="86">
        <f>SUM(D746)</f>
        <v>16559.333330000001</v>
      </c>
      <c r="E839" s="86">
        <f>SUM(E746)</f>
        <v>16559.333330000001</v>
      </c>
      <c r="F839" s="110">
        <f>SUM(F746)</f>
        <v>16559.333330000001</v>
      </c>
      <c r="G839" s="80"/>
      <c r="H839" s="87"/>
      <c r="I839" s="86">
        <f>SUM(I746)</f>
        <v>16559.333330000001</v>
      </c>
      <c r="J839" s="82"/>
      <c r="K839" s="83"/>
      <c r="L839" s="47"/>
      <c r="M839" s="84"/>
      <c r="N839" s="76">
        <f t="shared" si="324"/>
        <v>0</v>
      </c>
      <c r="O839" s="76">
        <f t="shared" si="324"/>
        <v>0</v>
      </c>
    </row>
    <row r="840" spans="1:15" s="41" customFormat="1" ht="12.75" hidden="1" customHeight="1" x14ac:dyDescent="0.25">
      <c r="A840" s="77">
        <v>813</v>
      </c>
      <c r="B840" s="85" t="s">
        <v>208</v>
      </c>
      <c r="C840" s="155"/>
      <c r="D840" s="86">
        <f t="shared" ref="D840:F841" si="343">SUM(D577)</f>
        <v>0</v>
      </c>
      <c r="E840" s="86">
        <f t="shared" si="343"/>
        <v>0</v>
      </c>
      <c r="F840" s="110">
        <f t="shared" si="343"/>
        <v>0</v>
      </c>
      <c r="G840" s="80"/>
      <c r="H840" s="87"/>
      <c r="I840" s="86">
        <f>SUM(I577)</f>
        <v>0</v>
      </c>
      <c r="J840" s="82"/>
      <c r="K840" s="83"/>
      <c r="L840" s="47"/>
      <c r="M840" s="84"/>
      <c r="N840" s="76">
        <f t="shared" si="324"/>
        <v>0</v>
      </c>
      <c r="O840" s="76">
        <f t="shared" si="324"/>
        <v>0</v>
      </c>
    </row>
    <row r="841" spans="1:15" s="41" customFormat="1" ht="12.75" hidden="1" customHeight="1" x14ac:dyDescent="0.25">
      <c r="A841" s="77">
        <v>813</v>
      </c>
      <c r="B841" s="85" t="s">
        <v>208</v>
      </c>
      <c r="C841" s="155"/>
      <c r="D841" s="86">
        <f t="shared" si="343"/>
        <v>12737.654560000001</v>
      </c>
      <c r="E841" s="86">
        <f t="shared" si="343"/>
        <v>12737.654560000001</v>
      </c>
      <c r="F841" s="110">
        <f t="shared" si="343"/>
        <v>12737.654560000001</v>
      </c>
      <c r="G841" s="80"/>
      <c r="H841" s="87"/>
      <c r="I841" s="86">
        <f>SUM(I578)</f>
        <v>12737.654560000001</v>
      </c>
      <c r="J841" s="82"/>
      <c r="K841" s="83"/>
      <c r="L841" s="47"/>
      <c r="M841" s="84"/>
      <c r="N841" s="76">
        <f t="shared" si="324"/>
        <v>0</v>
      </c>
      <c r="O841" s="76">
        <f t="shared" si="324"/>
        <v>0</v>
      </c>
    </row>
    <row r="842" spans="1:15" s="41" customFormat="1" ht="12.75" hidden="1" customHeight="1" x14ac:dyDescent="0.25">
      <c r="A842" s="77">
        <v>814</v>
      </c>
      <c r="B842" s="85" t="s">
        <v>209</v>
      </c>
      <c r="C842" s="155"/>
      <c r="D842" s="86">
        <f t="shared" ref="D842:F843" si="344">SUM(D529,D545,D553)</f>
        <v>31035.4</v>
      </c>
      <c r="E842" s="86">
        <f t="shared" si="344"/>
        <v>28065.352579999999</v>
      </c>
      <c r="F842" s="110">
        <f t="shared" si="344"/>
        <v>28065.352579999999</v>
      </c>
      <c r="G842" s="80"/>
      <c r="H842" s="87"/>
      <c r="I842" s="86">
        <f>SUM(I529,I545,I553)</f>
        <v>31035.4</v>
      </c>
      <c r="J842" s="82"/>
      <c r="K842" s="83"/>
      <c r="L842" s="47"/>
      <c r="M842" s="84"/>
      <c r="N842" s="76">
        <f t="shared" si="324"/>
        <v>2970.0474200000026</v>
      </c>
      <c r="O842" s="76">
        <f t="shared" si="324"/>
        <v>0</v>
      </c>
    </row>
    <row r="843" spans="1:15" s="41" customFormat="1" ht="12.75" hidden="1" customHeight="1" x14ac:dyDescent="0.25">
      <c r="A843" s="77">
        <v>814</v>
      </c>
      <c r="B843" s="85" t="s">
        <v>210</v>
      </c>
      <c r="C843" s="155"/>
      <c r="D843" s="86">
        <f t="shared" si="344"/>
        <v>136864.34596000001</v>
      </c>
      <c r="E843" s="86">
        <f t="shared" si="344"/>
        <v>136830.93581999998</v>
      </c>
      <c r="F843" s="110">
        <f t="shared" si="344"/>
        <v>136830.93581999998</v>
      </c>
      <c r="G843" s="80"/>
      <c r="H843" s="87"/>
      <c r="I843" s="86">
        <f>SUM(I530,I546,I554)</f>
        <v>136860.9363</v>
      </c>
      <c r="J843" s="82"/>
      <c r="K843" s="83"/>
      <c r="L843" s="47"/>
      <c r="M843" s="84"/>
      <c r="N843" s="76">
        <f t="shared" si="324"/>
        <v>30.000480000016978</v>
      </c>
      <c r="O843" s="76">
        <f t="shared" si="324"/>
        <v>0</v>
      </c>
    </row>
    <row r="844" spans="1:15" s="41" customFormat="1" ht="12.75" hidden="1" customHeight="1" x14ac:dyDescent="0.25">
      <c r="A844" s="77">
        <v>815</v>
      </c>
      <c r="B844" s="85" t="s">
        <v>211</v>
      </c>
      <c r="C844" s="155"/>
      <c r="D844" s="86">
        <f t="shared" ref="D844:F845" si="345">SUM(D641,D265,D409)</f>
        <v>4476.5</v>
      </c>
      <c r="E844" s="86">
        <f t="shared" si="345"/>
        <v>4476.5</v>
      </c>
      <c r="F844" s="110">
        <f t="shared" si="345"/>
        <v>4476.5</v>
      </c>
      <c r="G844" s="80"/>
      <c r="H844" s="87"/>
      <c r="I844" s="86">
        <f>SUM(I641,I265,I409)</f>
        <v>4476.5</v>
      </c>
      <c r="J844" s="82"/>
      <c r="K844" s="83"/>
      <c r="L844" s="47"/>
      <c r="M844" s="84"/>
      <c r="N844" s="76">
        <f t="shared" si="324"/>
        <v>0</v>
      </c>
      <c r="O844" s="76">
        <f t="shared" si="324"/>
        <v>0</v>
      </c>
    </row>
    <row r="845" spans="1:15" s="41" customFormat="1" ht="12.75" hidden="1" customHeight="1" x14ac:dyDescent="0.25">
      <c r="A845" s="77">
        <v>815</v>
      </c>
      <c r="B845" s="85" t="s">
        <v>212</v>
      </c>
      <c r="C845" s="155"/>
      <c r="D845" s="86">
        <f t="shared" si="345"/>
        <v>37308.608719999997</v>
      </c>
      <c r="E845" s="86">
        <f t="shared" si="345"/>
        <v>36870.404709999995</v>
      </c>
      <c r="F845" s="110">
        <f t="shared" si="345"/>
        <v>36870.404709999995</v>
      </c>
      <c r="G845" s="80"/>
      <c r="H845" s="87"/>
      <c r="I845" s="86">
        <f>SUM(I642,I266,I410)</f>
        <v>36870.404709999995</v>
      </c>
      <c r="J845" s="82"/>
      <c r="K845" s="83"/>
      <c r="L845" s="47"/>
      <c r="M845" s="84"/>
      <c r="N845" s="76">
        <f t="shared" si="324"/>
        <v>0</v>
      </c>
      <c r="O845" s="76">
        <f t="shared" si="324"/>
        <v>0</v>
      </c>
    </row>
    <row r="846" spans="1:15" s="41" customFormat="1" ht="12.75" hidden="1" customHeight="1" x14ac:dyDescent="0.25">
      <c r="A846" s="77">
        <v>819</v>
      </c>
      <c r="B846" s="85" t="s">
        <v>213</v>
      </c>
      <c r="C846" s="155"/>
      <c r="D846" s="86">
        <f>D121</f>
        <v>0</v>
      </c>
      <c r="E846" s="86">
        <f>E121</f>
        <v>0</v>
      </c>
      <c r="F846" s="86">
        <f>F121</f>
        <v>0</v>
      </c>
      <c r="G846" s="80"/>
      <c r="H846" s="87"/>
      <c r="I846" s="86">
        <f>I121</f>
        <v>0</v>
      </c>
      <c r="J846" s="82"/>
      <c r="K846" s="83"/>
      <c r="L846" s="47"/>
      <c r="M846" s="84"/>
      <c r="N846" s="76">
        <f t="shared" si="324"/>
        <v>0</v>
      </c>
      <c r="O846" s="76">
        <f t="shared" si="324"/>
        <v>0</v>
      </c>
    </row>
    <row r="847" spans="1:15" s="41" customFormat="1" ht="12.75" hidden="1" customHeight="1" x14ac:dyDescent="0.25">
      <c r="A847" s="77">
        <v>819</v>
      </c>
      <c r="B847" s="85" t="s">
        <v>214</v>
      </c>
      <c r="C847" s="155"/>
      <c r="D847" s="86">
        <f>SUM(D466)</f>
        <v>7700</v>
      </c>
      <c r="E847" s="86">
        <f>SUM(E466)</f>
        <v>7700</v>
      </c>
      <c r="F847" s="86">
        <f>SUM(F466)</f>
        <v>7700</v>
      </c>
      <c r="G847" s="80"/>
      <c r="H847" s="87"/>
      <c r="I847" s="86">
        <f>SUM(I466)</f>
        <v>7700</v>
      </c>
      <c r="J847" s="82"/>
      <c r="K847" s="83"/>
      <c r="L847" s="47"/>
      <c r="M847" s="84"/>
      <c r="N847" s="76">
        <f t="shared" si="324"/>
        <v>0</v>
      </c>
      <c r="O847" s="76">
        <f t="shared" si="324"/>
        <v>0</v>
      </c>
    </row>
    <row r="848" spans="1:15" s="41" customFormat="1" ht="12.75" hidden="1" customHeight="1" x14ac:dyDescent="0.25">
      <c r="A848" s="77">
        <v>822</v>
      </c>
      <c r="B848" s="85" t="s">
        <v>241</v>
      </c>
      <c r="C848" s="155"/>
      <c r="D848" s="86">
        <f>SUM(D426)</f>
        <v>4685.4910399999999</v>
      </c>
      <c r="E848" s="86">
        <f>SUM(E426)</f>
        <v>4685.4910399999999</v>
      </c>
      <c r="F848" s="86">
        <f>SUM(F426)</f>
        <v>4685.4910399999999</v>
      </c>
      <c r="G848" s="80"/>
      <c r="H848" s="87"/>
      <c r="I848" s="87"/>
      <c r="J848" s="82"/>
      <c r="K848" s="83"/>
      <c r="L848" s="47"/>
      <c r="M848" s="84"/>
      <c r="N848" s="76"/>
      <c r="O848" s="76"/>
    </row>
    <row r="849" spans="1:15" s="41" customFormat="1" ht="12.75" hidden="1" customHeight="1" x14ac:dyDescent="0.25">
      <c r="A849" s="77">
        <v>829</v>
      </c>
      <c r="B849" s="85" t="s">
        <v>215</v>
      </c>
      <c r="C849" s="155"/>
      <c r="D849" s="86">
        <f>SUM(D626)</f>
        <v>2212.7779999999998</v>
      </c>
      <c r="E849" s="86">
        <f>SUM(E626)</f>
        <v>2212.7779999999998</v>
      </c>
      <c r="F849" s="110">
        <f>SUM(F626)</f>
        <v>2212.7779999999998</v>
      </c>
      <c r="G849" s="80"/>
      <c r="H849" s="87"/>
      <c r="I849" s="86">
        <f>SUM(I626)</f>
        <v>2212.7779999999998</v>
      </c>
      <c r="J849" s="82"/>
      <c r="K849" s="83"/>
      <c r="L849" s="47"/>
      <c r="M849" s="84"/>
      <c r="N849" s="76">
        <f t="shared" si="324"/>
        <v>0</v>
      </c>
      <c r="O849" s="76">
        <f t="shared" si="324"/>
        <v>0</v>
      </c>
    </row>
    <row r="850" spans="1:15" s="41" customFormat="1" ht="12.75" hidden="1" customHeight="1" x14ac:dyDescent="0.25">
      <c r="A850" s="77">
        <v>833</v>
      </c>
      <c r="B850" s="85" t="s">
        <v>216</v>
      </c>
      <c r="C850" s="155"/>
      <c r="D850" s="86">
        <f>SUM(D666)</f>
        <v>44006</v>
      </c>
      <c r="E850" s="86">
        <f>SUM(E666)</f>
        <v>43962.12</v>
      </c>
      <c r="F850" s="110">
        <f>SUM(F666)</f>
        <v>43962.12</v>
      </c>
      <c r="G850" s="80"/>
      <c r="H850" s="87"/>
      <c r="I850" s="86">
        <f>SUM(I666)</f>
        <v>43962.12</v>
      </c>
      <c r="J850" s="82"/>
      <c r="K850" s="83"/>
      <c r="L850" s="47"/>
      <c r="M850" s="84"/>
      <c r="N850" s="76">
        <f t="shared" si="324"/>
        <v>0</v>
      </c>
      <c r="O850" s="76">
        <f t="shared" si="324"/>
        <v>0</v>
      </c>
    </row>
    <row r="851" spans="1:15" s="41" customFormat="1" ht="12.75" hidden="1" customHeight="1" x14ac:dyDescent="0.25">
      <c r="A851" s="77">
        <v>834</v>
      </c>
      <c r="B851" s="85" t="s">
        <v>217</v>
      </c>
      <c r="C851" s="155"/>
      <c r="D851" s="86">
        <f t="shared" ref="D851:F852" si="346">SUM(D113)</f>
        <v>0</v>
      </c>
      <c r="E851" s="86">
        <f t="shared" si="346"/>
        <v>0</v>
      </c>
      <c r="F851" s="110">
        <f t="shared" si="346"/>
        <v>0</v>
      </c>
      <c r="G851" s="80"/>
      <c r="H851" s="87"/>
      <c r="I851" s="86">
        <f>SUM(I113)</f>
        <v>0</v>
      </c>
      <c r="J851" s="82"/>
      <c r="K851" s="83"/>
      <c r="L851" s="47"/>
      <c r="M851" s="84"/>
      <c r="N851" s="76">
        <f t="shared" si="324"/>
        <v>0</v>
      </c>
      <c r="O851" s="76">
        <f t="shared" si="324"/>
        <v>0</v>
      </c>
    </row>
    <row r="852" spans="1:15" s="41" customFormat="1" ht="12.75" hidden="1" customHeight="1" x14ac:dyDescent="0.25">
      <c r="A852" s="77">
        <v>834</v>
      </c>
      <c r="B852" s="85" t="s">
        <v>217</v>
      </c>
      <c r="C852" s="155"/>
      <c r="D852" s="86">
        <f t="shared" si="346"/>
        <v>0</v>
      </c>
      <c r="E852" s="86">
        <f t="shared" si="346"/>
        <v>0</v>
      </c>
      <c r="F852" s="110">
        <f t="shared" si="346"/>
        <v>0</v>
      </c>
      <c r="G852" s="80"/>
      <c r="H852" s="87"/>
      <c r="I852" s="86">
        <f>SUM(I114)</f>
        <v>0</v>
      </c>
      <c r="J852" s="82"/>
      <c r="K852" s="83"/>
      <c r="L852" s="47"/>
      <c r="M852" s="84"/>
      <c r="N852" s="76">
        <f t="shared" ref="N852:O881" si="347">I852-F852</f>
        <v>0</v>
      </c>
      <c r="O852" s="76">
        <f t="shared" si="347"/>
        <v>0</v>
      </c>
    </row>
    <row r="853" spans="1:15" s="41" customFormat="1" ht="12.75" hidden="1" customHeight="1" x14ac:dyDescent="0.25">
      <c r="A853" s="77">
        <v>837</v>
      </c>
      <c r="B853" s="85" t="s">
        <v>218</v>
      </c>
      <c r="C853" s="155"/>
      <c r="D853" s="86">
        <f>SUM(D282)</f>
        <v>0</v>
      </c>
      <c r="E853" s="86">
        <f>SUM(E282)</f>
        <v>0</v>
      </c>
      <c r="F853" s="110">
        <f>SUM(F282)</f>
        <v>0</v>
      </c>
      <c r="G853" s="80"/>
      <c r="H853" s="87"/>
      <c r="I853" s="86">
        <f>SUM(I282)</f>
        <v>0</v>
      </c>
      <c r="J853" s="82"/>
      <c r="K853" s="83"/>
      <c r="L853" s="47"/>
      <c r="M853" s="84"/>
      <c r="N853" s="76">
        <f t="shared" si="347"/>
        <v>0</v>
      </c>
      <c r="O853" s="76">
        <f t="shared" si="347"/>
        <v>0</v>
      </c>
    </row>
    <row r="854" spans="1:15" s="41" customFormat="1" ht="12.75" hidden="1" customHeight="1" x14ac:dyDescent="0.25">
      <c r="A854" s="77">
        <v>838</v>
      </c>
      <c r="B854" s="88" t="s">
        <v>219</v>
      </c>
      <c r="C854" s="156"/>
      <c r="D854" s="89">
        <f>SUM(D290)</f>
        <v>2200</v>
      </c>
      <c r="E854" s="89">
        <f>SUM(E290)</f>
        <v>2200</v>
      </c>
      <c r="F854" s="111">
        <f>SUM(F290)</f>
        <v>2200</v>
      </c>
      <c r="G854" s="80"/>
      <c r="H854" s="87"/>
      <c r="I854" s="89">
        <f>SUM(I290)</f>
        <v>2200</v>
      </c>
      <c r="J854" s="82"/>
      <c r="K854" s="83"/>
      <c r="L854" s="47"/>
      <c r="M854" s="84"/>
      <c r="N854" s="76">
        <f t="shared" si="347"/>
        <v>0</v>
      </c>
      <c r="O854" s="76">
        <f t="shared" si="347"/>
        <v>0</v>
      </c>
    </row>
    <row r="855" spans="1:15" s="41" customFormat="1" ht="12.75" hidden="1" customHeight="1" x14ac:dyDescent="0.25">
      <c r="A855" s="77">
        <v>843</v>
      </c>
      <c r="B855" s="88" t="s">
        <v>103</v>
      </c>
      <c r="C855" s="156"/>
      <c r="D855" s="89">
        <f>SUM(D418)</f>
        <v>9400</v>
      </c>
      <c r="E855" s="89">
        <f>SUM(E418)</f>
        <v>9395</v>
      </c>
      <c r="F855" s="111">
        <f>SUM(F418)</f>
        <v>9395</v>
      </c>
      <c r="G855" s="80"/>
      <c r="H855" s="87"/>
      <c r="I855" s="89">
        <f>SUM(I418)</f>
        <v>9400</v>
      </c>
      <c r="J855" s="82"/>
      <c r="K855" s="83"/>
      <c r="L855" s="47"/>
      <c r="M855" s="84"/>
      <c r="N855" s="76">
        <f t="shared" si="347"/>
        <v>5</v>
      </c>
      <c r="O855" s="76">
        <f t="shared" si="347"/>
        <v>0</v>
      </c>
    </row>
    <row r="856" spans="1:15" s="41" customFormat="1" ht="13.5" hidden="1" customHeight="1" thickBot="1" x14ac:dyDescent="0.3">
      <c r="A856" s="77"/>
      <c r="B856" s="90"/>
      <c r="C856" s="157"/>
      <c r="D856" s="91"/>
      <c r="E856" s="91"/>
      <c r="F856" s="112"/>
      <c r="G856" s="80"/>
      <c r="H856" s="87"/>
      <c r="I856" s="91"/>
      <c r="J856" s="82"/>
      <c r="K856" s="83"/>
      <c r="L856" s="47"/>
      <c r="M856" s="84"/>
      <c r="N856" s="76">
        <f t="shared" si="347"/>
        <v>0</v>
      </c>
      <c r="O856" s="76">
        <f t="shared" si="347"/>
        <v>0</v>
      </c>
    </row>
    <row r="857" spans="1:15" s="41" customFormat="1" ht="12.75" hidden="1" customHeight="1" x14ac:dyDescent="0.25">
      <c r="A857" s="77"/>
      <c r="B857" s="40"/>
      <c r="C857" s="158"/>
      <c r="D857" s="92">
        <f>D833-D8</f>
        <v>0</v>
      </c>
      <c r="E857" s="92" t="e">
        <f>E833-E8</f>
        <v>#REF!</v>
      </c>
      <c r="F857" s="92">
        <f>F833-F8</f>
        <v>0</v>
      </c>
      <c r="G857" s="80"/>
      <c r="H857" s="93"/>
      <c r="I857" s="93"/>
      <c r="J857" s="82"/>
      <c r="K857" s="83"/>
      <c r="L857" s="47"/>
      <c r="M857" s="84"/>
      <c r="N857" s="76">
        <f t="shared" si="347"/>
        <v>0</v>
      </c>
      <c r="O857" s="76">
        <f t="shared" si="347"/>
        <v>0</v>
      </c>
    </row>
    <row r="858" spans="1:15" s="41" customFormat="1" ht="12.75" hidden="1" customHeight="1" thickBot="1" x14ac:dyDescent="0.3">
      <c r="A858" s="77"/>
      <c r="B858" s="40"/>
      <c r="C858" s="158"/>
      <c r="G858" s="80"/>
      <c r="I858" s="87">
        <f>I833-I8</f>
        <v>-5493.2394499997608</v>
      </c>
      <c r="J858" s="82"/>
      <c r="K858" s="83"/>
      <c r="L858" s="47"/>
      <c r="M858" s="84"/>
      <c r="N858" s="76">
        <f t="shared" si="347"/>
        <v>-5493.2394499997608</v>
      </c>
      <c r="O858" s="76">
        <f t="shared" si="347"/>
        <v>0</v>
      </c>
    </row>
    <row r="859" spans="1:15" s="41" customFormat="1" ht="29.25" hidden="1" customHeight="1" x14ac:dyDescent="0.2">
      <c r="A859" s="77"/>
      <c r="B859" s="94" t="s">
        <v>262</v>
      </c>
      <c r="C859" s="150"/>
      <c r="D859" s="95">
        <f>SUM(D860:D882)</f>
        <v>1080650.5295700002</v>
      </c>
      <c r="E859" s="95">
        <f>SUM(E860:E882)</f>
        <v>1080160.8482700002</v>
      </c>
      <c r="F859" s="109">
        <f>SUM(F860:F882)</f>
        <v>1076199.8954800002</v>
      </c>
      <c r="G859" s="117">
        <f>D859-1080650.52957</f>
        <v>0</v>
      </c>
      <c r="H859" s="81"/>
      <c r="I859" s="107"/>
      <c r="J859" s="82"/>
      <c r="K859" s="83"/>
      <c r="L859" s="47"/>
      <c r="M859" s="84"/>
      <c r="N859" s="76">
        <f t="shared" si="347"/>
        <v>-1076199.8954800002</v>
      </c>
      <c r="O859" s="76">
        <f t="shared" si="347"/>
        <v>0</v>
      </c>
    </row>
    <row r="860" spans="1:15" s="41" customFormat="1" ht="12.75" hidden="1" customHeight="1" x14ac:dyDescent="0.25">
      <c r="A860" s="77">
        <v>820</v>
      </c>
      <c r="B860" s="85" t="s">
        <v>202</v>
      </c>
      <c r="C860" s="155"/>
      <c r="D860" s="86"/>
      <c r="E860" s="86"/>
      <c r="F860" s="110"/>
      <c r="G860" s="80"/>
      <c r="H860" s="87"/>
      <c r="I860" s="106"/>
      <c r="J860" s="82"/>
      <c r="K860" s="83"/>
      <c r="L860" s="47"/>
      <c r="M860" s="84"/>
      <c r="N860" s="76">
        <f t="shared" si="347"/>
        <v>0</v>
      </c>
      <c r="O860" s="76">
        <f t="shared" si="347"/>
        <v>0</v>
      </c>
    </row>
    <row r="861" spans="1:15" s="41" customFormat="1" ht="12.75" hidden="1" customHeight="1" x14ac:dyDescent="0.25">
      <c r="A861" s="77">
        <v>820</v>
      </c>
      <c r="B861" s="85" t="s">
        <v>203</v>
      </c>
      <c r="C861" s="155"/>
      <c r="D861" s="86">
        <v>672877.44596000004</v>
      </c>
      <c r="E861" s="86">
        <v>672834.37832999998</v>
      </c>
      <c r="F861" s="110">
        <v>671917.35343999998</v>
      </c>
      <c r="G861" s="80"/>
      <c r="H861" s="87"/>
      <c r="I861" s="87"/>
      <c r="J861" s="82"/>
      <c r="K861" s="83"/>
      <c r="L861" s="47"/>
      <c r="M861" s="84"/>
      <c r="N861" s="76">
        <f t="shared" si="347"/>
        <v>-671917.35343999998</v>
      </c>
      <c r="O861" s="76">
        <f t="shared" si="347"/>
        <v>0</v>
      </c>
    </row>
    <row r="862" spans="1:15" s="41" customFormat="1" ht="12.75" hidden="1" customHeight="1" x14ac:dyDescent="0.25">
      <c r="A862" s="77">
        <v>804</v>
      </c>
      <c r="B862" s="85" t="s">
        <v>204</v>
      </c>
      <c r="C862" s="155"/>
      <c r="D862" s="86">
        <v>1500</v>
      </c>
      <c r="E862" s="86">
        <v>1500</v>
      </c>
      <c r="F862" s="110">
        <v>1500</v>
      </c>
      <c r="G862" s="80"/>
      <c r="H862" s="87"/>
      <c r="I862" s="106"/>
      <c r="J862" s="82"/>
      <c r="K862" s="83"/>
      <c r="L862" s="47"/>
      <c r="M862" s="84"/>
      <c r="N862" s="76">
        <f t="shared" si="347"/>
        <v>-1500</v>
      </c>
      <c r="O862" s="76">
        <f t="shared" si="347"/>
        <v>0</v>
      </c>
    </row>
    <row r="863" spans="1:15" s="41" customFormat="1" ht="12.75" hidden="1" customHeight="1" x14ac:dyDescent="0.25">
      <c r="A863" s="77">
        <v>810</v>
      </c>
      <c r="B863" s="85" t="s">
        <v>205</v>
      </c>
      <c r="C863" s="155"/>
      <c r="D863" s="86">
        <v>2270</v>
      </c>
      <c r="E863" s="86">
        <v>2270</v>
      </c>
      <c r="F863" s="110">
        <v>2270</v>
      </c>
      <c r="G863" s="80"/>
      <c r="H863" s="87"/>
      <c r="I863" s="106"/>
      <c r="J863" s="82"/>
      <c r="K863" s="83"/>
      <c r="L863" s="47"/>
      <c r="M863" s="84"/>
      <c r="N863" s="76">
        <f t="shared" si="347"/>
        <v>-2270</v>
      </c>
      <c r="O863" s="76">
        <f t="shared" si="347"/>
        <v>0</v>
      </c>
    </row>
    <row r="864" spans="1:15" s="41" customFormat="1" ht="12.75" hidden="1" customHeight="1" x14ac:dyDescent="0.25">
      <c r="A864" s="77">
        <v>811</v>
      </c>
      <c r="B864" s="85" t="s">
        <v>206</v>
      </c>
      <c r="C864" s="155"/>
      <c r="D864" s="86">
        <v>94816.971999999994</v>
      </c>
      <c r="E864" s="86">
        <v>94816.971999999994</v>
      </c>
      <c r="F864" s="110">
        <v>94816.971999999994</v>
      </c>
      <c r="G864" s="80"/>
      <c r="H864" s="87"/>
      <c r="I864" s="106"/>
      <c r="J864" s="82"/>
      <c r="K864" s="83"/>
      <c r="L864" s="47"/>
      <c r="M864" s="84"/>
      <c r="N864" s="76">
        <f t="shared" si="347"/>
        <v>-94816.971999999994</v>
      </c>
      <c r="O864" s="76">
        <f t="shared" si="347"/>
        <v>0</v>
      </c>
    </row>
    <row r="865" spans="1:15" s="41" customFormat="1" ht="12.75" hidden="1" customHeight="1" x14ac:dyDescent="0.25">
      <c r="A865" s="77">
        <v>812</v>
      </c>
      <c r="B865" s="85" t="s">
        <v>207</v>
      </c>
      <c r="C865" s="155"/>
      <c r="D865" s="86">
        <v>16559.333330000001</v>
      </c>
      <c r="E865" s="86">
        <v>16559.333330000001</v>
      </c>
      <c r="F865" s="86">
        <v>16559.333330000001</v>
      </c>
      <c r="G865" s="80"/>
      <c r="H865" s="87"/>
      <c r="I865" s="106"/>
      <c r="J865" s="82"/>
      <c r="K865" s="83"/>
      <c r="L865" s="47"/>
      <c r="M865" s="84"/>
      <c r="N865" s="76">
        <f t="shared" si="347"/>
        <v>-16559.333330000001</v>
      </c>
      <c r="O865" s="76">
        <f t="shared" si="347"/>
        <v>0</v>
      </c>
    </row>
    <row r="866" spans="1:15" s="41" customFormat="1" ht="12.75" hidden="1" customHeight="1" x14ac:dyDescent="0.25">
      <c r="A866" s="77">
        <v>813</v>
      </c>
      <c r="B866" s="85" t="s">
        <v>220</v>
      </c>
      <c r="C866" s="155"/>
      <c r="D866" s="86">
        <v>0</v>
      </c>
      <c r="E866" s="86"/>
      <c r="F866" s="86"/>
      <c r="G866" s="80"/>
      <c r="H866" s="87"/>
      <c r="I866" s="106"/>
      <c r="J866" s="82"/>
      <c r="K866" s="83"/>
      <c r="L866" s="47"/>
      <c r="M866" s="84"/>
      <c r="N866" s="76">
        <f>I866-F866</f>
        <v>0</v>
      </c>
      <c r="O866" s="76">
        <f t="shared" si="347"/>
        <v>0</v>
      </c>
    </row>
    <row r="867" spans="1:15" s="41" customFormat="1" ht="12.75" hidden="1" customHeight="1" x14ac:dyDescent="0.25">
      <c r="A867" s="77">
        <v>813</v>
      </c>
      <c r="B867" s="85" t="s">
        <v>221</v>
      </c>
      <c r="C867" s="155"/>
      <c r="D867" s="86">
        <v>12737.654560000001</v>
      </c>
      <c r="E867" s="86">
        <v>12737.654560000001</v>
      </c>
      <c r="F867" s="86">
        <v>12737.654560000001</v>
      </c>
      <c r="G867" s="80"/>
      <c r="H867" s="87"/>
      <c r="I867" s="106"/>
      <c r="J867" s="82"/>
      <c r="K867" s="83"/>
      <c r="L867" s="47"/>
      <c r="M867" s="84"/>
      <c r="N867" s="76">
        <f>I867-F867</f>
        <v>-12737.654560000001</v>
      </c>
      <c r="O867" s="76">
        <f t="shared" si="347"/>
        <v>0</v>
      </c>
    </row>
    <row r="868" spans="1:15" s="41" customFormat="1" ht="12.75" hidden="1" customHeight="1" x14ac:dyDescent="0.25">
      <c r="A868" s="77">
        <v>814</v>
      </c>
      <c r="B868" s="85" t="s">
        <v>209</v>
      </c>
      <c r="C868" s="155"/>
      <c r="D868" s="86">
        <v>31035.4</v>
      </c>
      <c r="E868" s="86">
        <v>31035.4</v>
      </c>
      <c r="F868" s="110">
        <v>28065.352579999999</v>
      </c>
      <c r="G868" s="80"/>
      <c r="H868" s="87"/>
      <c r="I868" s="106"/>
      <c r="J868" s="82"/>
      <c r="K868" s="83"/>
      <c r="L868" s="47"/>
      <c r="M868" s="84"/>
      <c r="N868" s="76">
        <f t="shared" si="347"/>
        <v>-28065.352579999999</v>
      </c>
      <c r="O868" s="76">
        <f t="shared" si="347"/>
        <v>0</v>
      </c>
    </row>
    <row r="869" spans="1:15" s="41" customFormat="1" ht="12.75" hidden="1" customHeight="1" x14ac:dyDescent="0.25">
      <c r="A869" s="77">
        <v>814</v>
      </c>
      <c r="B869" s="85" t="s">
        <v>210</v>
      </c>
      <c r="C869" s="155"/>
      <c r="D869" s="86">
        <v>136864.34596000001</v>
      </c>
      <c r="E869" s="86">
        <v>136860.9363</v>
      </c>
      <c r="F869" s="110">
        <v>136830.93582000001</v>
      </c>
      <c r="G869" s="116"/>
      <c r="H869" s="87"/>
      <c r="I869" s="106"/>
      <c r="J869" s="82"/>
      <c r="K869" s="83"/>
      <c r="L869" s="47"/>
      <c r="M869" s="84"/>
      <c r="N869" s="76">
        <f t="shared" si="347"/>
        <v>-136830.93582000001</v>
      </c>
      <c r="O869" s="76">
        <f t="shared" si="347"/>
        <v>0</v>
      </c>
    </row>
    <row r="870" spans="1:15" s="41" customFormat="1" ht="12.75" hidden="1" customHeight="1" x14ac:dyDescent="0.25">
      <c r="A870" s="77">
        <v>815</v>
      </c>
      <c r="B870" s="85" t="s">
        <v>211</v>
      </c>
      <c r="C870" s="155"/>
      <c r="D870" s="86">
        <v>4476.5</v>
      </c>
      <c r="E870" s="86">
        <v>4476.5</v>
      </c>
      <c r="F870" s="110">
        <v>4476.5</v>
      </c>
      <c r="G870" s="116"/>
      <c r="H870" s="87"/>
      <c r="I870" s="106"/>
      <c r="J870" s="82"/>
      <c r="K870" s="83"/>
      <c r="L870" s="47"/>
      <c r="M870" s="84"/>
      <c r="N870" s="76">
        <f t="shared" si="347"/>
        <v>-4476.5</v>
      </c>
      <c r="O870" s="76">
        <f t="shared" si="347"/>
        <v>0</v>
      </c>
    </row>
    <row r="871" spans="1:15" s="41" customFormat="1" ht="12.75" hidden="1" customHeight="1" x14ac:dyDescent="0.25">
      <c r="A871" s="77">
        <v>815</v>
      </c>
      <c r="B871" s="85" t="s">
        <v>212</v>
      </c>
      <c r="C871" s="155"/>
      <c r="D871" s="86">
        <v>37308.608719999997</v>
      </c>
      <c r="E871" s="86">
        <v>36870.404710000003</v>
      </c>
      <c r="F871" s="110">
        <v>36870.404710000003</v>
      </c>
      <c r="G871" s="80"/>
      <c r="H871" s="87"/>
      <c r="I871" s="106"/>
      <c r="J871" s="82"/>
      <c r="K871" s="83"/>
      <c r="L871" s="47"/>
      <c r="M871" s="84"/>
      <c r="N871" s="76">
        <f t="shared" si="347"/>
        <v>-36870.404710000003</v>
      </c>
      <c r="O871" s="76">
        <f t="shared" si="347"/>
        <v>0</v>
      </c>
    </row>
    <row r="872" spans="1:15" s="41" customFormat="1" ht="12.75" hidden="1" customHeight="1" x14ac:dyDescent="0.25">
      <c r="A872" s="77">
        <v>819</v>
      </c>
      <c r="B872" s="85" t="s">
        <v>213</v>
      </c>
      <c r="C872" s="155"/>
      <c r="D872" s="86"/>
      <c r="E872" s="86"/>
      <c r="F872" s="86"/>
      <c r="G872" s="80"/>
      <c r="H872" s="87"/>
      <c r="I872" s="106"/>
      <c r="J872" s="82"/>
      <c r="K872" s="83"/>
      <c r="L872" s="47"/>
      <c r="M872" s="84"/>
      <c r="N872" s="76">
        <f t="shared" si="347"/>
        <v>0</v>
      </c>
      <c r="O872" s="76">
        <f t="shared" si="347"/>
        <v>0</v>
      </c>
    </row>
    <row r="873" spans="1:15" s="41" customFormat="1" ht="12.75" hidden="1" customHeight="1" x14ac:dyDescent="0.25">
      <c r="A873" s="77">
        <v>819</v>
      </c>
      <c r="B873" s="85" t="s">
        <v>214</v>
      </c>
      <c r="C873" s="155"/>
      <c r="D873" s="86">
        <v>7700</v>
      </c>
      <c r="E873" s="86">
        <v>7700</v>
      </c>
      <c r="F873" s="86">
        <v>7700</v>
      </c>
      <c r="G873" s="80"/>
      <c r="H873" s="87"/>
      <c r="I873" s="106"/>
      <c r="J873" s="82"/>
      <c r="K873" s="83"/>
      <c r="L873" s="47"/>
      <c r="M873" s="84"/>
      <c r="N873" s="76">
        <f t="shared" si="347"/>
        <v>-7700</v>
      </c>
      <c r="O873" s="76">
        <f t="shared" si="347"/>
        <v>0</v>
      </c>
    </row>
    <row r="874" spans="1:15" s="41" customFormat="1" ht="12.75" hidden="1" customHeight="1" x14ac:dyDescent="0.25">
      <c r="A874" s="77">
        <v>822</v>
      </c>
      <c r="B874" s="85" t="s">
        <v>241</v>
      </c>
      <c r="C874" s="155"/>
      <c r="D874" s="86">
        <v>4685.4910399999999</v>
      </c>
      <c r="E874" s="86">
        <v>4685.4910399999999</v>
      </c>
      <c r="F874" s="125">
        <v>4685.4910399999999</v>
      </c>
      <c r="G874" s="80"/>
      <c r="H874" s="87"/>
      <c r="I874" s="106"/>
      <c r="J874" s="82"/>
      <c r="K874" s="83"/>
      <c r="L874" s="47"/>
      <c r="M874" s="84"/>
      <c r="N874" s="76"/>
      <c r="O874" s="76"/>
    </row>
    <row r="875" spans="1:15" s="41" customFormat="1" ht="12.75" hidden="1" customHeight="1" x14ac:dyDescent="0.25">
      <c r="A875" s="77">
        <v>829</v>
      </c>
      <c r="B875" s="85" t="s">
        <v>215</v>
      </c>
      <c r="C875" s="155"/>
      <c r="D875" s="86">
        <v>2212.7779999999998</v>
      </c>
      <c r="E875" s="86">
        <v>2212.7779999999998</v>
      </c>
      <c r="F875" s="110">
        <v>2212.7779999999998</v>
      </c>
      <c r="G875" s="80"/>
      <c r="H875" s="87"/>
      <c r="I875" s="106"/>
      <c r="J875" s="82"/>
      <c r="K875" s="83"/>
      <c r="L875" s="47"/>
      <c r="M875" s="84"/>
      <c r="N875" s="76">
        <f t="shared" si="347"/>
        <v>-2212.7779999999998</v>
      </c>
      <c r="O875" s="76">
        <f t="shared" si="347"/>
        <v>0</v>
      </c>
    </row>
    <row r="876" spans="1:15" s="41" customFormat="1" ht="12.75" hidden="1" customHeight="1" x14ac:dyDescent="0.25">
      <c r="A876" s="77">
        <v>833</v>
      </c>
      <c r="B876" s="85" t="s">
        <v>216</v>
      </c>
      <c r="C876" s="155"/>
      <c r="D876" s="86">
        <v>44006</v>
      </c>
      <c r="E876" s="86">
        <v>44006</v>
      </c>
      <c r="F876" s="110">
        <v>43962.12</v>
      </c>
      <c r="G876" s="80"/>
      <c r="H876" s="87"/>
      <c r="I876" s="106"/>
      <c r="J876" s="82"/>
      <c r="K876" s="83"/>
      <c r="L876" s="47"/>
      <c r="M876" s="84"/>
      <c r="N876" s="76">
        <f t="shared" si="347"/>
        <v>-43962.12</v>
      </c>
      <c r="O876" s="76">
        <f t="shared" si="347"/>
        <v>0</v>
      </c>
    </row>
    <row r="877" spans="1:15" s="41" customFormat="1" ht="12.75" hidden="1" customHeight="1" x14ac:dyDescent="0.25">
      <c r="A877" s="77">
        <v>834</v>
      </c>
      <c r="B877" s="85" t="s">
        <v>222</v>
      </c>
      <c r="C877" s="155"/>
      <c r="D877" s="86"/>
      <c r="E877" s="86"/>
      <c r="F877" s="110"/>
      <c r="G877" s="80"/>
      <c r="H877" s="87"/>
      <c r="I877" s="106"/>
      <c r="J877" s="82"/>
      <c r="K877" s="83"/>
      <c r="L877" s="47"/>
      <c r="M877" s="84"/>
      <c r="N877" s="76">
        <f t="shared" si="347"/>
        <v>0</v>
      </c>
      <c r="O877" s="76">
        <f t="shared" si="347"/>
        <v>0</v>
      </c>
    </row>
    <row r="878" spans="1:15" s="41" customFormat="1" ht="12.75" hidden="1" customHeight="1" x14ac:dyDescent="0.25">
      <c r="A878" s="77">
        <v>834</v>
      </c>
      <c r="B878" s="85" t="s">
        <v>223</v>
      </c>
      <c r="C878" s="155"/>
      <c r="D878" s="86"/>
      <c r="E878" s="86"/>
      <c r="F878" s="110"/>
      <c r="G878" s="80"/>
      <c r="H878" s="87"/>
      <c r="I878" s="106"/>
      <c r="J878" s="82"/>
      <c r="K878" s="83"/>
      <c r="L878" s="47"/>
      <c r="M878" s="84"/>
      <c r="N878" s="76">
        <f t="shared" si="347"/>
        <v>0</v>
      </c>
      <c r="O878" s="76">
        <f t="shared" si="347"/>
        <v>0</v>
      </c>
    </row>
    <row r="879" spans="1:15" s="41" customFormat="1" ht="12.75" hidden="1" customHeight="1" x14ac:dyDescent="0.25">
      <c r="A879" s="77">
        <v>837</v>
      </c>
      <c r="B879" s="85" t="s">
        <v>218</v>
      </c>
      <c r="C879" s="155"/>
      <c r="D879" s="86"/>
      <c r="E879" s="86"/>
      <c r="F879" s="110"/>
      <c r="G879" s="80"/>
      <c r="H879" s="87"/>
      <c r="I879" s="106"/>
      <c r="J879" s="82"/>
      <c r="K879" s="83"/>
      <c r="L879" s="47"/>
      <c r="M879" s="84"/>
      <c r="N879" s="76">
        <f t="shared" si="347"/>
        <v>0</v>
      </c>
      <c r="O879" s="76">
        <f t="shared" si="347"/>
        <v>0</v>
      </c>
    </row>
    <row r="880" spans="1:15" s="41" customFormat="1" ht="12.75" hidden="1" customHeight="1" x14ac:dyDescent="0.25">
      <c r="A880" s="77">
        <v>838</v>
      </c>
      <c r="B880" s="88" t="s">
        <v>219</v>
      </c>
      <c r="C880" s="156"/>
      <c r="D880" s="89">
        <v>2200</v>
      </c>
      <c r="E880" s="89">
        <v>2200</v>
      </c>
      <c r="F880" s="111">
        <v>2200</v>
      </c>
      <c r="G880" s="80"/>
      <c r="H880" s="87"/>
      <c r="I880" s="106"/>
      <c r="J880" s="82"/>
      <c r="K880" s="83"/>
      <c r="L880" s="47"/>
      <c r="M880" s="84"/>
      <c r="N880" s="76">
        <f t="shared" si="347"/>
        <v>-2200</v>
      </c>
      <c r="O880" s="76">
        <f t="shared" si="347"/>
        <v>0</v>
      </c>
    </row>
    <row r="881" spans="1:15" s="41" customFormat="1" ht="12.75" hidden="1" customHeight="1" x14ac:dyDescent="0.25">
      <c r="A881" s="77">
        <v>843</v>
      </c>
      <c r="B881" s="88" t="s">
        <v>103</v>
      </c>
      <c r="C881" s="156"/>
      <c r="D881" s="89">
        <v>9400</v>
      </c>
      <c r="E881" s="89">
        <v>9395</v>
      </c>
      <c r="F881" s="111">
        <v>9395</v>
      </c>
      <c r="G881" s="80"/>
      <c r="H881" s="87"/>
      <c r="I881" s="106"/>
      <c r="J881" s="82"/>
      <c r="K881" s="83"/>
      <c r="L881" s="47"/>
      <c r="M881" s="84"/>
      <c r="N881" s="76">
        <f t="shared" si="347"/>
        <v>-9395</v>
      </c>
      <c r="O881" s="76">
        <f t="shared" si="347"/>
        <v>0</v>
      </c>
    </row>
    <row r="882" spans="1:15" s="41" customFormat="1" ht="13.5" hidden="1" customHeight="1" thickBot="1" x14ac:dyDescent="0.3">
      <c r="A882" s="77"/>
      <c r="B882" s="90"/>
      <c r="C882" s="157"/>
      <c r="D882" s="91"/>
      <c r="E882" s="91"/>
      <c r="F882" s="112"/>
      <c r="G882" s="80"/>
      <c r="H882" s="87"/>
      <c r="I882" s="106"/>
      <c r="J882" s="82"/>
      <c r="K882" s="83"/>
      <c r="L882" s="47"/>
      <c r="M882" s="84"/>
    </row>
    <row r="883" spans="1:15" s="41" customFormat="1" ht="12.75" hidden="1" customHeight="1" x14ac:dyDescent="0.25">
      <c r="A883" s="77"/>
      <c r="C883" s="153"/>
      <c r="D883" s="49"/>
      <c r="E883" s="49"/>
      <c r="F883" s="49"/>
      <c r="G883" s="80"/>
      <c r="H883" s="93"/>
      <c r="I883" s="93"/>
      <c r="J883" s="82"/>
      <c r="K883" s="83"/>
      <c r="L883" s="47"/>
      <c r="M883" s="84"/>
    </row>
    <row r="884" spans="1:15" s="41" customFormat="1" ht="12.75" hidden="1" customHeight="1" thickBot="1" x14ac:dyDescent="0.3">
      <c r="A884" s="77"/>
      <c r="B884" s="40"/>
      <c r="C884" s="158"/>
      <c r="D884" s="87"/>
      <c r="E884" s="87"/>
      <c r="F884" s="87"/>
      <c r="G884" s="80"/>
      <c r="H884" s="87"/>
      <c r="I884" s="87"/>
      <c r="J884" s="82"/>
      <c r="K884" s="83"/>
      <c r="L884" s="47"/>
      <c r="M884" s="84"/>
    </row>
    <row r="885" spans="1:15" s="41" customFormat="1" ht="27.75" hidden="1" customHeight="1" x14ac:dyDescent="0.2">
      <c r="A885" s="77"/>
      <c r="B885" s="94" t="s">
        <v>224</v>
      </c>
      <c r="C885" s="150"/>
      <c r="D885" s="102">
        <f t="shared" ref="D885:F908" si="348">D859-D833</f>
        <v>0</v>
      </c>
      <c r="E885" s="102" t="e">
        <f t="shared" si="348"/>
        <v>#REF!</v>
      </c>
      <c r="F885" s="113">
        <f t="shared" si="348"/>
        <v>0</v>
      </c>
      <c r="G885" s="80"/>
      <c r="H885" s="93"/>
      <c r="I885" s="93"/>
      <c r="J885" s="82"/>
      <c r="K885" s="83"/>
      <c r="L885" s="47"/>
      <c r="M885" s="84"/>
    </row>
    <row r="886" spans="1:15" s="41" customFormat="1" ht="12.75" hidden="1" customHeight="1" x14ac:dyDescent="0.25">
      <c r="A886" s="77">
        <v>820</v>
      </c>
      <c r="B886" s="85" t="s">
        <v>202</v>
      </c>
      <c r="C886" s="159"/>
      <c r="D886" s="49">
        <f t="shared" si="348"/>
        <v>0</v>
      </c>
      <c r="E886" s="49">
        <f t="shared" si="348"/>
        <v>0</v>
      </c>
      <c r="F886" s="114">
        <f t="shared" si="348"/>
        <v>0</v>
      </c>
      <c r="G886" s="80"/>
      <c r="H886" s="93"/>
      <c r="I886" s="93"/>
      <c r="J886" s="82"/>
      <c r="K886" s="83"/>
      <c r="L886" s="47"/>
      <c r="M886" s="84"/>
    </row>
    <row r="887" spans="1:15" s="41" customFormat="1" ht="12.75" hidden="1" customHeight="1" x14ac:dyDescent="0.25">
      <c r="A887" s="77">
        <v>820</v>
      </c>
      <c r="B887" s="85" t="s">
        <v>203</v>
      </c>
      <c r="C887" s="159"/>
      <c r="D887" s="49">
        <f t="shared" si="348"/>
        <v>0</v>
      </c>
      <c r="E887" s="49">
        <f t="shared" si="348"/>
        <v>917.02489000011701</v>
      </c>
      <c r="F887" s="114">
        <f t="shared" si="348"/>
        <v>0</v>
      </c>
      <c r="G887" s="80"/>
      <c r="H887" s="93"/>
      <c r="I887" s="93"/>
      <c r="J887" s="82"/>
      <c r="K887" s="83"/>
      <c r="L887" s="47"/>
      <c r="M887" s="84"/>
    </row>
    <row r="888" spans="1:15" s="41" customFormat="1" ht="12.75" hidden="1" customHeight="1" x14ac:dyDescent="0.25">
      <c r="A888" s="77">
        <v>804</v>
      </c>
      <c r="B888" s="85" t="s">
        <v>204</v>
      </c>
      <c r="C888" s="159"/>
      <c r="D888" s="49">
        <f t="shared" si="348"/>
        <v>0</v>
      </c>
      <c r="E888" s="49">
        <f t="shared" si="348"/>
        <v>0</v>
      </c>
      <c r="F888" s="114">
        <f t="shared" si="348"/>
        <v>0</v>
      </c>
      <c r="G888" s="80"/>
      <c r="H888" s="93"/>
      <c r="I888" s="93"/>
      <c r="J888" s="82"/>
      <c r="K888" s="83"/>
      <c r="L888" s="47"/>
      <c r="M888" s="84"/>
    </row>
    <row r="889" spans="1:15" s="41" customFormat="1" ht="12.75" hidden="1" customHeight="1" x14ac:dyDescent="0.25">
      <c r="A889" s="77">
        <v>810</v>
      </c>
      <c r="B889" s="85" t="s">
        <v>205</v>
      </c>
      <c r="C889" s="159"/>
      <c r="D889" s="49">
        <f t="shared" si="348"/>
        <v>0</v>
      </c>
      <c r="E889" s="49">
        <f t="shared" si="348"/>
        <v>0</v>
      </c>
      <c r="F889" s="114">
        <f t="shared" si="348"/>
        <v>0</v>
      </c>
      <c r="G889" s="80"/>
      <c r="H889" s="93"/>
      <c r="I889" s="93"/>
      <c r="J889" s="82"/>
      <c r="K889" s="83"/>
      <c r="L889" s="47"/>
      <c r="M889" s="84"/>
    </row>
    <row r="890" spans="1:15" s="41" customFormat="1" ht="12.75" hidden="1" customHeight="1" x14ac:dyDescent="0.25">
      <c r="A890" s="77">
        <v>811</v>
      </c>
      <c r="B890" s="85" t="s">
        <v>206</v>
      </c>
      <c r="C890" s="159"/>
      <c r="D890" s="49">
        <f t="shared" si="348"/>
        <v>0</v>
      </c>
      <c r="E890" s="49" t="e">
        <f t="shared" si="348"/>
        <v>#REF!</v>
      </c>
      <c r="F890" s="114">
        <f t="shared" si="348"/>
        <v>0</v>
      </c>
      <c r="G890" s="80"/>
      <c r="H890" s="93"/>
      <c r="I890" s="93"/>
      <c r="J890" s="82"/>
      <c r="K890" s="83"/>
      <c r="L890" s="47"/>
      <c r="M890" s="84"/>
    </row>
    <row r="891" spans="1:15" s="41" customFormat="1" ht="12.75" hidden="1" customHeight="1" x14ac:dyDescent="0.25">
      <c r="A891" s="77">
        <v>812</v>
      </c>
      <c r="B891" s="85" t="s">
        <v>207</v>
      </c>
      <c r="C891" s="159"/>
      <c r="D891" s="49">
        <f t="shared" si="348"/>
        <v>0</v>
      </c>
      <c r="E891" s="49">
        <f t="shared" si="348"/>
        <v>0</v>
      </c>
      <c r="F891" s="114">
        <f t="shared" si="348"/>
        <v>0</v>
      </c>
      <c r="G891" s="80"/>
      <c r="H891" s="93"/>
      <c r="I891" s="93"/>
      <c r="J891" s="82"/>
      <c r="K891" s="83"/>
      <c r="L891" s="47"/>
      <c r="M891" s="84"/>
    </row>
    <row r="892" spans="1:15" s="41" customFormat="1" ht="12.75" hidden="1" customHeight="1" x14ac:dyDescent="0.25">
      <c r="A892" s="77">
        <v>813</v>
      </c>
      <c r="B892" s="85" t="s">
        <v>208</v>
      </c>
      <c r="C892" s="159"/>
      <c r="D892" s="49">
        <f t="shared" si="348"/>
        <v>0</v>
      </c>
      <c r="E892" s="49">
        <f t="shared" si="348"/>
        <v>0</v>
      </c>
      <c r="F892" s="114">
        <f t="shared" si="348"/>
        <v>0</v>
      </c>
      <c r="G892" s="80"/>
      <c r="H892" s="93"/>
      <c r="I892" s="93"/>
      <c r="J892" s="82"/>
      <c r="K892" s="83"/>
      <c r="L892" s="47"/>
      <c r="M892" s="84"/>
    </row>
    <row r="893" spans="1:15" s="41" customFormat="1" ht="12.75" hidden="1" customHeight="1" x14ac:dyDescent="0.25">
      <c r="A893" s="77">
        <v>813</v>
      </c>
      <c r="B893" s="85" t="s">
        <v>208</v>
      </c>
      <c r="C893" s="159"/>
      <c r="D893" s="49">
        <f t="shared" si="348"/>
        <v>0</v>
      </c>
      <c r="E893" s="49">
        <f t="shared" si="348"/>
        <v>0</v>
      </c>
      <c r="F893" s="114">
        <f t="shared" si="348"/>
        <v>0</v>
      </c>
      <c r="G893" s="80"/>
      <c r="H893" s="93"/>
      <c r="I893" s="93"/>
      <c r="J893" s="82"/>
      <c r="K893" s="83"/>
      <c r="L893" s="47"/>
      <c r="M893" s="84"/>
    </row>
    <row r="894" spans="1:15" s="41" customFormat="1" ht="12.75" hidden="1" customHeight="1" x14ac:dyDescent="0.25">
      <c r="A894" s="77">
        <v>814</v>
      </c>
      <c r="B894" s="85" t="s">
        <v>225</v>
      </c>
      <c r="C894" s="159"/>
      <c r="D894" s="49">
        <f t="shared" si="348"/>
        <v>0</v>
      </c>
      <c r="E894" s="49">
        <f t="shared" si="348"/>
        <v>2970.0474200000026</v>
      </c>
      <c r="F894" s="114">
        <f t="shared" si="348"/>
        <v>0</v>
      </c>
      <c r="G894" s="80"/>
      <c r="H894" s="93"/>
      <c r="I894" s="93"/>
      <c r="J894" s="82"/>
      <c r="K894" s="83"/>
      <c r="L894" s="47"/>
      <c r="M894" s="84"/>
    </row>
    <row r="895" spans="1:15" s="41" customFormat="1" ht="12.75" hidden="1" customHeight="1" x14ac:dyDescent="0.25">
      <c r="A895" s="77">
        <v>814</v>
      </c>
      <c r="B895" s="85" t="s">
        <v>225</v>
      </c>
      <c r="C895" s="159"/>
      <c r="D895" s="49">
        <f t="shared" si="348"/>
        <v>0</v>
      </c>
      <c r="E895" s="49">
        <f t="shared" si="348"/>
        <v>30.000480000016978</v>
      </c>
      <c r="F895" s="114">
        <f t="shared" si="348"/>
        <v>0</v>
      </c>
      <c r="G895" s="80"/>
      <c r="H895" s="93"/>
      <c r="I895" s="93"/>
      <c r="J895" s="82"/>
      <c r="K895" s="83"/>
      <c r="L895" s="47"/>
      <c r="M895" s="84"/>
    </row>
    <row r="896" spans="1:15" s="41" customFormat="1" ht="12.75" hidden="1" customHeight="1" x14ac:dyDescent="0.25">
      <c r="A896" s="77">
        <v>815</v>
      </c>
      <c r="B896" s="85" t="s">
        <v>211</v>
      </c>
      <c r="C896" s="159"/>
      <c r="D896" s="49">
        <f t="shared" si="348"/>
        <v>0</v>
      </c>
      <c r="E896" s="49">
        <f t="shared" si="348"/>
        <v>0</v>
      </c>
      <c r="F896" s="114">
        <f t="shared" si="348"/>
        <v>0</v>
      </c>
      <c r="G896" s="80"/>
      <c r="H896" s="93"/>
      <c r="I896" s="93"/>
      <c r="J896" s="82"/>
      <c r="K896" s="83"/>
      <c r="L896" s="47"/>
      <c r="M896" s="84"/>
    </row>
    <row r="897" spans="1:15" s="41" customFormat="1" ht="12.75" hidden="1" customHeight="1" x14ac:dyDescent="0.25">
      <c r="A897" s="77">
        <v>815</v>
      </c>
      <c r="B897" s="85" t="s">
        <v>212</v>
      </c>
      <c r="C897" s="159"/>
      <c r="D897" s="49">
        <f t="shared" si="348"/>
        <v>0</v>
      </c>
      <c r="E897" s="49">
        <f t="shared" si="348"/>
        <v>0</v>
      </c>
      <c r="F897" s="114">
        <f t="shared" si="348"/>
        <v>0</v>
      </c>
      <c r="G897" s="80"/>
      <c r="H897" s="93"/>
      <c r="I897" s="93"/>
      <c r="J897" s="82"/>
      <c r="K897" s="83"/>
      <c r="L897" s="47"/>
      <c r="M897" s="84"/>
    </row>
    <row r="898" spans="1:15" s="41" customFormat="1" ht="12.75" hidden="1" customHeight="1" x14ac:dyDescent="0.25">
      <c r="A898" s="77">
        <v>819</v>
      </c>
      <c r="B898" s="85" t="s">
        <v>213</v>
      </c>
      <c r="C898" s="159"/>
      <c r="D898" s="49">
        <f t="shared" si="348"/>
        <v>0</v>
      </c>
      <c r="E898" s="49">
        <f t="shared" si="348"/>
        <v>0</v>
      </c>
      <c r="F898" s="114">
        <f t="shared" si="348"/>
        <v>0</v>
      </c>
      <c r="G898" s="80"/>
      <c r="H898" s="93"/>
      <c r="I898" s="93"/>
      <c r="J898" s="82"/>
      <c r="K898" s="83"/>
      <c r="L898" s="47"/>
      <c r="M898" s="84"/>
    </row>
    <row r="899" spans="1:15" s="41" customFormat="1" ht="12.75" hidden="1" customHeight="1" x14ac:dyDescent="0.25">
      <c r="A899" s="77">
        <v>819</v>
      </c>
      <c r="B899" s="85" t="s">
        <v>214</v>
      </c>
      <c r="C899" s="159"/>
      <c r="D899" s="49">
        <f t="shared" si="348"/>
        <v>0</v>
      </c>
      <c r="E899" s="49">
        <f t="shared" si="348"/>
        <v>0</v>
      </c>
      <c r="F899" s="114">
        <f t="shared" si="348"/>
        <v>0</v>
      </c>
      <c r="G899" s="80"/>
      <c r="H899" s="93"/>
      <c r="I899" s="93"/>
      <c r="J899" s="82"/>
      <c r="K899" s="83"/>
      <c r="L899" s="47"/>
      <c r="M899" s="84"/>
      <c r="N899" s="76">
        <f t="shared" ref="N899:O899" si="349">I899-F899</f>
        <v>0</v>
      </c>
      <c r="O899" s="76">
        <f t="shared" si="349"/>
        <v>0</v>
      </c>
    </row>
    <row r="900" spans="1:15" s="41" customFormat="1" ht="12.75" hidden="1" customHeight="1" x14ac:dyDescent="0.25">
      <c r="A900" s="77">
        <v>822</v>
      </c>
      <c r="B900" s="85" t="s">
        <v>241</v>
      </c>
      <c r="C900" s="159"/>
      <c r="D900" s="49">
        <f t="shared" si="348"/>
        <v>0</v>
      </c>
      <c r="E900" s="49">
        <f t="shared" si="348"/>
        <v>0</v>
      </c>
      <c r="F900" s="114">
        <f t="shared" si="348"/>
        <v>0</v>
      </c>
      <c r="G900" s="80"/>
      <c r="H900" s="93"/>
      <c r="I900" s="93"/>
      <c r="J900" s="82"/>
      <c r="K900" s="83"/>
      <c r="L900" s="47"/>
      <c r="M900" s="84"/>
      <c r="N900" s="76">
        <f t="shared" ref="N900" si="350">I900-F900</f>
        <v>0</v>
      </c>
      <c r="O900" s="76">
        <f t="shared" ref="O900" si="351">J900-G900</f>
        <v>0</v>
      </c>
    </row>
    <row r="901" spans="1:15" s="41" customFormat="1" ht="12.75" hidden="1" customHeight="1" x14ac:dyDescent="0.25">
      <c r="A901" s="77">
        <v>829</v>
      </c>
      <c r="B901" s="85" t="s">
        <v>215</v>
      </c>
      <c r="C901" s="159"/>
      <c r="D901" s="49">
        <f t="shared" si="348"/>
        <v>0</v>
      </c>
      <c r="E901" s="49">
        <f t="shared" si="348"/>
        <v>0</v>
      </c>
      <c r="F901" s="114">
        <f t="shared" si="348"/>
        <v>0</v>
      </c>
      <c r="G901" s="80"/>
      <c r="H901" s="93"/>
      <c r="I901" s="93"/>
      <c r="J901" s="82"/>
      <c r="K901" s="83"/>
      <c r="L901" s="47"/>
      <c r="M901" s="84"/>
    </row>
    <row r="902" spans="1:15" s="41" customFormat="1" ht="12.75" hidden="1" customHeight="1" x14ac:dyDescent="0.25">
      <c r="A902" s="77">
        <v>833</v>
      </c>
      <c r="B902" s="85" t="s">
        <v>216</v>
      </c>
      <c r="C902" s="159"/>
      <c r="D902" s="49">
        <f t="shared" si="348"/>
        <v>0</v>
      </c>
      <c r="E902" s="49">
        <f t="shared" si="348"/>
        <v>43.879999999997381</v>
      </c>
      <c r="F902" s="114">
        <f t="shared" si="348"/>
        <v>0</v>
      </c>
      <c r="G902" s="80"/>
      <c r="H902" s="93"/>
      <c r="I902" s="93"/>
      <c r="J902" s="82"/>
      <c r="K902" s="83"/>
      <c r="L902" s="47"/>
      <c r="M902" s="84"/>
    </row>
    <row r="903" spans="1:15" s="41" customFormat="1" ht="12.75" hidden="1" customHeight="1" x14ac:dyDescent="0.25">
      <c r="A903" s="77">
        <v>834</v>
      </c>
      <c r="B903" s="85" t="s">
        <v>217</v>
      </c>
      <c r="C903" s="159"/>
      <c r="D903" s="49">
        <f t="shared" si="348"/>
        <v>0</v>
      </c>
      <c r="E903" s="49">
        <f t="shared" si="348"/>
        <v>0</v>
      </c>
      <c r="F903" s="114">
        <f t="shared" si="348"/>
        <v>0</v>
      </c>
      <c r="G903" s="80"/>
      <c r="H903" s="93"/>
      <c r="I903" s="93"/>
      <c r="J903" s="82"/>
      <c r="K903" s="83"/>
      <c r="L903" s="47"/>
      <c r="M903" s="84"/>
    </row>
    <row r="904" spans="1:15" s="41" customFormat="1" ht="12.75" hidden="1" customHeight="1" x14ac:dyDescent="0.25">
      <c r="A904" s="77">
        <v>834</v>
      </c>
      <c r="B904" s="85" t="s">
        <v>217</v>
      </c>
      <c r="C904" s="159"/>
      <c r="D904" s="49">
        <f t="shared" si="348"/>
        <v>0</v>
      </c>
      <c r="E904" s="49">
        <f t="shared" si="348"/>
        <v>0</v>
      </c>
      <c r="F904" s="114">
        <f t="shared" si="348"/>
        <v>0</v>
      </c>
      <c r="G904" s="80"/>
      <c r="H904" s="93"/>
      <c r="I904" s="93"/>
      <c r="J904" s="82"/>
      <c r="K904" s="83"/>
      <c r="L904" s="47"/>
      <c r="M904" s="84"/>
    </row>
    <row r="905" spans="1:15" s="41" customFormat="1" ht="12.75" hidden="1" customHeight="1" x14ac:dyDescent="0.25">
      <c r="A905" s="77">
        <v>837</v>
      </c>
      <c r="B905" s="85" t="s">
        <v>218</v>
      </c>
      <c r="C905" s="159"/>
      <c r="D905" s="49">
        <f t="shared" si="348"/>
        <v>0</v>
      </c>
      <c r="E905" s="49">
        <f t="shared" si="348"/>
        <v>0</v>
      </c>
      <c r="F905" s="114">
        <f t="shared" si="348"/>
        <v>0</v>
      </c>
      <c r="G905" s="80"/>
      <c r="H905" s="93"/>
      <c r="I905" s="93"/>
      <c r="J905" s="82"/>
      <c r="K905" s="83"/>
      <c r="L905" s="47"/>
      <c r="M905" s="84"/>
    </row>
    <row r="906" spans="1:15" s="41" customFormat="1" ht="12.75" hidden="1" customHeight="1" x14ac:dyDescent="0.25">
      <c r="A906" s="77">
        <v>838</v>
      </c>
      <c r="B906" s="88" t="s">
        <v>219</v>
      </c>
      <c r="C906" s="153"/>
      <c r="D906" s="49">
        <f t="shared" si="348"/>
        <v>0</v>
      </c>
      <c r="E906" s="49">
        <f t="shared" si="348"/>
        <v>0</v>
      </c>
      <c r="F906" s="114">
        <f t="shared" si="348"/>
        <v>0</v>
      </c>
      <c r="G906" s="80"/>
      <c r="H906" s="93"/>
      <c r="I906" s="93"/>
      <c r="J906" s="82"/>
      <c r="K906" s="83"/>
      <c r="L906" s="47"/>
      <c r="M906" s="84"/>
    </row>
    <row r="907" spans="1:15" s="41" customFormat="1" ht="12.75" hidden="1" customHeight="1" x14ac:dyDescent="0.25">
      <c r="A907" s="77">
        <v>843</v>
      </c>
      <c r="B907" s="88" t="s">
        <v>103</v>
      </c>
      <c r="C907" s="153"/>
      <c r="D907" s="49">
        <f t="shared" si="348"/>
        <v>0</v>
      </c>
      <c r="E907" s="49">
        <f t="shared" si="348"/>
        <v>0</v>
      </c>
      <c r="F907" s="114">
        <f t="shared" si="348"/>
        <v>0</v>
      </c>
      <c r="G907" s="80"/>
      <c r="H907" s="93"/>
      <c r="I907" s="93"/>
      <c r="J907" s="82"/>
      <c r="K907" s="83"/>
      <c r="L907" s="47"/>
      <c r="M907" s="84"/>
    </row>
    <row r="908" spans="1:15" s="41" customFormat="1" ht="13.5" hidden="1" customHeight="1" thickBot="1" x14ac:dyDescent="0.3">
      <c r="A908" s="77"/>
      <c r="B908" s="90"/>
      <c r="C908" s="160"/>
      <c r="D908" s="103">
        <f t="shared" si="348"/>
        <v>0</v>
      </c>
      <c r="E908" s="103">
        <f t="shared" si="348"/>
        <v>0</v>
      </c>
      <c r="F908" s="115">
        <f t="shared" si="348"/>
        <v>0</v>
      </c>
      <c r="G908" s="80"/>
      <c r="H908" s="93"/>
      <c r="I908" s="93"/>
      <c r="J908" s="82"/>
      <c r="K908" s="83"/>
      <c r="L908" s="47"/>
      <c r="M908" s="84"/>
    </row>
    <row r="909" spans="1:15" s="41" customFormat="1" ht="14.25" hidden="1" customHeight="1" x14ac:dyDescent="0.25">
      <c r="A909" s="77"/>
      <c r="B909" s="40"/>
      <c r="C909" s="158"/>
      <c r="D909" s="49">
        <f>D885-D260</f>
        <v>0</v>
      </c>
      <c r="E909" s="49" t="e">
        <f>E885-E260</f>
        <v>#REF!</v>
      </c>
      <c r="F909" s="49">
        <f>F885-F260</f>
        <v>0</v>
      </c>
      <c r="G909" s="80"/>
      <c r="H909" s="93"/>
      <c r="I909" s="93"/>
      <c r="J909" s="82"/>
      <c r="K909" s="83"/>
      <c r="L909" s="47"/>
      <c r="M909" s="84"/>
    </row>
    <row r="910" spans="1:15" s="41" customFormat="1" hidden="1" x14ac:dyDescent="0.25">
      <c r="A910" s="70"/>
      <c r="C910" s="153"/>
      <c r="G910" s="71"/>
      <c r="J910" s="72"/>
      <c r="K910" s="46"/>
      <c r="L910" s="47"/>
      <c r="M910" s="84"/>
    </row>
    <row r="911" spans="1:15" s="41" customFormat="1" x14ac:dyDescent="0.25">
      <c r="A911" s="70"/>
      <c r="C911" s="153"/>
      <c r="G911" s="71"/>
      <c r="J911" s="72"/>
      <c r="K911" s="73"/>
      <c r="L911" s="74"/>
      <c r="M911" s="75"/>
    </row>
    <row r="912" spans="1:15" s="41" customFormat="1" x14ac:dyDescent="0.25">
      <c r="A912" s="70"/>
      <c r="C912" s="153"/>
      <c r="G912" s="71"/>
      <c r="J912" s="72"/>
      <c r="K912" s="73"/>
      <c r="L912" s="74"/>
      <c r="M912" s="75"/>
    </row>
    <row r="913" spans="1:13" s="41" customFormat="1" x14ac:dyDescent="0.25">
      <c r="A913" s="70"/>
      <c r="C913" s="153"/>
      <c r="G913" s="71"/>
      <c r="J913" s="72"/>
      <c r="K913" s="73"/>
      <c r="L913" s="74"/>
      <c r="M913" s="75"/>
    </row>
    <row r="914" spans="1:13" s="41" customFormat="1" x14ac:dyDescent="0.25">
      <c r="A914" s="70"/>
      <c r="C914" s="153"/>
      <c r="G914" s="71"/>
      <c r="J914" s="72"/>
      <c r="K914" s="73"/>
      <c r="L914" s="74"/>
      <c r="M914" s="75"/>
    </row>
    <row r="915" spans="1:13" s="41" customFormat="1" x14ac:dyDescent="0.25">
      <c r="A915" s="70"/>
      <c r="C915" s="153"/>
      <c r="G915" s="71"/>
      <c r="J915" s="72"/>
      <c r="K915" s="73"/>
      <c r="L915" s="74"/>
      <c r="M915" s="75"/>
    </row>
    <row r="916" spans="1:13" s="41" customFormat="1" x14ac:dyDescent="0.25">
      <c r="A916" s="70"/>
      <c r="C916" s="153"/>
      <c r="G916" s="71"/>
      <c r="J916" s="72"/>
      <c r="K916" s="73"/>
      <c r="L916" s="74"/>
      <c r="M916" s="75"/>
    </row>
    <row r="917" spans="1:13" s="41" customFormat="1" x14ac:dyDescent="0.25">
      <c r="A917" s="70"/>
      <c r="C917" s="153"/>
      <c r="G917" s="71"/>
      <c r="J917" s="72"/>
      <c r="K917" s="73"/>
      <c r="L917" s="74"/>
      <c r="M917" s="75"/>
    </row>
    <row r="918" spans="1:13" s="41" customFormat="1" x14ac:dyDescent="0.25">
      <c r="A918" s="70"/>
      <c r="C918" s="153"/>
      <c r="G918" s="71"/>
      <c r="J918" s="72"/>
      <c r="K918" s="73"/>
      <c r="L918" s="74"/>
      <c r="M918" s="75"/>
    </row>
    <row r="919" spans="1:13" s="41" customFormat="1" x14ac:dyDescent="0.25">
      <c r="A919" s="70"/>
      <c r="C919" s="153"/>
      <c r="G919" s="71"/>
      <c r="J919" s="72"/>
      <c r="K919" s="73"/>
      <c r="L919" s="74"/>
      <c r="M919" s="75"/>
    </row>
    <row r="920" spans="1:13" s="41" customFormat="1" x14ac:dyDescent="0.25">
      <c r="A920" s="70"/>
      <c r="C920" s="153"/>
      <c r="G920" s="71"/>
      <c r="J920" s="72"/>
      <c r="K920" s="73"/>
      <c r="L920" s="74"/>
      <c r="M920" s="75"/>
    </row>
    <row r="921" spans="1:13" s="41" customFormat="1" x14ac:dyDescent="0.25">
      <c r="A921" s="70"/>
      <c r="C921" s="153"/>
      <c r="G921" s="71"/>
      <c r="J921" s="72"/>
      <c r="K921" s="73"/>
      <c r="L921" s="74"/>
      <c r="M921" s="75"/>
    </row>
    <row r="922" spans="1:13" s="41" customFormat="1" x14ac:dyDescent="0.25">
      <c r="A922" s="70"/>
      <c r="C922" s="153"/>
      <c r="G922" s="71"/>
      <c r="J922" s="72"/>
      <c r="K922" s="73"/>
      <c r="L922" s="74"/>
      <c r="M922" s="75"/>
    </row>
    <row r="923" spans="1:13" s="41" customFormat="1" x14ac:dyDescent="0.25">
      <c r="A923" s="70"/>
      <c r="C923" s="153"/>
      <c r="G923" s="71"/>
      <c r="J923" s="72"/>
      <c r="K923" s="73"/>
      <c r="L923" s="74"/>
      <c r="M923" s="75"/>
    </row>
    <row r="924" spans="1:13" s="41" customFormat="1" x14ac:dyDescent="0.25">
      <c r="A924" s="70"/>
      <c r="C924" s="153"/>
      <c r="G924" s="71"/>
      <c r="J924" s="72"/>
      <c r="K924" s="73"/>
      <c r="L924" s="74"/>
      <c r="M924" s="75"/>
    </row>
    <row r="925" spans="1:13" s="41" customFormat="1" x14ac:dyDescent="0.25">
      <c r="A925" s="70"/>
      <c r="C925" s="153"/>
      <c r="G925" s="71"/>
      <c r="J925" s="72"/>
      <c r="K925" s="73"/>
      <c r="L925" s="74"/>
      <c r="M925" s="75"/>
    </row>
    <row r="926" spans="1:13" s="41" customFormat="1" x14ac:dyDescent="0.25">
      <c r="A926" s="70"/>
      <c r="C926" s="153"/>
      <c r="G926" s="71"/>
      <c r="J926" s="72"/>
      <c r="K926" s="73"/>
      <c r="L926" s="74"/>
      <c r="M926" s="75"/>
    </row>
    <row r="927" spans="1:13" s="41" customFormat="1" x14ac:dyDescent="0.25">
      <c r="A927" s="70"/>
      <c r="C927" s="153"/>
      <c r="G927" s="71"/>
      <c r="J927" s="72"/>
      <c r="K927" s="73"/>
      <c r="L927" s="74"/>
      <c r="M927" s="75"/>
    </row>
    <row r="928" spans="1:13" s="41" customFormat="1" x14ac:dyDescent="0.25">
      <c r="A928" s="70"/>
      <c r="C928" s="153"/>
      <c r="G928" s="71"/>
      <c r="J928" s="72"/>
      <c r="K928" s="73"/>
      <c r="L928" s="74"/>
      <c r="M928" s="75"/>
    </row>
    <row r="929" spans="1:13" s="41" customFormat="1" x14ac:dyDescent="0.25">
      <c r="A929" s="70"/>
      <c r="C929" s="153"/>
      <c r="G929" s="71"/>
      <c r="J929" s="72"/>
      <c r="K929" s="73"/>
      <c r="L929" s="74"/>
      <c r="M929" s="75"/>
    </row>
    <row r="930" spans="1:13" s="41" customFormat="1" x14ac:dyDescent="0.25">
      <c r="A930" s="70"/>
      <c r="C930" s="153"/>
      <c r="G930" s="71"/>
      <c r="J930" s="72"/>
      <c r="K930" s="73"/>
      <c r="L930" s="74"/>
      <c r="M930" s="75"/>
    </row>
    <row r="931" spans="1:13" s="41" customFormat="1" x14ac:dyDescent="0.25">
      <c r="A931" s="70"/>
      <c r="C931" s="153"/>
      <c r="G931" s="71"/>
      <c r="J931" s="72"/>
      <c r="K931" s="73"/>
      <c r="L931" s="74"/>
      <c r="M931" s="75"/>
    </row>
    <row r="932" spans="1:13" s="41" customFormat="1" x14ac:dyDescent="0.25">
      <c r="A932" s="70"/>
      <c r="C932" s="153"/>
      <c r="G932" s="71"/>
      <c r="J932" s="72"/>
      <c r="K932" s="73"/>
      <c r="L932" s="74"/>
      <c r="M932" s="75"/>
    </row>
    <row r="933" spans="1:13" s="41" customFormat="1" x14ac:dyDescent="0.25">
      <c r="A933" s="70"/>
      <c r="C933" s="153"/>
      <c r="G933" s="71"/>
      <c r="J933" s="72"/>
      <c r="K933" s="73"/>
      <c r="L933" s="74"/>
      <c r="M933" s="75"/>
    </row>
    <row r="934" spans="1:13" s="41" customFormat="1" x14ac:dyDescent="0.25">
      <c r="A934" s="70"/>
      <c r="C934" s="153"/>
      <c r="G934" s="71"/>
      <c r="J934" s="72"/>
      <c r="K934" s="73"/>
      <c r="L934" s="74"/>
      <c r="M934" s="75"/>
    </row>
    <row r="935" spans="1:13" s="41" customFormat="1" x14ac:dyDescent="0.25">
      <c r="A935" s="70"/>
      <c r="C935" s="153"/>
      <c r="G935" s="71"/>
      <c r="J935" s="72"/>
      <c r="K935" s="73"/>
      <c r="L935" s="74"/>
      <c r="M935" s="75"/>
    </row>
    <row r="936" spans="1:13" s="41" customFormat="1" x14ac:dyDescent="0.25">
      <c r="A936" s="70"/>
      <c r="C936" s="153"/>
      <c r="G936" s="71"/>
      <c r="J936" s="72"/>
      <c r="K936" s="73"/>
      <c r="L936" s="74"/>
      <c r="M936" s="75"/>
    </row>
    <row r="937" spans="1:13" s="41" customFormat="1" x14ac:dyDescent="0.25">
      <c r="A937" s="70"/>
      <c r="C937" s="153"/>
      <c r="G937" s="71"/>
      <c r="J937" s="72"/>
      <c r="K937" s="73"/>
      <c r="L937" s="74"/>
      <c r="M937" s="75"/>
    </row>
    <row r="938" spans="1:13" s="41" customFormat="1" x14ac:dyDescent="0.25">
      <c r="A938" s="70"/>
      <c r="C938" s="153"/>
      <c r="G938" s="71"/>
      <c r="J938" s="72"/>
      <c r="K938" s="73"/>
      <c r="L938" s="74"/>
      <c r="M938" s="75"/>
    </row>
    <row r="939" spans="1:13" s="41" customFormat="1" x14ac:dyDescent="0.25">
      <c r="A939" s="70"/>
      <c r="C939" s="153"/>
      <c r="G939" s="71"/>
      <c r="J939" s="72"/>
      <c r="K939" s="73"/>
      <c r="L939" s="74"/>
      <c r="M939" s="75"/>
    </row>
    <row r="940" spans="1:13" s="41" customFormat="1" x14ac:dyDescent="0.25">
      <c r="A940" s="70"/>
      <c r="C940" s="153"/>
      <c r="G940" s="71"/>
      <c r="J940" s="72"/>
      <c r="K940" s="73"/>
      <c r="L940" s="74"/>
      <c r="M940" s="75"/>
    </row>
    <row r="941" spans="1:13" s="41" customFormat="1" x14ac:dyDescent="0.25">
      <c r="A941" s="70"/>
      <c r="C941" s="153"/>
      <c r="G941" s="71"/>
      <c r="J941" s="72"/>
      <c r="K941" s="73"/>
      <c r="L941" s="74"/>
      <c r="M941" s="75"/>
    </row>
    <row r="942" spans="1:13" s="41" customFormat="1" x14ac:dyDescent="0.25">
      <c r="A942" s="70"/>
      <c r="C942" s="153"/>
      <c r="G942" s="71"/>
      <c r="J942" s="72"/>
      <c r="K942" s="73"/>
      <c r="L942" s="74"/>
      <c r="M942" s="75"/>
    </row>
    <row r="943" spans="1:13" s="41" customFormat="1" x14ac:dyDescent="0.25">
      <c r="A943" s="70"/>
      <c r="C943" s="153"/>
      <c r="G943" s="71"/>
      <c r="J943" s="72"/>
      <c r="K943" s="73"/>
      <c r="L943" s="74"/>
      <c r="M943" s="75"/>
    </row>
    <row r="944" spans="1:13" s="41" customFormat="1" x14ac:dyDescent="0.25">
      <c r="A944" s="70"/>
      <c r="C944" s="153"/>
      <c r="G944" s="71"/>
      <c r="J944" s="72"/>
      <c r="K944" s="73"/>
      <c r="L944" s="74"/>
      <c r="M944" s="75"/>
    </row>
    <row r="945" spans="1:13" s="41" customFormat="1" x14ac:dyDescent="0.25">
      <c r="A945" s="70"/>
      <c r="C945" s="153"/>
      <c r="G945" s="71"/>
      <c r="J945" s="72"/>
      <c r="K945" s="73"/>
      <c r="L945" s="74"/>
      <c r="M945" s="75"/>
    </row>
    <row r="946" spans="1:13" s="41" customFormat="1" x14ac:dyDescent="0.25">
      <c r="A946" s="70"/>
      <c r="C946" s="153"/>
      <c r="G946" s="71"/>
      <c r="J946" s="72"/>
      <c r="K946" s="73"/>
      <c r="L946" s="74"/>
      <c r="M946" s="75"/>
    </row>
    <row r="947" spans="1:13" s="41" customFormat="1" x14ac:dyDescent="0.25">
      <c r="A947" s="70"/>
      <c r="C947" s="153"/>
      <c r="G947" s="71"/>
      <c r="J947" s="72"/>
      <c r="K947" s="73"/>
      <c r="L947" s="74"/>
      <c r="M947" s="75"/>
    </row>
    <row r="948" spans="1:13" s="41" customFormat="1" x14ac:dyDescent="0.25">
      <c r="A948" s="70"/>
      <c r="C948" s="153"/>
      <c r="G948" s="71"/>
      <c r="J948" s="72"/>
      <c r="K948" s="73"/>
      <c r="L948" s="74"/>
      <c r="M948" s="75"/>
    </row>
    <row r="949" spans="1:13" s="41" customFormat="1" x14ac:dyDescent="0.25">
      <c r="A949" s="70"/>
      <c r="C949" s="153"/>
      <c r="G949" s="71"/>
      <c r="J949" s="72"/>
      <c r="K949" s="73"/>
      <c r="L949" s="74"/>
      <c r="M949" s="75"/>
    </row>
    <row r="950" spans="1:13" s="41" customFormat="1" x14ac:dyDescent="0.25">
      <c r="A950" s="70"/>
      <c r="C950" s="153"/>
      <c r="G950" s="71"/>
      <c r="J950" s="72"/>
      <c r="K950" s="73"/>
      <c r="L950" s="74"/>
      <c r="M950" s="75"/>
    </row>
    <row r="951" spans="1:13" s="41" customFormat="1" x14ac:dyDescent="0.25">
      <c r="A951" s="70"/>
      <c r="C951" s="153"/>
      <c r="G951" s="71"/>
      <c r="J951" s="72"/>
      <c r="K951" s="73"/>
      <c r="L951" s="74"/>
      <c r="M951" s="75"/>
    </row>
    <row r="952" spans="1:13" s="41" customFormat="1" x14ac:dyDescent="0.25">
      <c r="A952" s="70"/>
      <c r="C952" s="153"/>
      <c r="G952" s="71"/>
      <c r="J952" s="72"/>
      <c r="K952" s="73"/>
      <c r="L952" s="74"/>
      <c r="M952" s="75"/>
    </row>
    <row r="953" spans="1:13" s="41" customFormat="1" x14ac:dyDescent="0.25">
      <c r="A953" s="70"/>
      <c r="C953" s="153"/>
      <c r="G953" s="71"/>
      <c r="J953" s="72"/>
      <c r="K953" s="73"/>
      <c r="L953" s="74"/>
      <c r="M953" s="75"/>
    </row>
    <row r="954" spans="1:13" s="41" customFormat="1" x14ac:dyDescent="0.25">
      <c r="A954" s="70"/>
      <c r="C954" s="153"/>
      <c r="G954" s="71"/>
      <c r="J954" s="72"/>
      <c r="K954" s="73"/>
      <c r="L954" s="74"/>
      <c r="M954" s="75"/>
    </row>
    <row r="955" spans="1:13" s="41" customFormat="1" x14ac:dyDescent="0.25">
      <c r="A955" s="70"/>
      <c r="C955" s="153"/>
      <c r="G955" s="71"/>
      <c r="J955" s="72"/>
      <c r="K955" s="73"/>
      <c r="L955" s="74"/>
      <c r="M955" s="75"/>
    </row>
    <row r="956" spans="1:13" s="41" customFormat="1" x14ac:dyDescent="0.25">
      <c r="A956" s="70"/>
      <c r="C956" s="153"/>
      <c r="G956" s="71"/>
      <c r="J956" s="72"/>
      <c r="K956" s="73"/>
      <c r="L956" s="74"/>
      <c r="M956" s="75"/>
    </row>
    <row r="957" spans="1:13" s="41" customFormat="1" x14ac:dyDescent="0.25">
      <c r="A957" s="70"/>
      <c r="C957" s="153"/>
      <c r="G957" s="71"/>
      <c r="J957" s="72"/>
      <c r="K957" s="73"/>
      <c r="L957" s="74"/>
      <c r="M957" s="75"/>
    </row>
    <row r="958" spans="1:13" s="41" customFormat="1" x14ac:dyDescent="0.25">
      <c r="A958" s="70"/>
      <c r="C958" s="153"/>
      <c r="G958" s="71"/>
      <c r="J958" s="72"/>
      <c r="K958" s="73"/>
      <c r="L958" s="74"/>
      <c r="M958" s="75"/>
    </row>
    <row r="959" spans="1:13" s="41" customFormat="1" x14ac:dyDescent="0.25">
      <c r="A959" s="70"/>
      <c r="C959" s="153"/>
      <c r="G959" s="71"/>
      <c r="J959" s="72"/>
      <c r="K959" s="73"/>
      <c r="L959" s="74"/>
      <c r="M959" s="75"/>
    </row>
    <row r="960" spans="1:13" s="41" customFormat="1" x14ac:dyDescent="0.25">
      <c r="A960" s="70"/>
      <c r="C960" s="153"/>
      <c r="G960" s="71"/>
      <c r="J960" s="72"/>
      <c r="K960" s="73"/>
      <c r="L960" s="74"/>
      <c r="M960" s="75"/>
    </row>
    <row r="961" spans="1:13" s="41" customFormat="1" x14ac:dyDescent="0.25">
      <c r="A961" s="70"/>
      <c r="C961" s="153"/>
      <c r="G961" s="71"/>
      <c r="J961" s="72"/>
      <c r="K961" s="73"/>
      <c r="L961" s="74"/>
      <c r="M961" s="75"/>
    </row>
    <row r="962" spans="1:13" s="41" customFormat="1" x14ac:dyDescent="0.25">
      <c r="A962" s="70"/>
      <c r="C962" s="153"/>
      <c r="G962" s="71"/>
      <c r="J962" s="72"/>
      <c r="K962" s="73"/>
      <c r="L962" s="74"/>
      <c r="M962" s="75"/>
    </row>
    <row r="963" spans="1:13" s="41" customFormat="1" x14ac:dyDescent="0.25">
      <c r="A963" s="70"/>
      <c r="C963" s="153"/>
      <c r="G963" s="71"/>
      <c r="J963" s="72"/>
      <c r="K963" s="73"/>
      <c r="L963" s="74"/>
      <c r="M963" s="75"/>
    </row>
    <row r="964" spans="1:13" s="41" customFormat="1" x14ac:dyDescent="0.25">
      <c r="A964" s="70"/>
      <c r="C964" s="153"/>
      <c r="G964" s="71"/>
      <c r="J964" s="72"/>
      <c r="K964" s="73"/>
      <c r="L964" s="74"/>
      <c r="M964" s="75"/>
    </row>
    <row r="965" spans="1:13" s="41" customFormat="1" x14ac:dyDescent="0.25">
      <c r="A965" s="70"/>
      <c r="C965" s="153"/>
      <c r="G965" s="71"/>
      <c r="J965" s="72"/>
      <c r="K965" s="73"/>
      <c r="L965" s="74"/>
      <c r="M965" s="75"/>
    </row>
    <row r="966" spans="1:13" s="41" customFormat="1" x14ac:dyDescent="0.25">
      <c r="A966" s="70"/>
      <c r="C966" s="153"/>
      <c r="G966" s="71"/>
      <c r="J966" s="72"/>
      <c r="K966" s="73"/>
      <c r="L966" s="74"/>
      <c r="M966" s="75"/>
    </row>
    <row r="967" spans="1:13" s="41" customFormat="1" x14ac:dyDescent="0.25">
      <c r="A967" s="70"/>
      <c r="C967" s="153"/>
      <c r="G967" s="71"/>
      <c r="J967" s="72"/>
      <c r="K967" s="73"/>
      <c r="L967" s="74"/>
      <c r="M967" s="75"/>
    </row>
    <row r="968" spans="1:13" s="41" customFormat="1" x14ac:dyDescent="0.25">
      <c r="A968" s="70"/>
      <c r="C968" s="153"/>
      <c r="G968" s="71"/>
      <c r="J968" s="72"/>
      <c r="K968" s="73"/>
      <c r="L968" s="74"/>
      <c r="M968" s="75"/>
    </row>
    <row r="969" spans="1:13" s="41" customFormat="1" x14ac:dyDescent="0.25">
      <c r="A969" s="70"/>
      <c r="C969" s="153"/>
      <c r="G969" s="71"/>
      <c r="J969" s="72"/>
      <c r="K969" s="73"/>
      <c r="L969" s="74"/>
      <c r="M969" s="75"/>
    </row>
    <row r="970" spans="1:13" s="41" customFormat="1" x14ac:dyDescent="0.25">
      <c r="A970" s="70"/>
      <c r="C970" s="153"/>
      <c r="G970" s="71"/>
      <c r="J970" s="72"/>
      <c r="K970" s="73"/>
      <c r="L970" s="74"/>
      <c r="M970" s="75"/>
    </row>
    <row r="971" spans="1:13" s="41" customFormat="1" x14ac:dyDescent="0.25">
      <c r="A971" s="70"/>
      <c r="C971" s="153"/>
      <c r="G971" s="71"/>
      <c r="J971" s="72"/>
      <c r="K971" s="73"/>
      <c r="L971" s="74"/>
      <c r="M971" s="75"/>
    </row>
    <row r="972" spans="1:13" s="41" customFormat="1" x14ac:dyDescent="0.25">
      <c r="A972" s="70"/>
      <c r="C972" s="153"/>
      <c r="G972" s="71"/>
      <c r="J972" s="72"/>
      <c r="K972" s="73"/>
      <c r="L972" s="74"/>
      <c r="M972" s="75"/>
    </row>
    <row r="973" spans="1:13" s="41" customFormat="1" x14ac:dyDescent="0.25">
      <c r="A973" s="70"/>
      <c r="C973" s="153"/>
      <c r="G973" s="71"/>
      <c r="J973" s="72"/>
      <c r="K973" s="73"/>
      <c r="L973" s="74"/>
      <c r="M973" s="75"/>
    </row>
    <row r="974" spans="1:13" s="41" customFormat="1" x14ac:dyDescent="0.25">
      <c r="A974" s="70"/>
      <c r="C974" s="153"/>
      <c r="G974" s="71"/>
      <c r="J974" s="72"/>
      <c r="K974" s="73"/>
      <c r="L974" s="74"/>
      <c r="M974" s="75"/>
    </row>
    <row r="975" spans="1:13" s="41" customFormat="1" x14ac:dyDescent="0.25">
      <c r="A975" s="70"/>
      <c r="C975" s="153"/>
      <c r="G975" s="71"/>
      <c r="J975" s="72"/>
      <c r="K975" s="73"/>
      <c r="L975" s="74"/>
      <c r="M975" s="75"/>
    </row>
    <row r="976" spans="1:13" s="41" customFormat="1" x14ac:dyDescent="0.25">
      <c r="A976" s="70"/>
      <c r="C976" s="153"/>
      <c r="G976" s="71"/>
      <c r="J976" s="72"/>
      <c r="K976" s="73"/>
      <c r="L976" s="74"/>
      <c r="M976" s="75"/>
    </row>
    <row r="977" spans="1:13" s="41" customFormat="1" x14ac:dyDescent="0.25">
      <c r="A977" s="70"/>
      <c r="C977" s="153"/>
      <c r="G977" s="71"/>
      <c r="J977" s="72"/>
      <c r="K977" s="73"/>
      <c r="L977" s="74"/>
      <c r="M977" s="75"/>
    </row>
    <row r="978" spans="1:13" s="41" customFormat="1" x14ac:dyDescent="0.25">
      <c r="A978" s="70"/>
      <c r="C978" s="153"/>
      <c r="G978" s="71"/>
      <c r="J978" s="72"/>
      <c r="K978" s="73"/>
      <c r="L978" s="74"/>
      <c r="M978" s="75"/>
    </row>
    <row r="979" spans="1:13" s="41" customFormat="1" x14ac:dyDescent="0.25">
      <c r="A979" s="70"/>
      <c r="C979" s="153"/>
      <c r="G979" s="71"/>
      <c r="J979" s="72"/>
      <c r="K979" s="73"/>
      <c r="L979" s="74"/>
      <c r="M979" s="75"/>
    </row>
    <row r="980" spans="1:13" s="41" customFormat="1" x14ac:dyDescent="0.25">
      <c r="A980" s="70"/>
      <c r="C980" s="153"/>
      <c r="G980" s="71"/>
      <c r="J980" s="72"/>
      <c r="K980" s="73"/>
      <c r="L980" s="74"/>
      <c r="M980" s="75"/>
    </row>
    <row r="981" spans="1:13" s="41" customFormat="1" x14ac:dyDescent="0.25">
      <c r="A981" s="70"/>
      <c r="C981" s="153"/>
      <c r="G981" s="71"/>
      <c r="J981" s="72"/>
      <c r="K981" s="73"/>
      <c r="L981" s="74"/>
      <c r="M981" s="75"/>
    </row>
    <row r="982" spans="1:13" s="41" customFormat="1" x14ac:dyDescent="0.25">
      <c r="A982" s="70"/>
      <c r="C982" s="153"/>
      <c r="G982" s="71"/>
      <c r="J982" s="72"/>
      <c r="K982" s="73"/>
      <c r="L982" s="74"/>
      <c r="M982" s="75"/>
    </row>
    <row r="983" spans="1:13" s="41" customFormat="1" x14ac:dyDescent="0.25">
      <c r="A983" s="70"/>
      <c r="C983" s="153"/>
      <c r="G983" s="71"/>
      <c r="J983" s="72"/>
      <c r="K983" s="73"/>
      <c r="L983" s="74"/>
      <c r="M983" s="75"/>
    </row>
    <row r="984" spans="1:13" s="41" customFormat="1" x14ac:dyDescent="0.25">
      <c r="A984" s="70"/>
      <c r="C984" s="153"/>
      <c r="G984" s="71"/>
      <c r="J984" s="72"/>
      <c r="K984" s="73"/>
      <c r="L984" s="74"/>
      <c r="M984" s="75"/>
    </row>
    <row r="985" spans="1:13" s="41" customFormat="1" x14ac:dyDescent="0.25">
      <c r="A985" s="70"/>
      <c r="C985" s="153"/>
      <c r="G985" s="71"/>
      <c r="J985" s="72"/>
      <c r="K985" s="73"/>
      <c r="L985" s="74"/>
      <c r="M985" s="75"/>
    </row>
    <row r="986" spans="1:13" s="41" customFormat="1" x14ac:dyDescent="0.25">
      <c r="A986" s="70"/>
      <c r="C986" s="153"/>
      <c r="G986" s="71"/>
      <c r="J986" s="72"/>
      <c r="K986" s="73"/>
      <c r="L986" s="74"/>
      <c r="M986" s="75"/>
    </row>
    <row r="987" spans="1:13" s="41" customFormat="1" x14ac:dyDescent="0.25">
      <c r="A987" s="70"/>
      <c r="C987" s="153"/>
      <c r="G987" s="71"/>
      <c r="J987" s="72"/>
      <c r="K987" s="73"/>
      <c r="L987" s="74"/>
      <c r="M987" s="75"/>
    </row>
    <row r="988" spans="1:13" s="41" customFormat="1" x14ac:dyDescent="0.25">
      <c r="A988" s="70"/>
      <c r="C988" s="153"/>
      <c r="G988" s="71"/>
      <c r="J988" s="72"/>
      <c r="K988" s="73"/>
      <c r="L988" s="74"/>
      <c r="M988" s="75"/>
    </row>
    <row r="989" spans="1:13" s="41" customFormat="1" x14ac:dyDescent="0.25">
      <c r="A989" s="70"/>
      <c r="C989" s="153"/>
      <c r="G989" s="71"/>
      <c r="J989" s="72"/>
      <c r="K989" s="73"/>
      <c r="L989" s="74"/>
      <c r="M989" s="75"/>
    </row>
    <row r="990" spans="1:13" s="41" customFormat="1" x14ac:dyDescent="0.25">
      <c r="A990" s="70"/>
      <c r="C990" s="153"/>
      <c r="G990" s="71"/>
      <c r="J990" s="72"/>
      <c r="K990" s="73"/>
      <c r="L990" s="74"/>
      <c r="M990" s="75"/>
    </row>
    <row r="991" spans="1:13" s="41" customFormat="1" x14ac:dyDescent="0.25">
      <c r="A991" s="70"/>
      <c r="C991" s="153"/>
      <c r="G991" s="71"/>
      <c r="J991" s="72"/>
      <c r="K991" s="73"/>
      <c r="L991" s="74"/>
      <c r="M991" s="75"/>
    </row>
    <row r="992" spans="1:13" s="41" customFormat="1" x14ac:dyDescent="0.25">
      <c r="A992" s="70"/>
      <c r="C992" s="153"/>
      <c r="G992" s="71"/>
      <c r="J992" s="72"/>
      <c r="K992" s="73"/>
      <c r="L992" s="74"/>
      <c r="M992" s="75"/>
    </row>
    <row r="993" spans="1:13" s="41" customFormat="1" x14ac:dyDescent="0.25">
      <c r="A993" s="70"/>
      <c r="C993" s="153"/>
      <c r="G993" s="71"/>
      <c r="J993" s="72"/>
      <c r="K993" s="73"/>
      <c r="L993" s="74"/>
      <c r="M993" s="75"/>
    </row>
    <row r="994" spans="1:13" s="41" customFormat="1" x14ac:dyDescent="0.25">
      <c r="A994" s="70"/>
      <c r="C994" s="153"/>
      <c r="G994" s="71"/>
      <c r="J994" s="72"/>
      <c r="K994" s="73"/>
      <c r="L994" s="74"/>
      <c r="M994" s="75"/>
    </row>
    <row r="995" spans="1:13" s="41" customFormat="1" x14ac:dyDescent="0.25">
      <c r="A995" s="70"/>
      <c r="C995" s="153"/>
      <c r="G995" s="71"/>
      <c r="J995" s="72"/>
      <c r="K995" s="73"/>
      <c r="L995" s="74"/>
      <c r="M995" s="75"/>
    </row>
    <row r="996" spans="1:13" s="41" customFormat="1" x14ac:dyDescent="0.25">
      <c r="A996" s="70"/>
      <c r="C996" s="153"/>
      <c r="G996" s="71"/>
      <c r="J996" s="72"/>
      <c r="K996" s="73"/>
      <c r="L996" s="74"/>
      <c r="M996" s="75"/>
    </row>
    <row r="997" spans="1:13" s="41" customFormat="1" x14ac:dyDescent="0.25">
      <c r="A997" s="70"/>
      <c r="C997" s="153"/>
      <c r="G997" s="71"/>
      <c r="J997" s="72"/>
      <c r="K997" s="73"/>
      <c r="L997" s="74"/>
      <c r="M997" s="75"/>
    </row>
    <row r="998" spans="1:13" s="41" customFormat="1" x14ac:dyDescent="0.25">
      <c r="A998" s="70"/>
      <c r="C998" s="153"/>
      <c r="G998" s="71"/>
      <c r="J998" s="72"/>
      <c r="K998" s="73"/>
      <c r="L998" s="74"/>
      <c r="M998" s="75"/>
    </row>
    <row r="999" spans="1:13" s="41" customFormat="1" x14ac:dyDescent="0.25">
      <c r="A999" s="70"/>
      <c r="C999" s="153"/>
      <c r="G999" s="71"/>
      <c r="J999" s="72"/>
      <c r="K999" s="73"/>
      <c r="L999" s="74"/>
      <c r="M999" s="75"/>
    </row>
    <row r="1000" spans="1:13" s="41" customFormat="1" x14ac:dyDescent="0.25">
      <c r="A1000" s="70"/>
      <c r="C1000" s="153"/>
      <c r="G1000" s="71"/>
      <c r="J1000" s="72"/>
      <c r="K1000" s="73"/>
      <c r="L1000" s="74"/>
      <c r="M1000" s="75"/>
    </row>
    <row r="1001" spans="1:13" s="41" customFormat="1" x14ac:dyDescent="0.25">
      <c r="A1001" s="70"/>
      <c r="C1001" s="153"/>
      <c r="G1001" s="71"/>
      <c r="J1001" s="72"/>
      <c r="K1001" s="73"/>
      <c r="L1001" s="74"/>
      <c r="M1001" s="75"/>
    </row>
    <row r="1002" spans="1:13" s="41" customFormat="1" x14ac:dyDescent="0.25">
      <c r="A1002" s="70"/>
      <c r="C1002" s="153"/>
      <c r="G1002" s="71"/>
      <c r="J1002" s="72"/>
      <c r="K1002" s="73"/>
      <c r="L1002" s="74"/>
      <c r="M1002" s="75"/>
    </row>
    <row r="1003" spans="1:13" s="41" customFormat="1" x14ac:dyDescent="0.25">
      <c r="A1003" s="70"/>
      <c r="C1003" s="153"/>
      <c r="G1003" s="71"/>
      <c r="J1003" s="72"/>
      <c r="K1003" s="73"/>
      <c r="L1003" s="74"/>
      <c r="M1003" s="75"/>
    </row>
    <row r="1004" spans="1:13" s="41" customFormat="1" x14ac:dyDescent="0.25">
      <c r="A1004" s="70"/>
      <c r="C1004" s="153"/>
      <c r="G1004" s="71"/>
      <c r="J1004" s="72"/>
      <c r="K1004" s="73"/>
      <c r="L1004" s="74"/>
      <c r="M1004" s="75"/>
    </row>
    <row r="1005" spans="1:13" s="41" customFormat="1" x14ac:dyDescent="0.25">
      <c r="A1005" s="70"/>
      <c r="C1005" s="153"/>
      <c r="G1005" s="71"/>
      <c r="J1005" s="72"/>
      <c r="K1005" s="73"/>
      <c r="L1005" s="74"/>
      <c r="M1005" s="75"/>
    </row>
    <row r="1006" spans="1:13" s="41" customFormat="1" x14ac:dyDescent="0.25">
      <c r="A1006" s="70"/>
      <c r="C1006" s="153"/>
      <c r="G1006" s="71"/>
      <c r="J1006" s="72"/>
      <c r="K1006" s="73"/>
      <c r="L1006" s="74"/>
      <c r="M1006" s="75"/>
    </row>
    <row r="1007" spans="1:13" s="41" customFormat="1" x14ac:dyDescent="0.25">
      <c r="A1007" s="70"/>
      <c r="C1007" s="153"/>
      <c r="G1007" s="71"/>
      <c r="J1007" s="72"/>
      <c r="K1007" s="73"/>
      <c r="L1007" s="74"/>
      <c r="M1007" s="75"/>
    </row>
    <row r="1008" spans="1:13" s="41" customFormat="1" x14ac:dyDescent="0.25">
      <c r="A1008" s="70"/>
      <c r="C1008" s="153"/>
      <c r="G1008" s="71"/>
      <c r="J1008" s="72"/>
      <c r="K1008" s="73"/>
      <c r="L1008" s="74"/>
      <c r="M1008" s="75"/>
    </row>
    <row r="1009" spans="1:13" s="41" customFormat="1" x14ac:dyDescent="0.25">
      <c r="A1009" s="70"/>
      <c r="C1009" s="153"/>
      <c r="G1009" s="71"/>
      <c r="J1009" s="72"/>
      <c r="K1009" s="73"/>
      <c r="L1009" s="74"/>
      <c r="M1009" s="75"/>
    </row>
    <row r="1010" spans="1:13" s="41" customFormat="1" x14ac:dyDescent="0.25">
      <c r="A1010" s="70"/>
      <c r="C1010" s="153"/>
      <c r="G1010" s="71"/>
      <c r="J1010" s="72"/>
      <c r="K1010" s="73"/>
      <c r="L1010" s="74"/>
      <c r="M1010" s="75"/>
    </row>
    <row r="1011" spans="1:13" s="41" customFormat="1" x14ac:dyDescent="0.25">
      <c r="A1011" s="70"/>
      <c r="C1011" s="153"/>
      <c r="G1011" s="71"/>
      <c r="J1011" s="72"/>
      <c r="K1011" s="73"/>
      <c r="L1011" s="74"/>
      <c r="M1011" s="75"/>
    </row>
    <row r="1012" spans="1:13" s="41" customFormat="1" x14ac:dyDescent="0.25">
      <c r="A1012" s="70"/>
      <c r="C1012" s="153"/>
      <c r="G1012" s="71"/>
      <c r="J1012" s="72"/>
      <c r="K1012" s="73"/>
      <c r="L1012" s="74"/>
      <c r="M1012" s="75"/>
    </row>
    <row r="1013" spans="1:13" s="41" customFormat="1" x14ac:dyDescent="0.25">
      <c r="A1013" s="70"/>
      <c r="C1013" s="153"/>
      <c r="G1013" s="71"/>
      <c r="J1013" s="72"/>
      <c r="K1013" s="73"/>
      <c r="L1013" s="74"/>
      <c r="M1013" s="75"/>
    </row>
    <row r="1014" spans="1:13" s="41" customFormat="1" x14ac:dyDescent="0.25">
      <c r="A1014" s="70"/>
      <c r="C1014" s="153"/>
      <c r="G1014" s="71"/>
      <c r="J1014" s="72"/>
      <c r="K1014" s="73"/>
      <c r="L1014" s="74"/>
      <c r="M1014" s="75"/>
    </row>
    <row r="1015" spans="1:13" s="41" customFormat="1" x14ac:dyDescent="0.25">
      <c r="A1015" s="70"/>
      <c r="C1015" s="153"/>
      <c r="G1015" s="71"/>
      <c r="J1015" s="72"/>
      <c r="K1015" s="73"/>
      <c r="L1015" s="74"/>
      <c r="M1015" s="75"/>
    </row>
    <row r="1016" spans="1:13" s="41" customFormat="1" x14ac:dyDescent="0.25">
      <c r="A1016" s="70"/>
      <c r="C1016" s="153"/>
      <c r="G1016" s="71"/>
      <c r="J1016" s="72"/>
      <c r="K1016" s="73"/>
      <c r="L1016" s="74"/>
      <c r="M1016" s="75"/>
    </row>
    <row r="1017" spans="1:13" s="41" customFormat="1" x14ac:dyDescent="0.25">
      <c r="A1017" s="70"/>
      <c r="C1017" s="153"/>
      <c r="G1017" s="71"/>
      <c r="J1017" s="72"/>
      <c r="K1017" s="73"/>
      <c r="L1017" s="74"/>
      <c r="M1017" s="75"/>
    </row>
    <row r="1018" spans="1:13" s="41" customFormat="1" x14ac:dyDescent="0.25">
      <c r="A1018" s="70"/>
      <c r="C1018" s="153"/>
      <c r="G1018" s="71"/>
      <c r="J1018" s="72"/>
      <c r="K1018" s="73"/>
      <c r="L1018" s="74"/>
      <c r="M1018" s="75"/>
    </row>
    <row r="1019" spans="1:13" s="41" customFormat="1" x14ac:dyDescent="0.25">
      <c r="A1019" s="70"/>
      <c r="C1019" s="153"/>
      <c r="G1019" s="71"/>
      <c r="J1019" s="72"/>
      <c r="K1019" s="73"/>
      <c r="L1019" s="74"/>
      <c r="M1019" s="75"/>
    </row>
    <row r="1020" spans="1:13" s="41" customFormat="1" x14ac:dyDescent="0.25">
      <c r="A1020" s="70"/>
      <c r="C1020" s="153"/>
      <c r="G1020" s="71"/>
      <c r="J1020" s="72"/>
      <c r="K1020" s="73"/>
      <c r="L1020" s="74"/>
      <c r="M1020" s="75"/>
    </row>
    <row r="1021" spans="1:13" s="41" customFormat="1" x14ac:dyDescent="0.25">
      <c r="A1021" s="70"/>
      <c r="C1021" s="153"/>
      <c r="G1021" s="71"/>
      <c r="J1021" s="72"/>
      <c r="K1021" s="73"/>
      <c r="L1021" s="74"/>
      <c r="M1021" s="75"/>
    </row>
    <row r="1022" spans="1:13" s="41" customFormat="1" x14ac:dyDescent="0.25">
      <c r="A1022" s="70"/>
      <c r="C1022" s="153"/>
      <c r="G1022" s="71"/>
      <c r="J1022" s="72"/>
      <c r="K1022" s="73"/>
      <c r="L1022" s="74"/>
      <c r="M1022" s="75"/>
    </row>
    <row r="1023" spans="1:13" s="41" customFormat="1" x14ac:dyDescent="0.25">
      <c r="A1023" s="70"/>
      <c r="C1023" s="153"/>
      <c r="G1023" s="71"/>
      <c r="J1023" s="72"/>
      <c r="K1023" s="73"/>
      <c r="L1023" s="74"/>
      <c r="M1023" s="75"/>
    </row>
    <row r="1024" spans="1:13" s="41" customFormat="1" x14ac:dyDescent="0.25">
      <c r="A1024" s="70"/>
      <c r="C1024" s="153"/>
      <c r="G1024" s="71"/>
      <c r="J1024" s="72"/>
      <c r="K1024" s="73"/>
      <c r="L1024" s="74"/>
      <c r="M1024" s="75"/>
    </row>
    <row r="1025" spans="1:13" s="41" customFormat="1" x14ac:dyDescent="0.25">
      <c r="A1025" s="70"/>
      <c r="C1025" s="153"/>
      <c r="G1025" s="71"/>
      <c r="J1025" s="72"/>
      <c r="K1025" s="73"/>
      <c r="L1025" s="74"/>
      <c r="M1025" s="75"/>
    </row>
    <row r="1026" spans="1:13" s="41" customFormat="1" x14ac:dyDescent="0.25">
      <c r="A1026" s="70"/>
      <c r="C1026" s="153"/>
      <c r="G1026" s="71"/>
      <c r="J1026" s="72"/>
      <c r="K1026" s="73"/>
      <c r="L1026" s="74"/>
      <c r="M1026" s="75"/>
    </row>
    <row r="1027" spans="1:13" s="41" customFormat="1" x14ac:dyDescent="0.25">
      <c r="A1027" s="70"/>
      <c r="C1027" s="153"/>
      <c r="G1027" s="71"/>
      <c r="J1027" s="72"/>
      <c r="K1027" s="73"/>
      <c r="L1027" s="74"/>
      <c r="M1027" s="75"/>
    </row>
    <row r="1028" spans="1:13" s="41" customFormat="1" x14ac:dyDescent="0.25">
      <c r="A1028" s="70"/>
      <c r="C1028" s="153"/>
      <c r="G1028" s="71"/>
      <c r="J1028" s="72"/>
      <c r="K1028" s="73"/>
      <c r="L1028" s="74"/>
      <c r="M1028" s="75"/>
    </row>
    <row r="1029" spans="1:13" s="41" customFormat="1" x14ac:dyDescent="0.25">
      <c r="A1029" s="70"/>
      <c r="C1029" s="153"/>
      <c r="G1029" s="71"/>
      <c r="J1029" s="72"/>
      <c r="K1029" s="73"/>
      <c r="L1029" s="74"/>
      <c r="M1029" s="75"/>
    </row>
    <row r="1030" spans="1:13" s="41" customFormat="1" x14ac:dyDescent="0.25">
      <c r="A1030" s="70"/>
      <c r="C1030" s="153"/>
      <c r="G1030" s="71"/>
      <c r="J1030" s="72"/>
      <c r="K1030" s="73"/>
      <c r="L1030" s="74"/>
      <c r="M1030" s="75"/>
    </row>
    <row r="1031" spans="1:13" s="41" customFormat="1" x14ac:dyDescent="0.25">
      <c r="A1031" s="70"/>
      <c r="C1031" s="153"/>
      <c r="G1031" s="71"/>
      <c r="J1031" s="72"/>
      <c r="K1031" s="73"/>
      <c r="L1031" s="74"/>
      <c r="M1031" s="75"/>
    </row>
    <row r="1032" spans="1:13" s="41" customFormat="1" x14ac:dyDescent="0.25">
      <c r="A1032" s="70"/>
      <c r="C1032" s="153"/>
      <c r="G1032" s="71"/>
      <c r="J1032" s="72"/>
      <c r="K1032" s="73"/>
      <c r="L1032" s="74"/>
      <c r="M1032" s="75"/>
    </row>
    <row r="1033" spans="1:13" s="41" customFormat="1" x14ac:dyDescent="0.25">
      <c r="A1033" s="70"/>
      <c r="C1033" s="153"/>
      <c r="G1033" s="71"/>
      <c r="J1033" s="72"/>
      <c r="K1033" s="73"/>
      <c r="L1033" s="74"/>
      <c r="M1033" s="75"/>
    </row>
    <row r="1034" spans="1:13" s="41" customFormat="1" x14ac:dyDescent="0.25">
      <c r="A1034" s="70"/>
      <c r="C1034" s="153"/>
      <c r="G1034" s="71"/>
      <c r="J1034" s="72"/>
      <c r="K1034" s="73"/>
      <c r="L1034" s="74"/>
      <c r="M1034" s="75"/>
    </row>
    <row r="1035" spans="1:13" s="41" customFormat="1" x14ac:dyDescent="0.25">
      <c r="A1035" s="70"/>
      <c r="C1035" s="153"/>
      <c r="G1035" s="71"/>
      <c r="J1035" s="72"/>
      <c r="K1035" s="73"/>
      <c r="L1035" s="74"/>
      <c r="M1035" s="75"/>
    </row>
    <row r="1036" spans="1:13" s="41" customFormat="1" x14ac:dyDescent="0.25">
      <c r="A1036" s="70"/>
      <c r="C1036" s="153"/>
      <c r="G1036" s="71"/>
      <c r="J1036" s="72"/>
      <c r="K1036" s="73"/>
      <c r="L1036" s="74"/>
      <c r="M1036" s="75"/>
    </row>
    <row r="1037" spans="1:13" s="41" customFormat="1" x14ac:dyDescent="0.25">
      <c r="A1037" s="70"/>
      <c r="C1037" s="153"/>
      <c r="G1037" s="71"/>
      <c r="J1037" s="72"/>
      <c r="K1037" s="73"/>
      <c r="L1037" s="74"/>
      <c r="M1037" s="75"/>
    </row>
    <row r="1038" spans="1:13" s="41" customFormat="1" x14ac:dyDescent="0.25">
      <c r="A1038" s="70"/>
      <c r="C1038" s="153"/>
      <c r="G1038" s="71"/>
      <c r="J1038" s="72"/>
      <c r="K1038" s="73"/>
      <c r="L1038" s="74"/>
      <c r="M1038" s="75"/>
    </row>
    <row r="1039" spans="1:13" s="41" customFormat="1" x14ac:dyDescent="0.25">
      <c r="A1039" s="70"/>
      <c r="C1039" s="153"/>
      <c r="G1039" s="71"/>
      <c r="J1039" s="72"/>
      <c r="K1039" s="73"/>
      <c r="L1039" s="74"/>
      <c r="M1039" s="75"/>
    </row>
    <row r="1040" spans="1:13" s="41" customFormat="1" x14ac:dyDescent="0.25">
      <c r="A1040" s="70"/>
      <c r="C1040" s="153"/>
      <c r="G1040" s="71"/>
      <c r="J1040" s="72"/>
      <c r="K1040" s="73"/>
      <c r="L1040" s="74"/>
      <c r="M1040" s="75"/>
    </row>
    <row r="1041" spans="1:13" s="41" customFormat="1" x14ac:dyDescent="0.25">
      <c r="A1041" s="70"/>
      <c r="C1041" s="153"/>
      <c r="G1041" s="71"/>
      <c r="J1041" s="72"/>
      <c r="K1041" s="73"/>
      <c r="L1041" s="74"/>
      <c r="M1041" s="75"/>
    </row>
    <row r="1042" spans="1:13" s="41" customFormat="1" x14ac:dyDescent="0.25">
      <c r="A1042" s="70"/>
      <c r="C1042" s="153"/>
      <c r="G1042" s="71"/>
      <c r="J1042" s="72"/>
      <c r="K1042" s="73"/>
      <c r="L1042" s="74"/>
      <c r="M1042" s="75"/>
    </row>
    <row r="1043" spans="1:13" s="41" customFormat="1" x14ac:dyDescent="0.25">
      <c r="A1043" s="70"/>
      <c r="C1043" s="153"/>
      <c r="G1043" s="71"/>
      <c r="J1043" s="72"/>
      <c r="K1043" s="73"/>
      <c r="L1043" s="74"/>
      <c r="M1043" s="75"/>
    </row>
    <row r="1044" spans="1:13" s="41" customFormat="1" x14ac:dyDescent="0.25">
      <c r="A1044" s="70"/>
      <c r="C1044" s="153"/>
      <c r="G1044" s="71"/>
      <c r="J1044" s="72"/>
      <c r="K1044" s="73"/>
      <c r="L1044" s="74"/>
      <c r="M1044" s="75"/>
    </row>
    <row r="1045" spans="1:13" s="41" customFormat="1" x14ac:dyDescent="0.25">
      <c r="A1045" s="70"/>
      <c r="C1045" s="153"/>
      <c r="G1045" s="71"/>
      <c r="J1045" s="72"/>
      <c r="K1045" s="73"/>
      <c r="L1045" s="74"/>
      <c r="M1045" s="75"/>
    </row>
    <row r="1046" spans="1:13" s="41" customFormat="1" x14ac:dyDescent="0.25">
      <c r="A1046" s="70"/>
      <c r="C1046" s="153"/>
      <c r="G1046" s="71"/>
      <c r="J1046" s="72"/>
      <c r="K1046" s="73"/>
      <c r="L1046" s="74"/>
      <c r="M1046" s="75"/>
    </row>
    <row r="1047" spans="1:13" s="41" customFormat="1" x14ac:dyDescent="0.25">
      <c r="A1047" s="70"/>
      <c r="C1047" s="153"/>
      <c r="G1047" s="71"/>
      <c r="J1047" s="72"/>
      <c r="K1047" s="73"/>
      <c r="L1047" s="74"/>
      <c r="M1047" s="75"/>
    </row>
    <row r="1048" spans="1:13" s="41" customFormat="1" x14ac:dyDescent="0.25">
      <c r="A1048" s="70"/>
      <c r="C1048" s="153"/>
      <c r="G1048" s="71"/>
      <c r="J1048" s="72"/>
      <c r="K1048" s="73"/>
      <c r="L1048" s="74"/>
      <c r="M1048" s="75"/>
    </row>
    <row r="1049" spans="1:13" s="41" customFormat="1" x14ac:dyDescent="0.25">
      <c r="A1049" s="70"/>
      <c r="C1049" s="153"/>
      <c r="G1049" s="71"/>
      <c r="J1049" s="72"/>
      <c r="K1049" s="73"/>
      <c r="L1049" s="74"/>
      <c r="M1049" s="75"/>
    </row>
    <row r="1050" spans="1:13" s="41" customFormat="1" x14ac:dyDescent="0.25">
      <c r="A1050" s="70"/>
      <c r="C1050" s="153"/>
      <c r="G1050" s="71"/>
      <c r="J1050" s="72"/>
      <c r="K1050" s="73"/>
      <c r="L1050" s="74"/>
      <c r="M1050" s="75"/>
    </row>
    <row r="1051" spans="1:13" s="41" customFormat="1" x14ac:dyDescent="0.25">
      <c r="A1051" s="70"/>
      <c r="C1051" s="153"/>
      <c r="G1051" s="71"/>
      <c r="J1051" s="72"/>
      <c r="K1051" s="73"/>
      <c r="L1051" s="74"/>
      <c r="M1051" s="75"/>
    </row>
    <row r="1052" spans="1:13" s="41" customFormat="1" x14ac:dyDescent="0.25">
      <c r="A1052" s="70"/>
      <c r="C1052" s="153"/>
      <c r="G1052" s="71"/>
      <c r="J1052" s="72"/>
      <c r="K1052" s="73"/>
      <c r="L1052" s="74"/>
      <c r="M1052" s="75"/>
    </row>
    <row r="1053" spans="1:13" s="41" customFormat="1" x14ac:dyDescent="0.25">
      <c r="A1053" s="70"/>
      <c r="C1053" s="153"/>
      <c r="G1053" s="71"/>
      <c r="J1053" s="72"/>
      <c r="K1053" s="73"/>
      <c r="L1053" s="74"/>
      <c r="M1053" s="75"/>
    </row>
    <row r="1054" spans="1:13" s="41" customFormat="1" x14ac:dyDescent="0.25">
      <c r="A1054" s="70"/>
      <c r="C1054" s="153"/>
      <c r="G1054" s="71"/>
      <c r="J1054" s="72"/>
      <c r="K1054" s="73"/>
      <c r="L1054" s="74"/>
      <c r="M1054" s="75"/>
    </row>
    <row r="1055" spans="1:13" s="41" customFormat="1" x14ac:dyDescent="0.25">
      <c r="A1055" s="70"/>
      <c r="C1055" s="153"/>
      <c r="G1055" s="71"/>
      <c r="J1055" s="72"/>
      <c r="K1055" s="73"/>
      <c r="L1055" s="74"/>
      <c r="M1055" s="75"/>
    </row>
    <row r="1056" spans="1:13" s="41" customFormat="1" x14ac:dyDescent="0.25">
      <c r="A1056" s="70"/>
      <c r="C1056" s="153"/>
      <c r="G1056" s="71"/>
      <c r="J1056" s="72"/>
      <c r="K1056" s="73"/>
      <c r="L1056" s="74"/>
      <c r="M1056" s="75"/>
    </row>
    <row r="1057" spans="1:13" s="41" customFormat="1" x14ac:dyDescent="0.25">
      <c r="A1057" s="70"/>
      <c r="C1057" s="153"/>
      <c r="G1057" s="71"/>
      <c r="J1057" s="72"/>
      <c r="K1057" s="73"/>
      <c r="L1057" s="74"/>
      <c r="M1057" s="75"/>
    </row>
    <row r="1058" spans="1:13" s="41" customFormat="1" x14ac:dyDescent="0.25">
      <c r="A1058" s="70"/>
      <c r="C1058" s="153"/>
      <c r="G1058" s="71"/>
      <c r="J1058" s="72"/>
      <c r="K1058" s="73"/>
      <c r="L1058" s="74"/>
      <c r="M1058" s="75"/>
    </row>
    <row r="1059" spans="1:13" s="41" customFormat="1" x14ac:dyDescent="0.25">
      <c r="A1059" s="70"/>
      <c r="C1059" s="153"/>
      <c r="G1059" s="71"/>
      <c r="J1059" s="72"/>
      <c r="K1059" s="73"/>
      <c r="L1059" s="74"/>
      <c r="M1059" s="75"/>
    </row>
    <row r="1060" spans="1:13" s="41" customFormat="1" x14ac:dyDescent="0.25">
      <c r="A1060" s="70"/>
      <c r="C1060" s="153"/>
      <c r="G1060" s="71"/>
      <c r="J1060" s="72"/>
      <c r="K1060" s="73"/>
      <c r="L1060" s="74"/>
      <c r="M1060" s="75"/>
    </row>
    <row r="1061" spans="1:13" s="41" customFormat="1" x14ac:dyDescent="0.25">
      <c r="A1061" s="70"/>
      <c r="C1061" s="153"/>
      <c r="G1061" s="71"/>
      <c r="J1061" s="72"/>
      <c r="K1061" s="73"/>
      <c r="L1061" s="74"/>
      <c r="M1061" s="75"/>
    </row>
    <row r="1062" spans="1:13" s="41" customFormat="1" x14ac:dyDescent="0.25">
      <c r="A1062" s="70"/>
      <c r="C1062" s="153"/>
      <c r="G1062" s="71"/>
      <c r="J1062" s="72"/>
      <c r="K1062" s="73"/>
      <c r="L1062" s="74"/>
      <c r="M1062" s="75"/>
    </row>
    <row r="1063" spans="1:13" s="41" customFormat="1" x14ac:dyDescent="0.25">
      <c r="A1063" s="70"/>
      <c r="C1063" s="153"/>
      <c r="G1063" s="71"/>
      <c r="J1063" s="72"/>
      <c r="K1063" s="73"/>
      <c r="L1063" s="74"/>
      <c r="M1063" s="75"/>
    </row>
    <row r="1064" spans="1:13" s="41" customFormat="1" x14ac:dyDescent="0.25">
      <c r="A1064" s="70"/>
      <c r="C1064" s="153"/>
      <c r="G1064" s="71"/>
      <c r="J1064" s="72"/>
      <c r="K1064" s="73"/>
      <c r="L1064" s="74"/>
      <c r="M1064" s="75"/>
    </row>
    <row r="1065" spans="1:13" s="41" customFormat="1" x14ac:dyDescent="0.25">
      <c r="A1065" s="70"/>
      <c r="C1065" s="153"/>
      <c r="G1065" s="71"/>
      <c r="J1065" s="72"/>
      <c r="K1065" s="73"/>
      <c r="L1065" s="74"/>
      <c r="M1065" s="75"/>
    </row>
    <row r="1066" spans="1:13" s="41" customFormat="1" x14ac:dyDescent="0.25">
      <c r="A1066" s="70"/>
      <c r="C1066" s="153"/>
      <c r="G1066" s="71"/>
      <c r="J1066" s="72"/>
      <c r="K1066" s="73"/>
      <c r="L1066" s="74"/>
      <c r="M1066" s="75"/>
    </row>
    <row r="1067" spans="1:13" s="41" customFormat="1" x14ac:dyDescent="0.25">
      <c r="A1067" s="70"/>
      <c r="C1067" s="153"/>
      <c r="G1067" s="71"/>
      <c r="J1067" s="72"/>
      <c r="K1067" s="73"/>
      <c r="L1067" s="74"/>
      <c r="M1067" s="75"/>
    </row>
    <row r="1068" spans="1:13" s="41" customFormat="1" x14ac:dyDescent="0.25">
      <c r="A1068" s="70"/>
      <c r="C1068" s="153"/>
      <c r="G1068" s="71"/>
      <c r="J1068" s="72"/>
      <c r="K1068" s="73"/>
      <c r="L1068" s="74"/>
      <c r="M1068" s="75"/>
    </row>
    <row r="1069" spans="1:13" s="41" customFormat="1" x14ac:dyDescent="0.25">
      <c r="A1069" s="70"/>
      <c r="C1069" s="153"/>
      <c r="G1069" s="71"/>
      <c r="J1069" s="72"/>
      <c r="K1069" s="73"/>
      <c r="L1069" s="74"/>
      <c r="M1069" s="75"/>
    </row>
    <row r="1070" spans="1:13" s="41" customFormat="1" x14ac:dyDescent="0.25">
      <c r="A1070" s="70"/>
      <c r="C1070" s="153"/>
      <c r="G1070" s="71"/>
      <c r="J1070" s="72"/>
      <c r="K1070" s="73"/>
      <c r="L1070" s="74"/>
      <c r="M1070" s="75"/>
    </row>
    <row r="1071" spans="1:13" s="41" customFormat="1" x14ac:dyDescent="0.25">
      <c r="A1071" s="70"/>
      <c r="C1071" s="153"/>
      <c r="G1071" s="71"/>
      <c r="J1071" s="72"/>
      <c r="K1071" s="73"/>
      <c r="L1071" s="74"/>
      <c r="M1071" s="75"/>
    </row>
    <row r="1072" spans="1:13" s="41" customFormat="1" x14ac:dyDescent="0.25">
      <c r="A1072" s="70"/>
      <c r="C1072" s="153"/>
      <c r="G1072" s="71"/>
      <c r="J1072" s="72"/>
      <c r="K1072" s="73"/>
      <c r="L1072" s="74"/>
      <c r="M1072" s="75"/>
    </row>
    <row r="1073" spans="1:13" s="41" customFormat="1" x14ac:dyDescent="0.25">
      <c r="A1073" s="70"/>
      <c r="C1073" s="153"/>
      <c r="G1073" s="71"/>
      <c r="J1073" s="72"/>
      <c r="K1073" s="73"/>
      <c r="L1073" s="74"/>
      <c r="M1073" s="75"/>
    </row>
    <row r="1074" spans="1:13" s="41" customFormat="1" x14ac:dyDescent="0.25">
      <c r="A1074" s="70"/>
      <c r="C1074" s="153"/>
      <c r="G1074" s="71"/>
      <c r="J1074" s="72"/>
      <c r="K1074" s="73"/>
      <c r="L1074" s="74"/>
      <c r="M1074" s="75"/>
    </row>
    <row r="1075" spans="1:13" s="41" customFormat="1" x14ac:dyDescent="0.25">
      <c r="A1075" s="70"/>
      <c r="C1075" s="153"/>
      <c r="G1075" s="71"/>
      <c r="J1075" s="72"/>
      <c r="K1075" s="73"/>
      <c r="L1075" s="74"/>
      <c r="M1075" s="75"/>
    </row>
    <row r="1076" spans="1:13" s="41" customFormat="1" x14ac:dyDescent="0.25">
      <c r="A1076" s="70"/>
      <c r="C1076" s="153"/>
      <c r="G1076" s="71"/>
      <c r="J1076" s="72"/>
      <c r="K1076" s="73"/>
      <c r="L1076" s="74"/>
      <c r="M1076" s="75"/>
    </row>
    <row r="1077" spans="1:13" s="41" customFormat="1" x14ac:dyDescent="0.25">
      <c r="A1077" s="70"/>
      <c r="C1077" s="153"/>
      <c r="G1077" s="71"/>
      <c r="J1077" s="72"/>
      <c r="K1077" s="73"/>
      <c r="L1077" s="74"/>
      <c r="M1077" s="75"/>
    </row>
    <row r="1078" spans="1:13" s="41" customFormat="1" x14ac:dyDescent="0.25">
      <c r="A1078" s="70"/>
      <c r="C1078" s="153"/>
      <c r="G1078" s="71"/>
      <c r="J1078" s="72"/>
      <c r="K1078" s="73"/>
      <c r="L1078" s="74"/>
      <c r="M1078" s="75"/>
    </row>
    <row r="1079" spans="1:13" s="41" customFormat="1" x14ac:dyDescent="0.25">
      <c r="A1079" s="70"/>
      <c r="C1079" s="153"/>
      <c r="G1079" s="71"/>
      <c r="J1079" s="72"/>
      <c r="K1079" s="73"/>
      <c r="L1079" s="74"/>
      <c r="M1079" s="75"/>
    </row>
    <row r="1080" spans="1:13" s="41" customFormat="1" x14ac:dyDescent="0.25">
      <c r="A1080" s="70"/>
      <c r="C1080" s="153"/>
      <c r="G1080" s="71"/>
      <c r="J1080" s="72"/>
      <c r="K1080" s="73"/>
      <c r="L1080" s="74"/>
      <c r="M1080" s="75"/>
    </row>
    <row r="1081" spans="1:13" s="41" customFormat="1" x14ac:dyDescent="0.25">
      <c r="A1081" s="70"/>
      <c r="C1081" s="153"/>
      <c r="G1081" s="71"/>
      <c r="J1081" s="72"/>
      <c r="K1081" s="73"/>
      <c r="L1081" s="74"/>
      <c r="M1081" s="75"/>
    </row>
    <row r="1082" spans="1:13" s="41" customFormat="1" x14ac:dyDescent="0.25">
      <c r="A1082" s="70"/>
      <c r="C1082" s="153"/>
      <c r="G1082" s="71"/>
      <c r="J1082" s="72"/>
      <c r="K1082" s="73"/>
      <c r="L1082" s="74"/>
      <c r="M1082" s="75"/>
    </row>
    <row r="1083" spans="1:13" s="41" customFormat="1" x14ac:dyDescent="0.25">
      <c r="A1083" s="70"/>
      <c r="C1083" s="153"/>
      <c r="G1083" s="71"/>
      <c r="J1083" s="72"/>
      <c r="K1083" s="73"/>
      <c r="L1083" s="74"/>
      <c r="M1083" s="75"/>
    </row>
    <row r="1084" spans="1:13" s="41" customFormat="1" x14ac:dyDescent="0.25">
      <c r="A1084" s="70"/>
      <c r="C1084" s="153"/>
      <c r="G1084" s="71"/>
      <c r="J1084" s="72"/>
      <c r="K1084" s="73"/>
      <c r="L1084" s="74"/>
      <c r="M1084" s="75"/>
    </row>
    <row r="1085" spans="1:13" s="41" customFormat="1" x14ac:dyDescent="0.25">
      <c r="A1085" s="70"/>
      <c r="C1085" s="153"/>
      <c r="G1085" s="71"/>
      <c r="J1085" s="72"/>
      <c r="K1085" s="73"/>
      <c r="L1085" s="74"/>
      <c r="M1085" s="75"/>
    </row>
    <row r="1086" spans="1:13" s="41" customFormat="1" x14ac:dyDescent="0.25">
      <c r="A1086" s="70"/>
      <c r="C1086" s="153"/>
      <c r="G1086" s="71"/>
      <c r="J1086" s="72"/>
      <c r="K1086" s="73"/>
      <c r="L1086" s="74"/>
      <c r="M1086" s="75"/>
    </row>
    <row r="1087" spans="1:13" s="41" customFormat="1" x14ac:dyDescent="0.25">
      <c r="A1087" s="70"/>
      <c r="C1087" s="153"/>
      <c r="G1087" s="71"/>
      <c r="J1087" s="72"/>
      <c r="K1087" s="73"/>
      <c r="L1087" s="74"/>
      <c r="M1087" s="75"/>
    </row>
    <row r="1088" spans="1:13" s="41" customFormat="1" x14ac:dyDescent="0.25">
      <c r="A1088" s="70"/>
      <c r="C1088" s="153"/>
      <c r="G1088" s="71"/>
      <c r="J1088" s="72"/>
      <c r="K1088" s="73"/>
      <c r="L1088" s="74"/>
      <c r="M1088" s="75"/>
    </row>
    <row r="1089" spans="1:13" s="41" customFormat="1" x14ac:dyDescent="0.25">
      <c r="A1089" s="70"/>
      <c r="C1089" s="153"/>
      <c r="G1089" s="71"/>
      <c r="J1089" s="72"/>
      <c r="K1089" s="73"/>
      <c r="L1089" s="74"/>
      <c r="M1089" s="75"/>
    </row>
    <row r="1090" spans="1:13" s="41" customFormat="1" x14ac:dyDescent="0.25">
      <c r="A1090" s="70"/>
      <c r="C1090" s="153"/>
      <c r="G1090" s="71"/>
      <c r="J1090" s="72"/>
      <c r="K1090" s="73"/>
      <c r="L1090" s="74"/>
      <c r="M1090" s="75"/>
    </row>
    <row r="1091" spans="1:13" s="41" customFormat="1" x14ac:dyDescent="0.25">
      <c r="A1091" s="70"/>
      <c r="C1091" s="153"/>
      <c r="G1091" s="71"/>
      <c r="J1091" s="72"/>
      <c r="K1091" s="73"/>
      <c r="L1091" s="74"/>
      <c r="M1091" s="75"/>
    </row>
    <row r="1092" spans="1:13" s="41" customFormat="1" x14ac:dyDescent="0.25">
      <c r="A1092" s="70"/>
      <c r="C1092" s="153"/>
      <c r="G1092" s="71"/>
      <c r="J1092" s="72"/>
      <c r="K1092" s="73"/>
      <c r="L1092" s="74"/>
      <c r="M1092" s="75"/>
    </row>
    <row r="1093" spans="1:13" s="41" customFormat="1" x14ac:dyDescent="0.25">
      <c r="A1093" s="70"/>
      <c r="C1093" s="153"/>
      <c r="G1093" s="71"/>
      <c r="J1093" s="72"/>
      <c r="K1093" s="73"/>
      <c r="L1093" s="74"/>
      <c r="M1093" s="75"/>
    </row>
    <row r="1094" spans="1:13" s="41" customFormat="1" x14ac:dyDescent="0.25">
      <c r="A1094" s="70"/>
      <c r="C1094" s="153"/>
      <c r="G1094" s="71"/>
      <c r="J1094" s="72"/>
      <c r="K1094" s="73"/>
      <c r="L1094" s="74"/>
      <c r="M1094" s="75"/>
    </row>
    <row r="1095" spans="1:13" s="41" customFormat="1" x14ac:dyDescent="0.25">
      <c r="A1095" s="70"/>
      <c r="C1095" s="153"/>
      <c r="G1095" s="71"/>
      <c r="J1095" s="72"/>
      <c r="K1095" s="73"/>
      <c r="L1095" s="74"/>
      <c r="M1095" s="75"/>
    </row>
    <row r="1096" spans="1:13" s="41" customFormat="1" x14ac:dyDescent="0.25">
      <c r="A1096" s="70"/>
      <c r="C1096" s="153"/>
      <c r="G1096" s="71"/>
      <c r="J1096" s="72"/>
      <c r="K1096" s="73"/>
      <c r="L1096" s="74"/>
      <c r="M1096" s="75"/>
    </row>
    <row r="1097" spans="1:13" s="41" customFormat="1" x14ac:dyDescent="0.25">
      <c r="A1097" s="70"/>
      <c r="C1097" s="153"/>
      <c r="G1097" s="71"/>
      <c r="J1097" s="72"/>
      <c r="K1097" s="73"/>
      <c r="L1097" s="74"/>
      <c r="M1097" s="75"/>
    </row>
    <row r="1098" spans="1:13" s="41" customFormat="1" x14ac:dyDescent="0.25">
      <c r="A1098" s="70"/>
      <c r="C1098" s="153"/>
      <c r="G1098" s="71"/>
      <c r="J1098" s="72"/>
      <c r="K1098" s="73"/>
      <c r="L1098" s="74"/>
      <c r="M1098" s="75"/>
    </row>
    <row r="1099" spans="1:13" s="41" customFormat="1" x14ac:dyDescent="0.25">
      <c r="A1099" s="70"/>
      <c r="C1099" s="153"/>
      <c r="G1099" s="71"/>
      <c r="J1099" s="72"/>
      <c r="K1099" s="73"/>
      <c r="L1099" s="74"/>
      <c r="M1099" s="75"/>
    </row>
    <row r="1100" spans="1:13" s="41" customFormat="1" x14ac:dyDescent="0.25">
      <c r="A1100" s="70"/>
      <c r="C1100" s="153"/>
      <c r="G1100" s="71"/>
      <c r="J1100" s="72"/>
      <c r="K1100" s="73"/>
      <c r="L1100" s="74"/>
      <c r="M1100" s="75"/>
    </row>
    <row r="1101" spans="1:13" s="41" customFormat="1" x14ac:dyDescent="0.25">
      <c r="A1101" s="70"/>
      <c r="C1101" s="153"/>
      <c r="G1101" s="71"/>
      <c r="J1101" s="72"/>
      <c r="K1101" s="73"/>
      <c r="L1101" s="74"/>
      <c r="M1101" s="75"/>
    </row>
    <row r="1102" spans="1:13" s="41" customFormat="1" x14ac:dyDescent="0.25">
      <c r="A1102" s="70"/>
      <c r="C1102" s="153"/>
      <c r="G1102" s="71"/>
      <c r="J1102" s="72"/>
      <c r="K1102" s="73"/>
      <c r="L1102" s="74"/>
      <c r="M1102" s="75"/>
    </row>
    <row r="1103" spans="1:13" s="41" customFormat="1" x14ac:dyDescent="0.25">
      <c r="A1103" s="70"/>
      <c r="C1103" s="153"/>
      <c r="G1103" s="71"/>
      <c r="J1103" s="72"/>
      <c r="K1103" s="73"/>
      <c r="L1103" s="74"/>
      <c r="M1103" s="75"/>
    </row>
    <row r="1104" spans="1:13" s="41" customFormat="1" x14ac:dyDescent="0.25">
      <c r="A1104" s="70"/>
      <c r="C1104" s="153"/>
      <c r="G1104" s="71"/>
      <c r="J1104" s="72"/>
      <c r="K1104" s="73"/>
      <c r="L1104" s="74"/>
      <c r="M1104" s="75"/>
    </row>
    <row r="1105" spans="1:13" s="41" customFormat="1" x14ac:dyDescent="0.25">
      <c r="A1105" s="70"/>
      <c r="C1105" s="153"/>
      <c r="G1105" s="71"/>
      <c r="J1105" s="72"/>
      <c r="K1105" s="73"/>
      <c r="L1105" s="74"/>
      <c r="M1105" s="75"/>
    </row>
    <row r="1106" spans="1:13" s="41" customFormat="1" x14ac:dyDescent="0.25">
      <c r="A1106" s="70"/>
      <c r="C1106" s="153"/>
      <c r="G1106" s="71"/>
      <c r="J1106" s="72"/>
      <c r="K1106" s="73"/>
      <c r="L1106" s="74"/>
      <c r="M1106" s="75"/>
    </row>
    <row r="1107" spans="1:13" s="41" customFormat="1" x14ac:dyDescent="0.25">
      <c r="A1107" s="70"/>
      <c r="C1107" s="153"/>
      <c r="G1107" s="71"/>
      <c r="J1107" s="72"/>
      <c r="K1107" s="73"/>
      <c r="L1107" s="74"/>
      <c r="M1107" s="75"/>
    </row>
    <row r="1108" spans="1:13" s="41" customFormat="1" x14ac:dyDescent="0.25">
      <c r="A1108" s="70"/>
      <c r="C1108" s="153"/>
      <c r="G1108" s="71"/>
      <c r="J1108" s="72"/>
      <c r="K1108" s="73"/>
      <c r="L1108" s="74"/>
      <c r="M1108" s="75"/>
    </row>
    <row r="1109" spans="1:13" s="41" customFormat="1" x14ac:dyDescent="0.25">
      <c r="A1109" s="70"/>
      <c r="C1109" s="153"/>
      <c r="G1109" s="71"/>
      <c r="J1109" s="72"/>
      <c r="K1109" s="73"/>
      <c r="L1109" s="74"/>
      <c r="M1109" s="75"/>
    </row>
    <row r="1110" spans="1:13" s="41" customFormat="1" x14ac:dyDescent="0.25">
      <c r="A1110" s="70"/>
      <c r="C1110" s="153"/>
      <c r="G1110" s="71"/>
      <c r="J1110" s="72"/>
      <c r="K1110" s="73"/>
      <c r="L1110" s="74"/>
      <c r="M1110" s="75"/>
    </row>
    <row r="1111" spans="1:13" s="41" customFormat="1" x14ac:dyDescent="0.25">
      <c r="A1111" s="70"/>
      <c r="C1111" s="153"/>
      <c r="G1111" s="71"/>
      <c r="J1111" s="72"/>
      <c r="K1111" s="73"/>
      <c r="L1111" s="74"/>
      <c r="M1111" s="75"/>
    </row>
    <row r="1112" spans="1:13" s="41" customFormat="1" x14ac:dyDescent="0.25">
      <c r="A1112" s="70"/>
      <c r="C1112" s="153"/>
      <c r="G1112" s="71"/>
      <c r="J1112" s="72"/>
      <c r="K1112" s="73"/>
      <c r="L1112" s="74"/>
      <c r="M1112" s="75"/>
    </row>
    <row r="1113" spans="1:13" s="41" customFormat="1" x14ac:dyDescent="0.25">
      <c r="A1113" s="70"/>
      <c r="C1113" s="153"/>
      <c r="G1113" s="71"/>
      <c r="J1113" s="72"/>
      <c r="K1113" s="73"/>
      <c r="L1113" s="74"/>
      <c r="M1113" s="75"/>
    </row>
    <row r="1114" spans="1:13" s="41" customFormat="1" x14ac:dyDescent="0.25">
      <c r="A1114" s="70"/>
      <c r="C1114" s="153"/>
      <c r="G1114" s="71"/>
      <c r="J1114" s="72"/>
      <c r="K1114" s="73"/>
      <c r="L1114" s="74"/>
      <c r="M1114" s="75"/>
    </row>
    <row r="1115" spans="1:13" s="41" customFormat="1" x14ac:dyDescent="0.25">
      <c r="A1115" s="70"/>
      <c r="C1115" s="153"/>
      <c r="G1115" s="71"/>
      <c r="J1115" s="72"/>
      <c r="K1115" s="73"/>
      <c r="L1115" s="74"/>
      <c r="M1115" s="75"/>
    </row>
    <row r="1116" spans="1:13" s="41" customFormat="1" x14ac:dyDescent="0.25">
      <c r="A1116" s="70"/>
      <c r="C1116" s="153"/>
      <c r="G1116" s="71"/>
      <c r="J1116" s="72"/>
      <c r="K1116" s="73"/>
      <c r="L1116" s="74"/>
      <c r="M1116" s="75"/>
    </row>
    <row r="1117" spans="1:13" s="41" customFormat="1" x14ac:dyDescent="0.25">
      <c r="A1117" s="70"/>
      <c r="C1117" s="153"/>
      <c r="G1117" s="71"/>
      <c r="J1117" s="72"/>
      <c r="K1117" s="73"/>
      <c r="L1117" s="74"/>
      <c r="M1117" s="75"/>
    </row>
    <row r="1118" spans="1:13" s="41" customFormat="1" x14ac:dyDescent="0.25">
      <c r="A1118" s="70"/>
      <c r="C1118" s="153"/>
      <c r="G1118" s="71"/>
      <c r="J1118" s="72"/>
      <c r="K1118" s="73"/>
      <c r="L1118" s="74"/>
      <c r="M1118" s="75"/>
    </row>
    <row r="1119" spans="1:13" s="41" customFormat="1" x14ac:dyDescent="0.25">
      <c r="A1119" s="70"/>
      <c r="C1119" s="153"/>
      <c r="G1119" s="71"/>
      <c r="J1119" s="72"/>
      <c r="K1119" s="73"/>
      <c r="L1119" s="74"/>
      <c r="M1119" s="75"/>
    </row>
    <row r="1120" spans="1:13" s="41" customFormat="1" x14ac:dyDescent="0.25">
      <c r="A1120" s="70"/>
      <c r="C1120" s="153"/>
      <c r="G1120" s="71"/>
      <c r="J1120" s="72"/>
      <c r="K1120" s="73"/>
      <c r="L1120" s="74"/>
      <c r="M1120" s="75"/>
    </row>
    <row r="1121" spans="1:13" s="41" customFormat="1" x14ac:dyDescent="0.25">
      <c r="A1121" s="70"/>
      <c r="C1121" s="153"/>
      <c r="G1121" s="71"/>
      <c r="J1121" s="72"/>
      <c r="K1121" s="73"/>
      <c r="L1121" s="74"/>
      <c r="M1121" s="75"/>
    </row>
    <row r="1122" spans="1:13" s="41" customFormat="1" x14ac:dyDescent="0.25">
      <c r="A1122" s="70"/>
      <c r="C1122" s="153"/>
      <c r="G1122" s="71"/>
      <c r="J1122" s="72"/>
      <c r="K1122" s="73"/>
      <c r="L1122" s="74"/>
      <c r="M1122" s="75"/>
    </row>
    <row r="1123" spans="1:13" s="41" customFormat="1" x14ac:dyDescent="0.25">
      <c r="A1123" s="70"/>
      <c r="C1123" s="153"/>
      <c r="G1123" s="71"/>
      <c r="J1123" s="72"/>
      <c r="K1123" s="73"/>
      <c r="L1123" s="74"/>
      <c r="M1123" s="75"/>
    </row>
    <row r="1124" spans="1:13" s="41" customFormat="1" x14ac:dyDescent="0.25">
      <c r="A1124" s="70"/>
      <c r="C1124" s="153"/>
      <c r="G1124" s="71"/>
      <c r="J1124" s="72"/>
      <c r="K1124" s="73"/>
      <c r="L1124" s="74"/>
      <c r="M1124" s="75"/>
    </row>
    <row r="1125" spans="1:13" s="41" customFormat="1" x14ac:dyDescent="0.25">
      <c r="A1125" s="70"/>
      <c r="C1125" s="153"/>
      <c r="G1125" s="71"/>
      <c r="J1125" s="72"/>
      <c r="K1125" s="73"/>
      <c r="L1125" s="74"/>
      <c r="M1125" s="75"/>
    </row>
    <row r="1126" spans="1:13" s="41" customFormat="1" x14ac:dyDescent="0.25">
      <c r="A1126" s="70"/>
      <c r="C1126" s="153"/>
      <c r="G1126" s="71"/>
      <c r="J1126" s="72"/>
      <c r="K1126" s="73"/>
      <c r="L1126" s="74"/>
      <c r="M1126" s="75"/>
    </row>
    <row r="1127" spans="1:13" s="41" customFormat="1" x14ac:dyDescent="0.25">
      <c r="A1127" s="70"/>
      <c r="C1127" s="153"/>
      <c r="G1127" s="71"/>
      <c r="J1127" s="72"/>
      <c r="K1127" s="73"/>
      <c r="L1127" s="74"/>
      <c r="M1127" s="75"/>
    </row>
    <row r="1128" spans="1:13" s="41" customFormat="1" x14ac:dyDescent="0.25">
      <c r="A1128" s="70"/>
      <c r="C1128" s="153"/>
      <c r="G1128" s="71"/>
      <c r="J1128" s="72"/>
      <c r="K1128" s="73"/>
      <c r="L1128" s="74"/>
      <c r="M1128" s="75"/>
    </row>
    <row r="1129" spans="1:13" s="41" customFormat="1" x14ac:dyDescent="0.25">
      <c r="A1129" s="70"/>
      <c r="C1129" s="153"/>
      <c r="G1129" s="71"/>
      <c r="J1129" s="72"/>
      <c r="K1129" s="73"/>
      <c r="L1129" s="74"/>
      <c r="M1129" s="75"/>
    </row>
    <row r="1130" spans="1:13" s="41" customFormat="1" x14ac:dyDescent="0.25">
      <c r="A1130" s="70"/>
      <c r="C1130" s="153"/>
      <c r="G1130" s="71"/>
      <c r="J1130" s="72"/>
      <c r="K1130" s="73"/>
      <c r="L1130" s="74"/>
      <c r="M1130" s="75"/>
    </row>
    <row r="1131" spans="1:13" s="41" customFormat="1" x14ac:dyDescent="0.25">
      <c r="A1131" s="70"/>
      <c r="C1131" s="153"/>
      <c r="G1131" s="71"/>
      <c r="J1131" s="72"/>
      <c r="K1131" s="73"/>
      <c r="L1131" s="74"/>
      <c r="M1131" s="75"/>
    </row>
    <row r="1132" spans="1:13" s="41" customFormat="1" x14ac:dyDescent="0.25">
      <c r="A1132" s="70"/>
      <c r="C1132" s="153"/>
      <c r="G1132" s="71"/>
      <c r="J1132" s="72"/>
      <c r="K1132" s="73"/>
      <c r="L1132" s="74"/>
      <c r="M1132" s="75"/>
    </row>
    <row r="1133" spans="1:13" s="41" customFormat="1" x14ac:dyDescent="0.25">
      <c r="A1133" s="70"/>
      <c r="C1133" s="153"/>
      <c r="G1133" s="71"/>
      <c r="J1133" s="72"/>
      <c r="K1133" s="73"/>
      <c r="L1133" s="74"/>
      <c r="M1133" s="75"/>
    </row>
    <row r="1134" spans="1:13" s="41" customFormat="1" x14ac:dyDescent="0.25">
      <c r="A1134" s="70"/>
      <c r="C1134" s="153"/>
      <c r="G1134" s="71"/>
      <c r="J1134" s="72"/>
      <c r="K1134" s="73"/>
      <c r="L1134" s="74"/>
      <c r="M1134" s="75"/>
    </row>
    <row r="1135" spans="1:13" s="41" customFormat="1" x14ac:dyDescent="0.25">
      <c r="A1135" s="70"/>
      <c r="C1135" s="153"/>
      <c r="G1135" s="71"/>
      <c r="J1135" s="72"/>
      <c r="K1135" s="73"/>
      <c r="L1135" s="74"/>
      <c r="M1135" s="75"/>
    </row>
    <row r="1136" spans="1:13" s="41" customFormat="1" x14ac:dyDescent="0.25">
      <c r="A1136" s="70"/>
      <c r="C1136" s="153"/>
      <c r="G1136" s="71"/>
      <c r="J1136" s="72"/>
      <c r="K1136" s="73"/>
      <c r="L1136" s="74"/>
      <c r="M1136" s="75"/>
    </row>
    <row r="1137" spans="1:13" s="41" customFormat="1" x14ac:dyDescent="0.25">
      <c r="A1137" s="70"/>
      <c r="C1137" s="153"/>
      <c r="G1137" s="71"/>
      <c r="J1137" s="72"/>
      <c r="K1137" s="73"/>
      <c r="L1137" s="74"/>
      <c r="M1137" s="75"/>
    </row>
    <row r="1138" spans="1:13" s="41" customFormat="1" x14ac:dyDescent="0.25">
      <c r="A1138" s="70"/>
      <c r="C1138" s="153"/>
      <c r="G1138" s="71"/>
      <c r="J1138" s="72"/>
      <c r="K1138" s="73"/>
      <c r="L1138" s="74"/>
      <c r="M1138" s="75"/>
    </row>
    <row r="1139" spans="1:13" s="41" customFormat="1" x14ac:dyDescent="0.25">
      <c r="A1139" s="70"/>
      <c r="C1139" s="153"/>
      <c r="G1139" s="71"/>
      <c r="J1139" s="72"/>
      <c r="K1139" s="73"/>
      <c r="L1139" s="74"/>
      <c r="M1139" s="75"/>
    </row>
    <row r="1140" spans="1:13" s="41" customFormat="1" x14ac:dyDescent="0.25">
      <c r="A1140" s="70"/>
      <c r="C1140" s="153"/>
      <c r="G1140" s="71"/>
      <c r="J1140" s="72"/>
      <c r="K1140" s="73"/>
      <c r="L1140" s="74"/>
      <c r="M1140" s="75"/>
    </row>
    <row r="1141" spans="1:13" s="41" customFormat="1" x14ac:dyDescent="0.25">
      <c r="A1141" s="70"/>
      <c r="C1141" s="153"/>
      <c r="G1141" s="71"/>
      <c r="J1141" s="72"/>
      <c r="K1141" s="73"/>
      <c r="L1141" s="74"/>
      <c r="M1141" s="75"/>
    </row>
    <row r="1142" spans="1:13" s="41" customFormat="1" x14ac:dyDescent="0.25">
      <c r="A1142" s="70"/>
      <c r="C1142" s="153"/>
      <c r="G1142" s="71"/>
      <c r="J1142" s="72"/>
      <c r="K1142" s="73"/>
      <c r="L1142" s="74"/>
      <c r="M1142" s="75"/>
    </row>
    <row r="1143" spans="1:13" s="41" customFormat="1" x14ac:dyDescent="0.25">
      <c r="A1143" s="70"/>
      <c r="C1143" s="153"/>
      <c r="G1143" s="71"/>
      <c r="J1143" s="72"/>
      <c r="K1143" s="73"/>
      <c r="L1143" s="74"/>
      <c r="M1143" s="75"/>
    </row>
    <row r="1144" spans="1:13" s="41" customFormat="1" x14ac:dyDescent="0.25">
      <c r="A1144" s="70"/>
      <c r="C1144" s="153"/>
      <c r="G1144" s="71"/>
      <c r="J1144" s="72"/>
      <c r="K1144" s="73"/>
      <c r="L1144" s="74"/>
      <c r="M1144" s="75"/>
    </row>
    <row r="1145" spans="1:13" s="41" customFormat="1" x14ac:dyDescent="0.25">
      <c r="A1145" s="70"/>
      <c r="C1145" s="153"/>
      <c r="G1145" s="71"/>
      <c r="J1145" s="72"/>
      <c r="K1145" s="73"/>
      <c r="L1145" s="74"/>
      <c r="M1145" s="75"/>
    </row>
    <row r="1146" spans="1:13" s="41" customFormat="1" x14ac:dyDescent="0.25">
      <c r="A1146" s="70"/>
      <c r="C1146" s="153"/>
      <c r="G1146" s="71"/>
      <c r="J1146" s="72"/>
      <c r="K1146" s="73"/>
      <c r="L1146" s="74"/>
      <c r="M1146" s="75"/>
    </row>
    <row r="1147" spans="1:13" s="41" customFormat="1" x14ac:dyDescent="0.25">
      <c r="A1147" s="70"/>
      <c r="C1147" s="153"/>
      <c r="G1147" s="71"/>
      <c r="J1147" s="72"/>
      <c r="K1147" s="73"/>
      <c r="L1147" s="74"/>
      <c r="M1147" s="75"/>
    </row>
    <row r="1148" spans="1:13" s="41" customFormat="1" x14ac:dyDescent="0.25">
      <c r="A1148" s="70"/>
      <c r="C1148" s="153"/>
      <c r="G1148" s="71"/>
      <c r="J1148" s="72"/>
      <c r="K1148" s="73"/>
      <c r="L1148" s="74"/>
      <c r="M1148" s="75"/>
    </row>
    <row r="1149" spans="1:13" s="41" customFormat="1" x14ac:dyDescent="0.25">
      <c r="A1149" s="70"/>
      <c r="C1149" s="153"/>
      <c r="G1149" s="71"/>
      <c r="J1149" s="72"/>
      <c r="K1149" s="73"/>
      <c r="L1149" s="74"/>
      <c r="M1149" s="75"/>
    </row>
    <row r="1150" spans="1:13" s="41" customFormat="1" x14ac:dyDescent="0.25">
      <c r="A1150" s="70"/>
      <c r="C1150" s="153"/>
      <c r="G1150" s="71"/>
      <c r="J1150" s="72"/>
      <c r="K1150" s="73"/>
      <c r="L1150" s="74"/>
      <c r="M1150" s="75"/>
    </row>
    <row r="1151" spans="1:13" s="41" customFormat="1" x14ac:dyDescent="0.25">
      <c r="A1151" s="70"/>
      <c r="C1151" s="153"/>
      <c r="G1151" s="71"/>
      <c r="J1151" s="72"/>
      <c r="K1151" s="73"/>
      <c r="L1151" s="74"/>
      <c r="M1151" s="75"/>
    </row>
    <row r="1152" spans="1:13" s="41" customFormat="1" x14ac:dyDescent="0.25">
      <c r="A1152" s="70"/>
      <c r="C1152" s="153"/>
      <c r="G1152" s="71"/>
      <c r="J1152" s="72"/>
      <c r="K1152" s="73"/>
      <c r="L1152" s="74"/>
      <c r="M1152" s="75"/>
    </row>
    <row r="1153" spans="1:13" s="41" customFormat="1" x14ac:dyDescent="0.25">
      <c r="A1153" s="70"/>
      <c r="C1153" s="153"/>
      <c r="G1153" s="71"/>
      <c r="J1153" s="72"/>
      <c r="K1153" s="73"/>
      <c r="L1153" s="74"/>
      <c r="M1153" s="75"/>
    </row>
    <row r="1154" spans="1:13" s="41" customFormat="1" x14ac:dyDescent="0.25">
      <c r="A1154" s="70"/>
      <c r="C1154" s="153"/>
      <c r="G1154" s="71"/>
      <c r="J1154" s="72"/>
      <c r="K1154" s="73"/>
      <c r="L1154" s="74"/>
      <c r="M1154" s="75"/>
    </row>
    <row r="1155" spans="1:13" s="41" customFormat="1" x14ac:dyDescent="0.25">
      <c r="A1155" s="70"/>
      <c r="C1155" s="153"/>
      <c r="G1155" s="71"/>
      <c r="J1155" s="72"/>
      <c r="K1155" s="73"/>
      <c r="L1155" s="74"/>
      <c r="M1155" s="75"/>
    </row>
    <row r="1156" spans="1:13" s="41" customFormat="1" x14ac:dyDescent="0.25">
      <c r="A1156" s="70"/>
      <c r="C1156" s="153"/>
      <c r="G1156" s="71"/>
      <c r="J1156" s="72"/>
      <c r="K1156" s="73"/>
      <c r="L1156" s="74"/>
      <c r="M1156" s="75"/>
    </row>
    <row r="1157" spans="1:13" s="41" customFormat="1" x14ac:dyDescent="0.25">
      <c r="A1157" s="70"/>
      <c r="C1157" s="153"/>
      <c r="G1157" s="71"/>
      <c r="J1157" s="72"/>
      <c r="K1157" s="73"/>
      <c r="L1157" s="74"/>
      <c r="M1157" s="75"/>
    </row>
    <row r="1158" spans="1:13" s="41" customFormat="1" x14ac:dyDescent="0.25">
      <c r="A1158" s="70"/>
      <c r="C1158" s="153"/>
      <c r="G1158" s="71"/>
      <c r="J1158" s="72"/>
      <c r="K1158" s="73"/>
      <c r="L1158" s="74"/>
      <c r="M1158" s="75"/>
    </row>
    <row r="1159" spans="1:13" s="41" customFormat="1" x14ac:dyDescent="0.25">
      <c r="A1159" s="70"/>
      <c r="C1159" s="153"/>
      <c r="G1159" s="71"/>
      <c r="J1159" s="72"/>
      <c r="K1159" s="73"/>
      <c r="L1159" s="74"/>
      <c r="M1159" s="75"/>
    </row>
    <row r="1160" spans="1:13" s="41" customFormat="1" x14ac:dyDescent="0.25">
      <c r="A1160" s="70"/>
      <c r="C1160" s="153"/>
      <c r="G1160" s="71"/>
      <c r="J1160" s="72"/>
      <c r="K1160" s="73"/>
      <c r="L1160" s="74"/>
      <c r="M1160" s="75"/>
    </row>
    <row r="1161" spans="1:13" s="41" customFormat="1" x14ac:dyDescent="0.25">
      <c r="A1161" s="70"/>
      <c r="C1161" s="153"/>
      <c r="G1161" s="71"/>
      <c r="J1161" s="72"/>
      <c r="K1161" s="73"/>
      <c r="L1161" s="74"/>
      <c r="M1161" s="75"/>
    </row>
    <row r="1162" spans="1:13" s="41" customFormat="1" x14ac:dyDescent="0.25">
      <c r="A1162" s="70"/>
      <c r="C1162" s="153"/>
      <c r="G1162" s="71"/>
      <c r="J1162" s="72"/>
      <c r="K1162" s="73"/>
      <c r="L1162" s="74"/>
      <c r="M1162" s="75"/>
    </row>
    <row r="1163" spans="1:13" s="41" customFormat="1" x14ac:dyDescent="0.25">
      <c r="A1163" s="70"/>
      <c r="C1163" s="153"/>
      <c r="G1163" s="71"/>
      <c r="J1163" s="72"/>
      <c r="K1163" s="73"/>
      <c r="L1163" s="74"/>
      <c r="M1163" s="75"/>
    </row>
    <row r="1164" spans="1:13" s="41" customFormat="1" x14ac:dyDescent="0.25">
      <c r="A1164" s="70"/>
      <c r="C1164" s="153"/>
      <c r="G1164" s="71"/>
      <c r="J1164" s="72"/>
      <c r="K1164" s="73"/>
      <c r="L1164" s="74"/>
      <c r="M1164" s="75"/>
    </row>
    <row r="1165" spans="1:13" s="41" customFormat="1" x14ac:dyDescent="0.25">
      <c r="A1165" s="70"/>
      <c r="C1165" s="153"/>
      <c r="G1165" s="71"/>
      <c r="J1165" s="72"/>
      <c r="K1165" s="73"/>
      <c r="L1165" s="74"/>
      <c r="M1165" s="75"/>
    </row>
    <row r="1166" spans="1:13" s="41" customFormat="1" x14ac:dyDescent="0.25">
      <c r="A1166" s="70"/>
      <c r="C1166" s="153"/>
      <c r="G1166" s="71"/>
      <c r="J1166" s="72"/>
      <c r="K1166" s="73"/>
      <c r="L1166" s="74"/>
      <c r="M1166" s="75"/>
    </row>
    <row r="1167" spans="1:13" s="41" customFormat="1" x14ac:dyDescent="0.25">
      <c r="A1167" s="70"/>
      <c r="C1167" s="153"/>
      <c r="G1167" s="71"/>
      <c r="J1167" s="72"/>
      <c r="K1167" s="73"/>
      <c r="L1167" s="74"/>
      <c r="M1167" s="75"/>
    </row>
    <row r="1168" spans="1:13" s="41" customFormat="1" x14ac:dyDescent="0.25">
      <c r="A1168" s="70"/>
      <c r="C1168" s="153"/>
      <c r="G1168" s="71"/>
      <c r="J1168" s="72"/>
      <c r="K1168" s="73"/>
      <c r="L1168" s="74"/>
      <c r="M1168" s="75"/>
    </row>
    <row r="1169" spans="1:13" s="41" customFormat="1" x14ac:dyDescent="0.25">
      <c r="A1169" s="70"/>
      <c r="C1169" s="153"/>
      <c r="G1169" s="71"/>
      <c r="J1169" s="72"/>
      <c r="K1169" s="73"/>
      <c r="L1169" s="74"/>
      <c r="M1169" s="75"/>
    </row>
    <row r="1170" spans="1:13" s="41" customFormat="1" x14ac:dyDescent="0.25">
      <c r="A1170" s="70"/>
      <c r="C1170" s="153"/>
      <c r="G1170" s="71"/>
      <c r="J1170" s="72"/>
      <c r="K1170" s="73"/>
      <c r="L1170" s="74"/>
      <c r="M1170" s="75"/>
    </row>
    <row r="1171" spans="1:13" s="41" customFormat="1" x14ac:dyDescent="0.25">
      <c r="A1171" s="70"/>
      <c r="C1171" s="153"/>
      <c r="G1171" s="71"/>
      <c r="J1171" s="72"/>
      <c r="K1171" s="73"/>
      <c r="L1171" s="74"/>
      <c r="M1171" s="75"/>
    </row>
    <row r="1172" spans="1:13" s="41" customFormat="1" x14ac:dyDescent="0.25">
      <c r="A1172" s="70"/>
      <c r="C1172" s="153"/>
      <c r="G1172" s="71"/>
      <c r="J1172" s="72"/>
      <c r="K1172" s="73"/>
      <c r="L1172" s="74"/>
      <c r="M1172" s="75"/>
    </row>
    <row r="1173" spans="1:13" s="41" customFormat="1" x14ac:dyDescent="0.25">
      <c r="A1173" s="70"/>
      <c r="C1173" s="153"/>
      <c r="G1173" s="71"/>
      <c r="J1173" s="72"/>
      <c r="K1173" s="73"/>
      <c r="L1173" s="74"/>
      <c r="M1173" s="75"/>
    </row>
    <row r="1174" spans="1:13" s="41" customFormat="1" x14ac:dyDescent="0.25">
      <c r="A1174" s="70"/>
      <c r="C1174" s="153"/>
      <c r="G1174" s="71"/>
      <c r="J1174" s="72"/>
      <c r="K1174" s="73"/>
      <c r="L1174" s="74"/>
      <c r="M1174" s="75"/>
    </row>
    <row r="1175" spans="1:13" s="41" customFormat="1" x14ac:dyDescent="0.25">
      <c r="A1175" s="70"/>
      <c r="C1175" s="153"/>
      <c r="G1175" s="71"/>
      <c r="J1175" s="72"/>
      <c r="K1175" s="73"/>
      <c r="L1175" s="74"/>
      <c r="M1175" s="75"/>
    </row>
    <row r="1176" spans="1:13" s="41" customFormat="1" x14ac:dyDescent="0.25">
      <c r="A1176" s="70"/>
      <c r="C1176" s="153"/>
      <c r="G1176" s="71"/>
      <c r="J1176" s="72"/>
      <c r="K1176" s="73"/>
      <c r="L1176" s="74"/>
      <c r="M1176" s="75"/>
    </row>
    <row r="1177" spans="1:13" s="41" customFormat="1" x14ac:dyDescent="0.25">
      <c r="A1177" s="70"/>
      <c r="C1177" s="153"/>
      <c r="G1177" s="71"/>
      <c r="J1177" s="72"/>
      <c r="K1177" s="73"/>
      <c r="L1177" s="74"/>
      <c r="M1177" s="75"/>
    </row>
    <row r="1178" spans="1:13" s="41" customFormat="1" x14ac:dyDescent="0.25">
      <c r="A1178" s="70"/>
      <c r="C1178" s="153"/>
      <c r="G1178" s="71"/>
      <c r="J1178" s="72"/>
      <c r="K1178" s="73"/>
      <c r="L1178" s="74"/>
      <c r="M1178" s="75"/>
    </row>
    <row r="1179" spans="1:13" s="41" customFormat="1" x14ac:dyDescent="0.25">
      <c r="A1179" s="70"/>
      <c r="C1179" s="153"/>
      <c r="G1179" s="71"/>
      <c r="J1179" s="72"/>
      <c r="K1179" s="73"/>
      <c r="L1179" s="74"/>
      <c r="M1179" s="75"/>
    </row>
    <row r="1180" spans="1:13" s="41" customFormat="1" x14ac:dyDescent="0.25">
      <c r="A1180" s="70"/>
      <c r="C1180" s="153"/>
      <c r="G1180" s="71"/>
      <c r="J1180" s="72"/>
      <c r="K1180" s="73"/>
      <c r="L1180" s="74"/>
      <c r="M1180" s="75"/>
    </row>
    <row r="1181" spans="1:13" s="41" customFormat="1" x14ac:dyDescent="0.25">
      <c r="A1181" s="70"/>
      <c r="C1181" s="153"/>
      <c r="G1181" s="71"/>
      <c r="J1181" s="72"/>
      <c r="K1181" s="73"/>
      <c r="L1181" s="74"/>
      <c r="M1181" s="75"/>
    </row>
    <row r="1182" spans="1:13" s="41" customFormat="1" x14ac:dyDescent="0.25">
      <c r="A1182" s="70"/>
      <c r="C1182" s="153"/>
      <c r="G1182" s="71"/>
      <c r="J1182" s="72"/>
      <c r="K1182" s="73"/>
      <c r="L1182" s="74"/>
      <c r="M1182" s="75"/>
    </row>
    <row r="1183" spans="1:13" s="41" customFormat="1" x14ac:dyDescent="0.25">
      <c r="A1183" s="70"/>
      <c r="C1183" s="153"/>
      <c r="G1183" s="71"/>
      <c r="J1183" s="72"/>
      <c r="K1183" s="73"/>
      <c r="L1183" s="74"/>
      <c r="M1183" s="75"/>
    </row>
    <row r="1184" spans="1:13" s="41" customFormat="1" x14ac:dyDescent="0.25">
      <c r="A1184" s="70"/>
      <c r="C1184" s="153"/>
      <c r="G1184" s="71"/>
      <c r="J1184" s="72"/>
      <c r="K1184" s="73"/>
      <c r="L1184" s="74"/>
      <c r="M1184" s="75"/>
    </row>
    <row r="1185" spans="1:13" s="41" customFormat="1" x14ac:dyDescent="0.25">
      <c r="A1185" s="70"/>
      <c r="C1185" s="153"/>
      <c r="G1185" s="71"/>
      <c r="J1185" s="72"/>
      <c r="K1185" s="73"/>
      <c r="L1185" s="74"/>
      <c r="M1185" s="75"/>
    </row>
    <row r="1186" spans="1:13" s="41" customFormat="1" x14ac:dyDescent="0.25">
      <c r="A1186" s="70"/>
      <c r="C1186" s="153"/>
      <c r="G1186" s="71"/>
      <c r="J1186" s="72"/>
      <c r="K1186" s="73"/>
      <c r="L1186" s="74"/>
      <c r="M1186" s="75"/>
    </row>
    <row r="1187" spans="1:13" s="41" customFormat="1" x14ac:dyDescent="0.25">
      <c r="A1187" s="70"/>
      <c r="C1187" s="153"/>
      <c r="G1187" s="71"/>
      <c r="J1187" s="72"/>
      <c r="K1187" s="73"/>
      <c r="L1187" s="74"/>
      <c r="M1187" s="75"/>
    </row>
    <row r="1188" spans="1:13" s="41" customFormat="1" x14ac:dyDescent="0.25">
      <c r="A1188" s="70"/>
      <c r="C1188" s="153"/>
      <c r="G1188" s="71"/>
      <c r="J1188" s="72"/>
      <c r="K1188" s="73"/>
      <c r="L1188" s="74"/>
      <c r="M1188" s="75"/>
    </row>
    <row r="1189" spans="1:13" s="41" customFormat="1" x14ac:dyDescent="0.25">
      <c r="A1189" s="70"/>
      <c r="C1189" s="153"/>
      <c r="G1189" s="71"/>
      <c r="J1189" s="72"/>
      <c r="K1189" s="73"/>
      <c r="L1189" s="74"/>
      <c r="M1189" s="75"/>
    </row>
    <row r="1190" spans="1:13" s="41" customFormat="1" x14ac:dyDescent="0.25">
      <c r="A1190" s="70"/>
      <c r="C1190" s="153"/>
      <c r="G1190" s="71"/>
      <c r="J1190" s="72"/>
      <c r="K1190" s="73"/>
      <c r="L1190" s="74"/>
      <c r="M1190" s="75"/>
    </row>
    <row r="1191" spans="1:13" s="41" customFormat="1" x14ac:dyDescent="0.25">
      <c r="A1191" s="70"/>
      <c r="C1191" s="153"/>
      <c r="G1191" s="71"/>
      <c r="J1191" s="72"/>
      <c r="K1191" s="73"/>
      <c r="L1191" s="74"/>
      <c r="M1191" s="75"/>
    </row>
    <row r="1192" spans="1:13" s="41" customFormat="1" x14ac:dyDescent="0.25">
      <c r="A1192" s="70"/>
      <c r="C1192" s="153"/>
      <c r="G1192" s="71"/>
      <c r="J1192" s="72"/>
      <c r="K1192" s="73"/>
      <c r="L1192" s="74"/>
      <c r="M1192" s="75"/>
    </row>
    <row r="1193" spans="1:13" s="41" customFormat="1" x14ac:dyDescent="0.25">
      <c r="A1193" s="70"/>
      <c r="C1193" s="153"/>
      <c r="G1193" s="71"/>
      <c r="J1193" s="72"/>
      <c r="K1193" s="73"/>
      <c r="L1193" s="74"/>
      <c r="M1193" s="75"/>
    </row>
    <row r="1194" spans="1:13" s="41" customFormat="1" x14ac:dyDescent="0.25">
      <c r="A1194" s="70"/>
      <c r="C1194" s="153"/>
      <c r="G1194" s="71"/>
      <c r="J1194" s="72"/>
      <c r="K1194" s="73"/>
      <c r="L1194" s="74"/>
      <c r="M1194" s="75"/>
    </row>
    <row r="1195" spans="1:13" s="41" customFormat="1" x14ac:dyDescent="0.25">
      <c r="A1195" s="70"/>
      <c r="C1195" s="153"/>
      <c r="G1195" s="71"/>
      <c r="J1195" s="72"/>
      <c r="K1195" s="73"/>
      <c r="L1195" s="74"/>
      <c r="M1195" s="75"/>
    </row>
    <row r="1196" spans="1:13" s="41" customFormat="1" x14ac:dyDescent="0.25">
      <c r="A1196" s="70"/>
      <c r="C1196" s="153"/>
      <c r="G1196" s="71"/>
      <c r="J1196" s="72"/>
      <c r="K1196" s="73"/>
      <c r="L1196" s="74"/>
      <c r="M1196" s="75"/>
    </row>
    <row r="1197" spans="1:13" s="41" customFormat="1" x14ac:dyDescent="0.25">
      <c r="A1197" s="70"/>
      <c r="C1197" s="153"/>
      <c r="G1197" s="71"/>
      <c r="J1197" s="72"/>
      <c r="K1197" s="73"/>
      <c r="L1197" s="74"/>
      <c r="M1197" s="75"/>
    </row>
    <row r="1198" spans="1:13" s="41" customFormat="1" x14ac:dyDescent="0.25">
      <c r="A1198" s="70"/>
      <c r="C1198" s="153"/>
      <c r="G1198" s="71"/>
      <c r="J1198" s="72"/>
      <c r="K1198" s="73"/>
      <c r="L1198" s="74"/>
      <c r="M1198" s="75"/>
    </row>
    <row r="1199" spans="1:13" s="41" customFormat="1" x14ac:dyDescent="0.25">
      <c r="A1199" s="70"/>
      <c r="C1199" s="153"/>
      <c r="G1199" s="71"/>
      <c r="J1199" s="72"/>
      <c r="K1199" s="73"/>
      <c r="L1199" s="74"/>
      <c r="M1199" s="75"/>
    </row>
    <row r="1200" spans="1:13" s="41" customFormat="1" x14ac:dyDescent="0.25">
      <c r="A1200" s="70"/>
      <c r="C1200" s="153"/>
      <c r="G1200" s="71"/>
      <c r="J1200" s="72"/>
      <c r="K1200" s="73"/>
      <c r="L1200" s="74"/>
      <c r="M1200" s="75"/>
    </row>
    <row r="1201" spans="1:13" s="41" customFormat="1" x14ac:dyDescent="0.25">
      <c r="A1201" s="70"/>
      <c r="C1201" s="153"/>
      <c r="G1201" s="71"/>
      <c r="J1201" s="72"/>
      <c r="K1201" s="73"/>
      <c r="L1201" s="74"/>
      <c r="M1201" s="75"/>
    </row>
    <row r="1202" spans="1:13" s="41" customFormat="1" x14ac:dyDescent="0.25">
      <c r="A1202" s="70"/>
      <c r="C1202" s="153"/>
      <c r="G1202" s="71"/>
      <c r="J1202" s="72"/>
      <c r="K1202" s="73"/>
      <c r="L1202" s="74"/>
      <c r="M1202" s="75"/>
    </row>
    <row r="1203" spans="1:13" s="41" customFormat="1" x14ac:dyDescent="0.25">
      <c r="A1203" s="70"/>
      <c r="C1203" s="153"/>
      <c r="G1203" s="71"/>
      <c r="J1203" s="72"/>
      <c r="K1203" s="73"/>
      <c r="L1203" s="74"/>
      <c r="M1203" s="75"/>
    </row>
    <row r="1204" spans="1:13" s="41" customFormat="1" x14ac:dyDescent="0.25">
      <c r="A1204" s="70"/>
      <c r="C1204" s="153"/>
      <c r="G1204" s="71"/>
      <c r="J1204" s="72"/>
      <c r="K1204" s="73"/>
      <c r="L1204" s="74"/>
      <c r="M1204" s="75"/>
    </row>
    <row r="1205" spans="1:13" s="41" customFormat="1" x14ac:dyDescent="0.25">
      <c r="A1205" s="70"/>
      <c r="C1205" s="153"/>
      <c r="G1205" s="71"/>
      <c r="J1205" s="72"/>
      <c r="K1205" s="73"/>
      <c r="L1205" s="74"/>
      <c r="M1205" s="75"/>
    </row>
    <row r="1206" spans="1:13" s="41" customFormat="1" x14ac:dyDescent="0.25">
      <c r="A1206" s="70"/>
      <c r="C1206" s="153"/>
      <c r="G1206" s="71"/>
      <c r="J1206" s="72"/>
      <c r="K1206" s="73"/>
      <c r="L1206" s="74"/>
      <c r="M1206" s="75"/>
    </row>
    <row r="1207" spans="1:13" s="41" customFormat="1" x14ac:dyDescent="0.25">
      <c r="A1207" s="70"/>
      <c r="C1207" s="153"/>
      <c r="G1207" s="71"/>
      <c r="J1207" s="72"/>
      <c r="K1207" s="73"/>
      <c r="L1207" s="74"/>
      <c r="M1207" s="75"/>
    </row>
    <row r="1208" spans="1:13" s="41" customFormat="1" x14ac:dyDescent="0.25">
      <c r="A1208" s="70"/>
      <c r="C1208" s="153"/>
      <c r="G1208" s="71"/>
      <c r="J1208" s="72"/>
      <c r="K1208" s="73"/>
      <c r="L1208" s="74"/>
      <c r="M1208" s="75"/>
    </row>
    <row r="1209" spans="1:13" s="41" customFormat="1" x14ac:dyDescent="0.25">
      <c r="A1209" s="70"/>
      <c r="C1209" s="153"/>
      <c r="G1209" s="71"/>
      <c r="J1209" s="72"/>
      <c r="K1209" s="73"/>
      <c r="L1209" s="74"/>
      <c r="M1209" s="75"/>
    </row>
    <row r="1210" spans="1:13" s="41" customFormat="1" x14ac:dyDescent="0.25">
      <c r="A1210" s="70"/>
      <c r="C1210" s="153"/>
      <c r="G1210" s="71"/>
      <c r="J1210" s="72"/>
      <c r="K1210" s="73"/>
      <c r="L1210" s="74"/>
      <c r="M1210" s="75"/>
    </row>
    <row r="1211" spans="1:13" s="41" customFormat="1" x14ac:dyDescent="0.25">
      <c r="A1211" s="70"/>
      <c r="C1211" s="153"/>
      <c r="G1211" s="71"/>
      <c r="J1211" s="72"/>
      <c r="K1211" s="73"/>
      <c r="L1211" s="74"/>
      <c r="M1211" s="75"/>
    </row>
    <row r="1212" spans="1:13" s="41" customFormat="1" x14ac:dyDescent="0.25">
      <c r="A1212" s="70"/>
      <c r="C1212" s="153"/>
      <c r="G1212" s="71"/>
      <c r="J1212" s="72"/>
      <c r="K1212" s="73"/>
      <c r="L1212" s="74"/>
      <c r="M1212" s="75"/>
    </row>
    <row r="1213" spans="1:13" s="41" customFormat="1" x14ac:dyDescent="0.25">
      <c r="A1213" s="70"/>
      <c r="C1213" s="153"/>
      <c r="G1213" s="71"/>
      <c r="J1213" s="72"/>
      <c r="K1213" s="73"/>
      <c r="L1213" s="74"/>
      <c r="M1213" s="75"/>
    </row>
    <row r="1214" spans="1:13" s="41" customFormat="1" x14ac:dyDescent="0.25">
      <c r="A1214" s="70"/>
      <c r="C1214" s="153"/>
      <c r="G1214" s="71"/>
      <c r="J1214" s="72"/>
      <c r="K1214" s="73"/>
      <c r="L1214" s="74"/>
      <c r="M1214" s="75"/>
    </row>
    <row r="1215" spans="1:13" s="41" customFormat="1" x14ac:dyDescent="0.25">
      <c r="A1215" s="70"/>
      <c r="C1215" s="153"/>
      <c r="G1215" s="71"/>
      <c r="J1215" s="72"/>
      <c r="K1215" s="73"/>
      <c r="L1215" s="74"/>
      <c r="M1215" s="75"/>
    </row>
    <row r="1216" spans="1:13" x14ac:dyDescent="0.25">
      <c r="A1216" s="70"/>
      <c r="B1216" s="41"/>
      <c r="C1216" s="153"/>
      <c r="G1216" s="71"/>
      <c r="J1216" s="72"/>
      <c r="K1216" s="42"/>
    </row>
    <row r="1217" spans="1:11" x14ac:dyDescent="0.25">
      <c r="A1217" s="70"/>
      <c r="B1217" s="41"/>
      <c r="C1217" s="153"/>
      <c r="G1217" s="71"/>
      <c r="J1217" s="72"/>
      <c r="K1217" s="42"/>
    </row>
    <row r="1218" spans="1:11" x14ac:dyDescent="0.25">
      <c r="A1218" s="70"/>
      <c r="B1218" s="41"/>
      <c r="C1218" s="153"/>
      <c r="G1218" s="71"/>
      <c r="J1218" s="72"/>
      <c r="K1218" s="42"/>
    </row>
    <row r="1219" spans="1:11" x14ac:dyDescent="0.25">
      <c r="A1219" s="70"/>
      <c r="B1219" s="41"/>
      <c r="C1219" s="153"/>
      <c r="G1219" s="71"/>
      <c r="J1219" s="72"/>
      <c r="K1219" s="42"/>
    </row>
    <row r="1220" spans="1:11" x14ac:dyDescent="0.25">
      <c r="A1220" s="70"/>
      <c r="B1220" s="41"/>
      <c r="C1220" s="153"/>
      <c r="G1220" s="71"/>
      <c r="J1220" s="72"/>
      <c r="K1220" s="42"/>
    </row>
    <row r="1221" spans="1:11" x14ac:dyDescent="0.25">
      <c r="A1221" s="70"/>
      <c r="B1221" s="41"/>
      <c r="C1221" s="153"/>
      <c r="G1221" s="71"/>
      <c r="J1221" s="72"/>
      <c r="K1221" s="42"/>
    </row>
    <row r="1222" spans="1:11" x14ac:dyDescent="0.25">
      <c r="A1222" s="70"/>
      <c r="B1222" s="41"/>
      <c r="C1222" s="153"/>
      <c r="G1222" s="71"/>
      <c r="J1222" s="72"/>
      <c r="K1222" s="42"/>
    </row>
    <row r="1223" spans="1:11" x14ac:dyDescent="0.25">
      <c r="A1223" s="70"/>
      <c r="B1223" s="41"/>
      <c r="C1223" s="153"/>
      <c r="G1223" s="71"/>
      <c r="J1223" s="72"/>
      <c r="K1223" s="42"/>
    </row>
    <row r="1224" spans="1:11" x14ac:dyDescent="0.25">
      <c r="A1224" s="70"/>
      <c r="B1224" s="41"/>
      <c r="C1224" s="153"/>
      <c r="G1224" s="71"/>
      <c r="J1224" s="72"/>
      <c r="K1224" s="42"/>
    </row>
    <row r="1225" spans="1:11" x14ac:dyDescent="0.25">
      <c r="A1225" s="70"/>
      <c r="B1225" s="41"/>
      <c r="C1225" s="153"/>
      <c r="G1225" s="71"/>
      <c r="J1225" s="72"/>
      <c r="K1225" s="42"/>
    </row>
    <row r="1226" spans="1:11" x14ac:dyDescent="0.25">
      <c r="A1226" s="70"/>
      <c r="B1226" s="41"/>
      <c r="C1226" s="153"/>
      <c r="G1226" s="71"/>
      <c r="J1226" s="72"/>
      <c r="K1226" s="42"/>
    </row>
    <row r="1227" spans="1:11" x14ac:dyDescent="0.25">
      <c r="A1227" s="70"/>
      <c r="B1227" s="41"/>
      <c r="C1227" s="153"/>
      <c r="G1227" s="71"/>
      <c r="J1227" s="72"/>
      <c r="K1227" s="42"/>
    </row>
    <row r="1228" spans="1:11" x14ac:dyDescent="0.25">
      <c r="A1228" s="70"/>
      <c r="B1228" s="41"/>
      <c r="C1228" s="153"/>
      <c r="G1228" s="71"/>
      <c r="J1228" s="72"/>
      <c r="K1228" s="42"/>
    </row>
    <row r="1229" spans="1:11" x14ac:dyDescent="0.25">
      <c r="A1229" s="70"/>
      <c r="B1229" s="41"/>
      <c r="C1229" s="153"/>
      <c r="G1229" s="71"/>
      <c r="J1229" s="72"/>
      <c r="K1229" s="42"/>
    </row>
    <row r="1230" spans="1:11" x14ac:dyDescent="0.25">
      <c r="A1230" s="70"/>
      <c r="B1230" s="41"/>
      <c r="C1230" s="153"/>
      <c r="G1230" s="71"/>
      <c r="J1230" s="72"/>
      <c r="K1230" s="42"/>
    </row>
    <row r="1231" spans="1:11" x14ac:dyDescent="0.25">
      <c r="A1231" s="70"/>
      <c r="B1231" s="41"/>
      <c r="C1231" s="153"/>
      <c r="G1231" s="71"/>
      <c r="J1231" s="72"/>
      <c r="K1231" s="42"/>
    </row>
    <row r="1232" spans="1:11" x14ac:dyDescent="0.25">
      <c r="A1232" s="70"/>
      <c r="B1232" s="41"/>
      <c r="C1232" s="153"/>
      <c r="G1232" s="71"/>
      <c r="J1232" s="72"/>
      <c r="K1232" s="42"/>
    </row>
    <row r="1233" spans="1:11" x14ac:dyDescent="0.25">
      <c r="A1233" s="70"/>
      <c r="B1233" s="41"/>
      <c r="C1233" s="153"/>
      <c r="G1233" s="71"/>
      <c r="J1233" s="72"/>
      <c r="K1233" s="42"/>
    </row>
    <row r="1234" spans="1:11" x14ac:dyDescent="0.25">
      <c r="A1234" s="70"/>
      <c r="B1234" s="41"/>
      <c r="C1234" s="153"/>
      <c r="G1234" s="71"/>
      <c r="J1234" s="72"/>
      <c r="K1234" s="42"/>
    </row>
    <row r="1235" spans="1:11" x14ac:dyDescent="0.25">
      <c r="A1235" s="70"/>
      <c r="B1235" s="41"/>
      <c r="C1235" s="153"/>
      <c r="G1235" s="71"/>
      <c r="J1235" s="72"/>
      <c r="K1235" s="42"/>
    </row>
    <row r="1236" spans="1:11" x14ac:dyDescent="0.25">
      <c r="A1236" s="70"/>
      <c r="B1236" s="41"/>
      <c r="C1236" s="153"/>
      <c r="G1236" s="71"/>
      <c r="J1236" s="72"/>
      <c r="K1236" s="42"/>
    </row>
    <row r="1237" spans="1:11" x14ac:dyDescent="0.25">
      <c r="A1237" s="70"/>
      <c r="B1237" s="41"/>
      <c r="C1237" s="153"/>
      <c r="G1237" s="71"/>
      <c r="J1237" s="72"/>
      <c r="K1237" s="42"/>
    </row>
    <row r="1238" spans="1:11" x14ac:dyDescent="0.25">
      <c r="A1238" s="70"/>
      <c r="B1238" s="41"/>
      <c r="C1238" s="153"/>
      <c r="G1238" s="71"/>
      <c r="J1238" s="72"/>
      <c r="K1238" s="42"/>
    </row>
    <row r="1239" spans="1:11" x14ac:dyDescent="0.25">
      <c r="A1239" s="70"/>
      <c r="B1239" s="41"/>
      <c r="C1239" s="153"/>
      <c r="G1239" s="71"/>
      <c r="J1239" s="72"/>
      <c r="K1239" s="42"/>
    </row>
    <row r="1240" spans="1:11" x14ac:dyDescent="0.25">
      <c r="A1240" s="70"/>
      <c r="B1240" s="41"/>
      <c r="C1240" s="153"/>
      <c r="G1240" s="71"/>
      <c r="J1240" s="72"/>
      <c r="K1240" s="42"/>
    </row>
    <row r="1241" spans="1:11" x14ac:dyDescent="0.25">
      <c r="A1241" s="70"/>
      <c r="B1241" s="41"/>
      <c r="C1241" s="153"/>
      <c r="G1241" s="71"/>
      <c r="J1241" s="72"/>
      <c r="K1241" s="42"/>
    </row>
    <row r="1242" spans="1:11" x14ac:dyDescent="0.25">
      <c r="A1242" s="70"/>
      <c r="B1242" s="41"/>
      <c r="C1242" s="153"/>
      <c r="G1242" s="71"/>
      <c r="J1242" s="72"/>
      <c r="K1242" s="42"/>
    </row>
    <row r="1243" spans="1:11" x14ac:dyDescent="0.25">
      <c r="A1243" s="70"/>
      <c r="B1243" s="41"/>
      <c r="C1243" s="153"/>
      <c r="G1243" s="71"/>
      <c r="J1243" s="72"/>
      <c r="K1243" s="42"/>
    </row>
    <row r="1244" spans="1:11" x14ac:dyDescent="0.25">
      <c r="A1244" s="70"/>
      <c r="B1244" s="41"/>
      <c r="C1244" s="153"/>
      <c r="G1244" s="71"/>
      <c r="J1244" s="72"/>
      <c r="K1244" s="42"/>
    </row>
    <row r="1245" spans="1:11" x14ac:dyDescent="0.25">
      <c r="A1245" s="70"/>
      <c r="B1245" s="41"/>
      <c r="C1245" s="153"/>
      <c r="G1245" s="71"/>
      <c r="J1245" s="72"/>
      <c r="K1245" s="42"/>
    </row>
    <row r="1246" spans="1:11" x14ac:dyDescent="0.25">
      <c r="A1246" s="70"/>
      <c r="B1246" s="41"/>
      <c r="C1246" s="153"/>
      <c r="G1246" s="71"/>
      <c r="J1246" s="72"/>
      <c r="K1246" s="42"/>
    </row>
    <row r="1247" spans="1:11" x14ac:dyDescent="0.25">
      <c r="A1247" s="70"/>
      <c r="B1247" s="41"/>
      <c r="C1247" s="153"/>
      <c r="G1247" s="71"/>
      <c r="J1247" s="72"/>
      <c r="K1247" s="42"/>
    </row>
    <row r="1248" spans="1:11" x14ac:dyDescent="0.25">
      <c r="A1248" s="70"/>
      <c r="B1248" s="41"/>
      <c r="C1248" s="153"/>
      <c r="G1248" s="71"/>
      <c r="J1248" s="72"/>
      <c r="K1248" s="42"/>
    </row>
    <row r="1249" spans="1:11" x14ac:dyDescent="0.25">
      <c r="A1249" s="70"/>
      <c r="B1249" s="41"/>
      <c r="C1249" s="153"/>
      <c r="G1249" s="71"/>
      <c r="J1249" s="72"/>
      <c r="K1249" s="42"/>
    </row>
    <row r="1250" spans="1:11" x14ac:dyDescent="0.25">
      <c r="A1250" s="70"/>
      <c r="B1250" s="41"/>
      <c r="C1250" s="153"/>
      <c r="G1250" s="71"/>
      <c r="J1250" s="72"/>
      <c r="K1250" s="42"/>
    </row>
    <row r="1251" spans="1:11" x14ac:dyDescent="0.25">
      <c r="A1251" s="70"/>
      <c r="B1251" s="41"/>
      <c r="C1251" s="153"/>
      <c r="G1251" s="71"/>
      <c r="J1251" s="72"/>
      <c r="K1251" s="42"/>
    </row>
    <row r="1252" spans="1:11" x14ac:dyDescent="0.25">
      <c r="A1252" s="70"/>
      <c r="B1252" s="41"/>
      <c r="C1252" s="153"/>
      <c r="G1252" s="71"/>
      <c r="J1252" s="72"/>
      <c r="K1252" s="42"/>
    </row>
    <row r="1253" spans="1:11" x14ac:dyDescent="0.25">
      <c r="A1253" s="70"/>
      <c r="B1253" s="41"/>
      <c r="C1253" s="153"/>
      <c r="G1253" s="71"/>
      <c r="J1253" s="72"/>
      <c r="K1253" s="42"/>
    </row>
    <row r="1254" spans="1:11" x14ac:dyDescent="0.25">
      <c r="A1254" s="70"/>
      <c r="B1254" s="41"/>
      <c r="C1254" s="153"/>
      <c r="G1254" s="71"/>
      <c r="J1254" s="72"/>
      <c r="K1254" s="42"/>
    </row>
    <row r="1255" spans="1:11" x14ac:dyDescent="0.25">
      <c r="A1255" s="70"/>
      <c r="B1255" s="41"/>
      <c r="C1255" s="153"/>
      <c r="G1255" s="71"/>
      <c r="J1255" s="72"/>
      <c r="K1255" s="42"/>
    </row>
    <row r="1256" spans="1:11" x14ac:dyDescent="0.25">
      <c r="A1256" s="70"/>
      <c r="B1256" s="41"/>
      <c r="C1256" s="153"/>
      <c r="G1256" s="71"/>
      <c r="J1256" s="72"/>
      <c r="K1256" s="42"/>
    </row>
    <row r="1257" spans="1:11" x14ac:dyDescent="0.25">
      <c r="A1257" s="70"/>
      <c r="B1257" s="41"/>
      <c r="C1257" s="153"/>
      <c r="G1257" s="71"/>
      <c r="J1257" s="72"/>
      <c r="K1257" s="42"/>
    </row>
    <row r="1258" spans="1:11" x14ac:dyDescent="0.25">
      <c r="A1258" s="70"/>
      <c r="B1258" s="41"/>
      <c r="C1258" s="153"/>
      <c r="G1258" s="71"/>
      <c r="J1258" s="72"/>
      <c r="K1258" s="42"/>
    </row>
    <row r="1259" spans="1:11" x14ac:dyDescent="0.25">
      <c r="A1259" s="70"/>
      <c r="B1259" s="41"/>
      <c r="C1259" s="153"/>
      <c r="G1259" s="71"/>
      <c r="J1259" s="72"/>
      <c r="K1259" s="42"/>
    </row>
    <row r="1260" spans="1:11" x14ac:dyDescent="0.25">
      <c r="A1260" s="70"/>
      <c r="B1260" s="41"/>
      <c r="C1260" s="153"/>
      <c r="G1260" s="71"/>
      <c r="J1260" s="72"/>
      <c r="K1260" s="42"/>
    </row>
    <row r="1261" spans="1:11" x14ac:dyDescent="0.25">
      <c r="A1261" s="70"/>
      <c r="B1261" s="41"/>
      <c r="C1261" s="153"/>
      <c r="G1261" s="71"/>
      <c r="J1261" s="72"/>
      <c r="K1261" s="42"/>
    </row>
    <row r="1262" spans="1:11" x14ac:dyDescent="0.25">
      <c r="A1262" s="70"/>
      <c r="B1262" s="41"/>
      <c r="C1262" s="153"/>
      <c r="G1262" s="71"/>
      <c r="J1262" s="72"/>
      <c r="K1262" s="42"/>
    </row>
    <row r="1263" spans="1:11" x14ac:dyDescent="0.25">
      <c r="A1263" s="70"/>
      <c r="B1263" s="41"/>
      <c r="C1263" s="153"/>
      <c r="G1263" s="71"/>
      <c r="J1263" s="72"/>
      <c r="K1263" s="42"/>
    </row>
    <row r="1264" spans="1:11" x14ac:dyDescent="0.25">
      <c r="A1264" s="70"/>
      <c r="B1264" s="41"/>
      <c r="C1264" s="153"/>
      <c r="G1264" s="71"/>
      <c r="J1264" s="72"/>
      <c r="K1264" s="42"/>
    </row>
    <row r="1265" spans="1:11" x14ac:dyDescent="0.25">
      <c r="A1265" s="70"/>
      <c r="B1265" s="41"/>
      <c r="C1265" s="153"/>
      <c r="G1265" s="71"/>
      <c r="J1265" s="72"/>
      <c r="K1265" s="42"/>
    </row>
    <row r="1266" spans="1:11" x14ac:dyDescent="0.25">
      <c r="A1266" s="70"/>
      <c r="B1266" s="41"/>
      <c r="C1266" s="153"/>
      <c r="G1266" s="71"/>
      <c r="J1266" s="72"/>
      <c r="K1266" s="42"/>
    </row>
    <row r="1267" spans="1:11" x14ac:dyDescent="0.25">
      <c r="A1267" s="70"/>
      <c r="B1267" s="41"/>
      <c r="C1267" s="153"/>
      <c r="G1267" s="71"/>
      <c r="J1267" s="72"/>
      <c r="K1267" s="42"/>
    </row>
    <row r="1268" spans="1:11" x14ac:dyDescent="0.25">
      <c r="A1268" s="70"/>
      <c r="B1268" s="41"/>
      <c r="C1268" s="153"/>
      <c r="G1268" s="71"/>
      <c r="J1268" s="72"/>
      <c r="K1268" s="42"/>
    </row>
    <row r="1269" spans="1:11" x14ac:dyDescent="0.25">
      <c r="A1269" s="70"/>
      <c r="B1269" s="41"/>
      <c r="C1269" s="153"/>
      <c r="G1269" s="71"/>
      <c r="J1269" s="72"/>
      <c r="K1269" s="42"/>
    </row>
    <row r="1270" spans="1:11" x14ac:dyDescent="0.25">
      <c r="A1270" s="70"/>
      <c r="B1270" s="41"/>
      <c r="C1270" s="153"/>
      <c r="G1270" s="71"/>
      <c r="J1270" s="72"/>
      <c r="K1270" s="42"/>
    </row>
    <row r="1271" spans="1:11" x14ac:dyDescent="0.25">
      <c r="A1271" s="70"/>
      <c r="B1271" s="41"/>
      <c r="C1271" s="153"/>
      <c r="G1271" s="71"/>
      <c r="J1271" s="72"/>
      <c r="K1271" s="42"/>
    </row>
    <row r="1272" spans="1:11" x14ac:dyDescent="0.25">
      <c r="A1272" s="70"/>
      <c r="B1272" s="41"/>
      <c r="C1272" s="153"/>
      <c r="G1272" s="71"/>
      <c r="J1272" s="72"/>
      <c r="K1272" s="42"/>
    </row>
    <row r="1273" spans="1:11" x14ac:dyDescent="0.25">
      <c r="A1273" s="70"/>
      <c r="B1273" s="41"/>
      <c r="C1273" s="153"/>
      <c r="G1273" s="71"/>
      <c r="J1273" s="72"/>
      <c r="K1273" s="42"/>
    </row>
    <row r="1274" spans="1:11" x14ac:dyDescent="0.25">
      <c r="A1274" s="70"/>
      <c r="B1274" s="41"/>
      <c r="C1274" s="153"/>
      <c r="G1274" s="71"/>
      <c r="J1274" s="72"/>
      <c r="K1274" s="42"/>
    </row>
    <row r="1275" spans="1:11" x14ac:dyDescent="0.25">
      <c r="A1275" s="70"/>
      <c r="B1275" s="41"/>
      <c r="C1275" s="153"/>
      <c r="G1275" s="71"/>
      <c r="J1275" s="72"/>
      <c r="K1275" s="42"/>
    </row>
    <row r="1276" spans="1:11" x14ac:dyDescent="0.25">
      <c r="A1276" s="70"/>
      <c r="B1276" s="41"/>
      <c r="C1276" s="153"/>
      <c r="G1276" s="71"/>
      <c r="J1276" s="72"/>
      <c r="K1276" s="42"/>
    </row>
    <row r="1277" spans="1:11" x14ac:dyDescent="0.25">
      <c r="A1277" s="70"/>
      <c r="B1277" s="41"/>
      <c r="C1277" s="153"/>
      <c r="G1277" s="71"/>
      <c r="J1277" s="72"/>
      <c r="K1277" s="42"/>
    </row>
    <row r="1278" spans="1:11" x14ac:dyDescent="0.25">
      <c r="A1278" s="70"/>
      <c r="B1278" s="41"/>
      <c r="C1278" s="153"/>
      <c r="G1278" s="71"/>
      <c r="J1278" s="72"/>
      <c r="K1278" s="42"/>
    </row>
    <row r="1279" spans="1:11" x14ac:dyDescent="0.25">
      <c r="A1279" s="70"/>
      <c r="B1279" s="41"/>
      <c r="C1279" s="153"/>
      <c r="G1279" s="71"/>
      <c r="J1279" s="72"/>
      <c r="K1279" s="42"/>
    </row>
    <row r="1280" spans="1:11" x14ac:dyDescent="0.25">
      <c r="A1280" s="70"/>
      <c r="B1280" s="41"/>
      <c r="C1280" s="153"/>
      <c r="G1280" s="71"/>
      <c r="J1280" s="72"/>
      <c r="K1280" s="42"/>
    </row>
    <row r="1281" spans="1:11" x14ac:dyDescent="0.25">
      <c r="A1281" s="70"/>
      <c r="B1281" s="41"/>
      <c r="C1281" s="153"/>
      <c r="G1281" s="71"/>
      <c r="J1281" s="72"/>
      <c r="K1281" s="42"/>
    </row>
    <row r="1282" spans="1:11" x14ac:dyDescent="0.25">
      <c r="A1282" s="70"/>
      <c r="B1282" s="41"/>
      <c r="C1282" s="153"/>
      <c r="G1282" s="71"/>
      <c r="J1282" s="72"/>
      <c r="K1282" s="42"/>
    </row>
    <row r="1283" spans="1:11" x14ac:dyDescent="0.25">
      <c r="A1283" s="70"/>
      <c r="B1283" s="41"/>
      <c r="C1283" s="153"/>
      <c r="G1283" s="71"/>
      <c r="J1283" s="72"/>
      <c r="K1283" s="42"/>
    </row>
    <row r="1284" spans="1:11" x14ac:dyDescent="0.25">
      <c r="A1284" s="70"/>
      <c r="B1284" s="41"/>
      <c r="C1284" s="153"/>
      <c r="G1284" s="71"/>
      <c r="J1284" s="72"/>
      <c r="K1284" s="42"/>
    </row>
    <row r="1285" spans="1:11" x14ac:dyDescent="0.25">
      <c r="A1285" s="70"/>
      <c r="B1285" s="41"/>
      <c r="C1285" s="153"/>
      <c r="G1285" s="71"/>
      <c r="J1285" s="72"/>
      <c r="K1285" s="42"/>
    </row>
    <row r="1286" spans="1:11" x14ac:dyDescent="0.25">
      <c r="A1286" s="70"/>
      <c r="B1286" s="41"/>
      <c r="C1286" s="153"/>
      <c r="G1286" s="71"/>
      <c r="J1286" s="72"/>
      <c r="K1286" s="42"/>
    </row>
    <row r="1287" spans="1:11" x14ac:dyDescent="0.25">
      <c r="A1287" s="70"/>
      <c r="B1287" s="41"/>
      <c r="C1287" s="153"/>
      <c r="G1287" s="71"/>
      <c r="J1287" s="72"/>
      <c r="K1287" s="42"/>
    </row>
    <row r="1288" spans="1:11" x14ac:dyDescent="0.25">
      <c r="A1288" s="70"/>
      <c r="B1288" s="41"/>
      <c r="C1288" s="153"/>
      <c r="G1288" s="71"/>
      <c r="J1288" s="72"/>
      <c r="K1288" s="42"/>
    </row>
    <row r="1289" spans="1:11" x14ac:dyDescent="0.25">
      <c r="A1289" s="70"/>
      <c r="B1289" s="41"/>
      <c r="C1289" s="153"/>
      <c r="G1289" s="71"/>
      <c r="J1289" s="72"/>
      <c r="K1289" s="42"/>
    </row>
    <row r="1290" spans="1:11" x14ac:dyDescent="0.25">
      <c r="A1290" s="70"/>
      <c r="B1290" s="41"/>
      <c r="C1290" s="153"/>
      <c r="G1290" s="71"/>
      <c r="J1290" s="72"/>
      <c r="K1290" s="42"/>
    </row>
    <row r="1291" spans="1:11" x14ac:dyDescent="0.25">
      <c r="A1291" s="70"/>
      <c r="B1291" s="41"/>
      <c r="C1291" s="153"/>
      <c r="G1291" s="71"/>
      <c r="J1291" s="72"/>
      <c r="K1291" s="42"/>
    </row>
    <row r="1292" spans="1:11" x14ac:dyDescent="0.25">
      <c r="A1292" s="70"/>
      <c r="B1292" s="41"/>
      <c r="C1292" s="153"/>
      <c r="G1292" s="71"/>
      <c r="J1292" s="72"/>
      <c r="K1292" s="42"/>
    </row>
    <row r="1293" spans="1:11" x14ac:dyDescent="0.25">
      <c r="A1293" s="70"/>
      <c r="B1293" s="41"/>
      <c r="C1293" s="153"/>
      <c r="G1293" s="71"/>
      <c r="J1293" s="72"/>
      <c r="K1293" s="42"/>
    </row>
    <row r="1294" spans="1:11" x14ac:dyDescent="0.25">
      <c r="A1294" s="70"/>
      <c r="B1294" s="41"/>
      <c r="C1294" s="153"/>
      <c r="G1294" s="71"/>
      <c r="J1294" s="72"/>
      <c r="K1294" s="42"/>
    </row>
    <row r="1295" spans="1:11" x14ac:dyDescent="0.25">
      <c r="A1295" s="70"/>
      <c r="B1295" s="41"/>
      <c r="C1295" s="153"/>
      <c r="G1295" s="71"/>
      <c r="J1295" s="72"/>
      <c r="K1295" s="42"/>
    </row>
    <row r="1296" spans="1:11" x14ac:dyDescent="0.25">
      <c r="A1296" s="70"/>
      <c r="B1296" s="41"/>
      <c r="C1296" s="153"/>
      <c r="G1296" s="71"/>
      <c r="J1296" s="72"/>
      <c r="K1296" s="42"/>
    </row>
    <row r="1297" spans="1:13" x14ac:dyDescent="0.25">
      <c r="A1297" s="70"/>
      <c r="B1297" s="41"/>
      <c r="C1297" s="153"/>
      <c r="G1297" s="71"/>
      <c r="J1297" s="72"/>
      <c r="K1297" s="42"/>
    </row>
    <row r="1298" spans="1:13" x14ac:dyDescent="0.25">
      <c r="A1298" s="70"/>
      <c r="B1298" s="41"/>
      <c r="C1298" s="153"/>
      <c r="G1298" s="71"/>
      <c r="J1298" s="72"/>
      <c r="K1298" s="42"/>
    </row>
    <row r="1299" spans="1:13" x14ac:dyDescent="0.25">
      <c r="A1299" s="70"/>
      <c r="B1299" s="41"/>
      <c r="C1299" s="153"/>
      <c r="G1299" s="41"/>
      <c r="J1299" s="104"/>
      <c r="K1299" s="97"/>
      <c r="L1299" s="98"/>
      <c r="M1299" s="2"/>
    </row>
  </sheetData>
  <mergeCells count="1143">
    <mergeCell ref="B63:F63"/>
    <mergeCell ref="B71:F71"/>
    <mergeCell ref="B79:F79"/>
    <mergeCell ref="A430:B430"/>
    <mergeCell ref="A1:I1"/>
    <mergeCell ref="A2:I2"/>
    <mergeCell ref="A3:A5"/>
    <mergeCell ref="B3:B5"/>
    <mergeCell ref="D3:F4"/>
    <mergeCell ref="G3:G5"/>
    <mergeCell ref="H3:H5"/>
    <mergeCell ref="I3:I5"/>
    <mergeCell ref="A17:B17"/>
    <mergeCell ref="A18:B18"/>
    <mergeCell ref="A19:B19"/>
    <mergeCell ref="A20:B20"/>
    <mergeCell ref="A21:B21"/>
    <mergeCell ref="A22:B22"/>
    <mergeCell ref="A11:B11"/>
    <mergeCell ref="A12:B12"/>
    <mergeCell ref="A13:B13"/>
    <mergeCell ref="A14:B14"/>
    <mergeCell ref="A16:B16"/>
    <mergeCell ref="G16:G22"/>
    <mergeCell ref="H16:H22"/>
    <mergeCell ref="A41:B41"/>
    <mergeCell ref="A42:B42"/>
    <mergeCell ref="A43:B43"/>
    <mergeCell ref="A44:B44"/>
    <mergeCell ref="A45:B45"/>
    <mergeCell ref="A46:B46"/>
    <mergeCell ref="B39:F39"/>
    <mergeCell ref="J16:J22"/>
    <mergeCell ref="J3:J5"/>
    <mergeCell ref="A8:B8"/>
    <mergeCell ref="G8:G14"/>
    <mergeCell ref="H8:H14"/>
    <mergeCell ref="J8:J14"/>
    <mergeCell ref="A9:B9"/>
    <mergeCell ref="A10:B10"/>
    <mergeCell ref="A29:B29"/>
    <mergeCell ref="A30:B30"/>
    <mergeCell ref="A32:B32"/>
    <mergeCell ref="G32:G38"/>
    <mergeCell ref="H32:H38"/>
    <mergeCell ref="J32:J38"/>
    <mergeCell ref="A24:B24"/>
    <mergeCell ref="G24:G30"/>
    <mergeCell ref="H24:H30"/>
    <mergeCell ref="J24:J30"/>
    <mergeCell ref="A25:B25"/>
    <mergeCell ref="A26:B26"/>
    <mergeCell ref="A27:B27"/>
    <mergeCell ref="A28:B28"/>
    <mergeCell ref="C3:C4"/>
    <mergeCell ref="A7:F7"/>
    <mergeCell ref="B15:F15"/>
    <mergeCell ref="B23:F23"/>
    <mergeCell ref="B31:F31"/>
    <mergeCell ref="A40:B40"/>
    <mergeCell ref="G40:G46"/>
    <mergeCell ref="H40:H46"/>
    <mergeCell ref="J40:J46"/>
    <mergeCell ref="A33:B33"/>
    <mergeCell ref="A34:B34"/>
    <mergeCell ref="A35:B35"/>
    <mergeCell ref="A36:B36"/>
    <mergeCell ref="A37:B37"/>
    <mergeCell ref="A38:B38"/>
    <mergeCell ref="A57:B57"/>
    <mergeCell ref="A58:B58"/>
    <mergeCell ref="A59:B59"/>
    <mergeCell ref="A60:B60"/>
    <mergeCell ref="A61:B61"/>
    <mergeCell ref="B47:F47"/>
    <mergeCell ref="B55:F55"/>
    <mergeCell ref="A62:B62"/>
    <mergeCell ref="A53:B53"/>
    <mergeCell ref="A54:B54"/>
    <mergeCell ref="A56:B56"/>
    <mergeCell ref="G56:G62"/>
    <mergeCell ref="H56:H62"/>
    <mergeCell ref="J56:J62"/>
    <mergeCell ref="A48:B48"/>
    <mergeCell ref="G48:G54"/>
    <mergeCell ref="H48:H54"/>
    <mergeCell ref="J48:J54"/>
    <mergeCell ref="A49:B49"/>
    <mergeCell ref="A50:B50"/>
    <mergeCell ref="A51:B51"/>
    <mergeCell ref="A52:B52"/>
    <mergeCell ref="A72:B72"/>
    <mergeCell ref="J72:J78"/>
    <mergeCell ref="A73:B73"/>
    <mergeCell ref="G73:G78"/>
    <mergeCell ref="H73:H78"/>
    <mergeCell ref="A66:B66"/>
    <mergeCell ref="A67:B67"/>
    <mergeCell ref="A68:B68"/>
    <mergeCell ref="A69:B69"/>
    <mergeCell ref="A70:B70"/>
    <mergeCell ref="A64:B64"/>
    <mergeCell ref="J64:J70"/>
    <mergeCell ref="A65:B65"/>
    <mergeCell ref="G65:G70"/>
    <mergeCell ref="H65:H70"/>
    <mergeCell ref="A74:B74"/>
    <mergeCell ref="A75:B75"/>
    <mergeCell ref="A76:B76"/>
    <mergeCell ref="A77:B77"/>
    <mergeCell ref="A78:B78"/>
    <mergeCell ref="A80:B80"/>
    <mergeCell ref="J80:J86"/>
    <mergeCell ref="A81:B81"/>
    <mergeCell ref="G81:G86"/>
    <mergeCell ref="H81:H86"/>
    <mergeCell ref="A82:B82"/>
    <mergeCell ref="A83:B83"/>
    <mergeCell ref="A84:B84"/>
    <mergeCell ref="A85:B85"/>
    <mergeCell ref="A86:B86"/>
    <mergeCell ref="A105:B105"/>
    <mergeCell ref="A106:B106"/>
    <mergeCell ref="A107:B107"/>
    <mergeCell ref="A108:B108"/>
    <mergeCell ref="B87:J87"/>
    <mergeCell ref="A88:B88"/>
    <mergeCell ref="J88:J94"/>
    <mergeCell ref="A89:B89"/>
    <mergeCell ref="G89:G94"/>
    <mergeCell ref="H89:H94"/>
    <mergeCell ref="A90:B90"/>
    <mergeCell ref="A91:B91"/>
    <mergeCell ref="A92:B92"/>
    <mergeCell ref="A93:B93"/>
    <mergeCell ref="A94:B94"/>
    <mergeCell ref="A109:B109"/>
    <mergeCell ref="A110:B110"/>
    <mergeCell ref="A101:B101"/>
    <mergeCell ref="A102:B102"/>
    <mergeCell ref="B103:J103"/>
    <mergeCell ref="A104:B104"/>
    <mergeCell ref="G104:G110"/>
    <mergeCell ref="H104:H110"/>
    <mergeCell ref="J104:J110"/>
    <mergeCell ref="B95:J95"/>
    <mergeCell ref="A96:B96"/>
    <mergeCell ref="G96:G102"/>
    <mergeCell ref="H96:H102"/>
    <mergeCell ref="J96:J102"/>
    <mergeCell ref="A97:B97"/>
    <mergeCell ref="A98:B98"/>
    <mergeCell ref="A99:B99"/>
    <mergeCell ref="A100:B100"/>
    <mergeCell ref="A117:B117"/>
    <mergeCell ref="A118:B118"/>
    <mergeCell ref="B119:J119"/>
    <mergeCell ref="A120:B120"/>
    <mergeCell ref="A121:B121"/>
    <mergeCell ref="G121:G126"/>
    <mergeCell ref="H121:H126"/>
    <mergeCell ref="J121:J126"/>
    <mergeCell ref="B111:J111"/>
    <mergeCell ref="A112:B112"/>
    <mergeCell ref="G112:G118"/>
    <mergeCell ref="H112:H118"/>
    <mergeCell ref="J112:J118"/>
    <mergeCell ref="A113:B113"/>
    <mergeCell ref="A114:B114"/>
    <mergeCell ref="A115:B115"/>
    <mergeCell ref="A116:B116"/>
    <mergeCell ref="A130:B130"/>
    <mergeCell ref="A131:B131"/>
    <mergeCell ref="A132:B132"/>
    <mergeCell ref="A133:B133"/>
    <mergeCell ref="A134:B134"/>
    <mergeCell ref="B127:J127"/>
    <mergeCell ref="A128:B128"/>
    <mergeCell ref="J128:J134"/>
    <mergeCell ref="A129:B129"/>
    <mergeCell ref="G129:G134"/>
    <mergeCell ref="H129:H134"/>
    <mergeCell ref="A122:B122"/>
    <mergeCell ref="A123:B123"/>
    <mergeCell ref="A124:B124"/>
    <mergeCell ref="A125:B125"/>
    <mergeCell ref="A126:B126"/>
    <mergeCell ref="A145:B145"/>
    <mergeCell ref="A146:B146"/>
    <mergeCell ref="A147:B147"/>
    <mergeCell ref="A148:B148"/>
    <mergeCell ref="A149:B149"/>
    <mergeCell ref="A150:B150"/>
    <mergeCell ref="A141:B141"/>
    <mergeCell ref="A142:B142"/>
    <mergeCell ref="B143:J143"/>
    <mergeCell ref="A144:B144"/>
    <mergeCell ref="G144:G150"/>
    <mergeCell ref="H144:H150"/>
    <mergeCell ref="J144:J150"/>
    <mergeCell ref="B135:J135"/>
    <mergeCell ref="A136:B136"/>
    <mergeCell ref="G136:G142"/>
    <mergeCell ref="H136:H142"/>
    <mergeCell ref="J136:J142"/>
    <mergeCell ref="A137:B137"/>
    <mergeCell ref="A138:B138"/>
    <mergeCell ref="A139:B139"/>
    <mergeCell ref="A140:B140"/>
    <mergeCell ref="A157:B157"/>
    <mergeCell ref="A158:B158"/>
    <mergeCell ref="B159:J159"/>
    <mergeCell ref="A160:B160"/>
    <mergeCell ref="G160:G166"/>
    <mergeCell ref="H160:H166"/>
    <mergeCell ref="J160:J166"/>
    <mergeCell ref="B151:J151"/>
    <mergeCell ref="A152:B152"/>
    <mergeCell ref="G152:G158"/>
    <mergeCell ref="H152:H158"/>
    <mergeCell ref="J152:J158"/>
    <mergeCell ref="A153:B153"/>
    <mergeCell ref="A154:B154"/>
    <mergeCell ref="A155:B155"/>
    <mergeCell ref="A156:B156"/>
    <mergeCell ref="A169:B169"/>
    <mergeCell ref="A170:B170"/>
    <mergeCell ref="A171:B171"/>
    <mergeCell ref="A172:B172"/>
    <mergeCell ref="A173:B173"/>
    <mergeCell ref="A174:B174"/>
    <mergeCell ref="B167:J167"/>
    <mergeCell ref="A168:B168"/>
    <mergeCell ref="G168:G174"/>
    <mergeCell ref="H168:H174"/>
    <mergeCell ref="J168:J174"/>
    <mergeCell ref="A161:B161"/>
    <mergeCell ref="A162:B162"/>
    <mergeCell ref="A163:B163"/>
    <mergeCell ref="A164:B164"/>
    <mergeCell ref="A165:B165"/>
    <mergeCell ref="A166:B166"/>
    <mergeCell ref="A185:B185"/>
    <mergeCell ref="A186:B186"/>
    <mergeCell ref="A187:B187"/>
    <mergeCell ref="A188:B188"/>
    <mergeCell ref="A189:B189"/>
    <mergeCell ref="A190:B190"/>
    <mergeCell ref="A181:B181"/>
    <mergeCell ref="A182:B182"/>
    <mergeCell ref="B183:J183"/>
    <mergeCell ref="A184:B184"/>
    <mergeCell ref="G184:G190"/>
    <mergeCell ref="H184:H190"/>
    <mergeCell ref="J184:J190"/>
    <mergeCell ref="B175:J175"/>
    <mergeCell ref="A176:B176"/>
    <mergeCell ref="G176:G182"/>
    <mergeCell ref="H176:H182"/>
    <mergeCell ref="J176:J182"/>
    <mergeCell ref="A177:B177"/>
    <mergeCell ref="A178:B178"/>
    <mergeCell ref="A179:B179"/>
    <mergeCell ref="A180:B180"/>
    <mergeCell ref="A201:B201"/>
    <mergeCell ref="A202:B202"/>
    <mergeCell ref="A203:B203"/>
    <mergeCell ref="A204:B204"/>
    <mergeCell ref="A205:B205"/>
    <mergeCell ref="A206:B206"/>
    <mergeCell ref="A197:B197"/>
    <mergeCell ref="A198:B198"/>
    <mergeCell ref="B199:J199"/>
    <mergeCell ref="A200:B200"/>
    <mergeCell ref="G200:G206"/>
    <mergeCell ref="H200:H206"/>
    <mergeCell ref="J200:J206"/>
    <mergeCell ref="B191:J191"/>
    <mergeCell ref="A192:B192"/>
    <mergeCell ref="G192:G198"/>
    <mergeCell ref="H192:H198"/>
    <mergeCell ref="J192:J198"/>
    <mergeCell ref="A193:B193"/>
    <mergeCell ref="A194:B194"/>
    <mergeCell ref="A195:B195"/>
    <mergeCell ref="A196:B196"/>
    <mergeCell ref="A217:B217"/>
    <mergeCell ref="A218:B218"/>
    <mergeCell ref="A219:B219"/>
    <mergeCell ref="A220:B220"/>
    <mergeCell ref="A221:B221"/>
    <mergeCell ref="A222:B222"/>
    <mergeCell ref="A213:B213"/>
    <mergeCell ref="A214:B214"/>
    <mergeCell ref="B215:J215"/>
    <mergeCell ref="A216:B216"/>
    <mergeCell ref="G216:G222"/>
    <mergeCell ref="H216:H222"/>
    <mergeCell ref="J216:J222"/>
    <mergeCell ref="B207:J207"/>
    <mergeCell ref="A208:B208"/>
    <mergeCell ref="G208:G214"/>
    <mergeCell ref="H208:H214"/>
    <mergeCell ref="J208:J214"/>
    <mergeCell ref="A209:B209"/>
    <mergeCell ref="A210:B210"/>
    <mergeCell ref="A211:B211"/>
    <mergeCell ref="A212:B212"/>
    <mergeCell ref="A233:B233"/>
    <mergeCell ref="A234:B234"/>
    <mergeCell ref="A235:B235"/>
    <mergeCell ref="A236:B236"/>
    <mergeCell ref="A237:B237"/>
    <mergeCell ref="A238:B238"/>
    <mergeCell ref="A229:B229"/>
    <mergeCell ref="A230:B230"/>
    <mergeCell ref="B231:J231"/>
    <mergeCell ref="A232:B232"/>
    <mergeCell ref="G232:G238"/>
    <mergeCell ref="H232:H238"/>
    <mergeCell ref="J232:J238"/>
    <mergeCell ref="B223:J223"/>
    <mergeCell ref="A224:B224"/>
    <mergeCell ref="G224:G230"/>
    <mergeCell ref="H224:H230"/>
    <mergeCell ref="J224:J230"/>
    <mergeCell ref="A225:B225"/>
    <mergeCell ref="A226:B226"/>
    <mergeCell ref="A227:B227"/>
    <mergeCell ref="A228:B228"/>
    <mergeCell ref="A249:B249"/>
    <mergeCell ref="A250:B250"/>
    <mergeCell ref="A251:B251"/>
    <mergeCell ref="A252:B252"/>
    <mergeCell ref="A253:B253"/>
    <mergeCell ref="A254:B254"/>
    <mergeCell ref="A245:B245"/>
    <mergeCell ref="A246:B246"/>
    <mergeCell ref="B247:J247"/>
    <mergeCell ref="A248:B248"/>
    <mergeCell ref="G248:G254"/>
    <mergeCell ref="H248:H254"/>
    <mergeCell ref="J248:J254"/>
    <mergeCell ref="B239:J239"/>
    <mergeCell ref="A240:B240"/>
    <mergeCell ref="G240:G246"/>
    <mergeCell ref="H240:H246"/>
    <mergeCell ref="J240:J246"/>
    <mergeCell ref="A241:B241"/>
    <mergeCell ref="A242:B242"/>
    <mergeCell ref="A243:B243"/>
    <mergeCell ref="A244:B244"/>
    <mergeCell ref="A265:B265"/>
    <mergeCell ref="A266:B266"/>
    <mergeCell ref="A267:B267"/>
    <mergeCell ref="A268:B268"/>
    <mergeCell ref="A269:B269"/>
    <mergeCell ref="A270:B270"/>
    <mergeCell ref="A261:B261"/>
    <mergeCell ref="A262:B262"/>
    <mergeCell ref="B263:J263"/>
    <mergeCell ref="A264:B264"/>
    <mergeCell ref="G264:G270"/>
    <mergeCell ref="H264:H270"/>
    <mergeCell ref="J264:J270"/>
    <mergeCell ref="B255:J255"/>
    <mergeCell ref="A256:B256"/>
    <mergeCell ref="G256:G262"/>
    <mergeCell ref="H256:H262"/>
    <mergeCell ref="J256:J262"/>
    <mergeCell ref="A257:B257"/>
    <mergeCell ref="A258:B258"/>
    <mergeCell ref="A259:B259"/>
    <mergeCell ref="A260:B260"/>
    <mergeCell ref="A281:B281"/>
    <mergeCell ref="A282:B282"/>
    <mergeCell ref="A283:B283"/>
    <mergeCell ref="A284:B284"/>
    <mergeCell ref="A285:B285"/>
    <mergeCell ref="A286:B286"/>
    <mergeCell ref="A277:B277"/>
    <mergeCell ref="A278:B278"/>
    <mergeCell ref="B279:J279"/>
    <mergeCell ref="A280:B280"/>
    <mergeCell ref="G280:G286"/>
    <mergeCell ref="H280:H286"/>
    <mergeCell ref="J280:J286"/>
    <mergeCell ref="B271:J271"/>
    <mergeCell ref="A272:B272"/>
    <mergeCell ref="G272:G278"/>
    <mergeCell ref="H272:H278"/>
    <mergeCell ref="J272:J278"/>
    <mergeCell ref="A273:B273"/>
    <mergeCell ref="A274:B274"/>
    <mergeCell ref="A275:B275"/>
    <mergeCell ref="A276:B276"/>
    <mergeCell ref="A297:B297"/>
    <mergeCell ref="A298:B298"/>
    <mergeCell ref="A299:B299"/>
    <mergeCell ref="A300:B300"/>
    <mergeCell ref="A301:B301"/>
    <mergeCell ref="A302:B302"/>
    <mergeCell ref="A293:B293"/>
    <mergeCell ref="A294:B294"/>
    <mergeCell ref="B295:J295"/>
    <mergeCell ref="A296:B296"/>
    <mergeCell ref="G296:G302"/>
    <mergeCell ref="H296:H302"/>
    <mergeCell ref="J296:J302"/>
    <mergeCell ref="B287:J287"/>
    <mergeCell ref="A288:B288"/>
    <mergeCell ref="G288:G294"/>
    <mergeCell ref="H288:H294"/>
    <mergeCell ref="J288:J294"/>
    <mergeCell ref="A289:B289"/>
    <mergeCell ref="A290:B290"/>
    <mergeCell ref="A291:B291"/>
    <mergeCell ref="A292:B292"/>
    <mergeCell ref="A313:B313"/>
    <mergeCell ref="A314:B314"/>
    <mergeCell ref="A315:B315"/>
    <mergeCell ref="A316:B316"/>
    <mergeCell ref="A317:B317"/>
    <mergeCell ref="A318:B318"/>
    <mergeCell ref="A309:B309"/>
    <mergeCell ref="A310:B310"/>
    <mergeCell ref="B311:J311"/>
    <mergeCell ref="A312:B312"/>
    <mergeCell ref="G312:G318"/>
    <mergeCell ref="H312:H318"/>
    <mergeCell ref="J312:J318"/>
    <mergeCell ref="B303:J303"/>
    <mergeCell ref="A304:B304"/>
    <mergeCell ref="G304:G310"/>
    <mergeCell ref="H304:H310"/>
    <mergeCell ref="J304:J310"/>
    <mergeCell ref="A305:B305"/>
    <mergeCell ref="A306:B306"/>
    <mergeCell ref="A307:B307"/>
    <mergeCell ref="A308:B308"/>
    <mergeCell ref="A325:B325"/>
    <mergeCell ref="A326:B326"/>
    <mergeCell ref="B327:J327"/>
    <mergeCell ref="A328:B328"/>
    <mergeCell ref="G328:G334"/>
    <mergeCell ref="H328:H334"/>
    <mergeCell ref="J328:J334"/>
    <mergeCell ref="B319:J319"/>
    <mergeCell ref="A320:B320"/>
    <mergeCell ref="G320:G326"/>
    <mergeCell ref="H320:H326"/>
    <mergeCell ref="J320:J326"/>
    <mergeCell ref="A321:B321"/>
    <mergeCell ref="A322:B322"/>
    <mergeCell ref="A323:B323"/>
    <mergeCell ref="A324:B324"/>
    <mergeCell ref="B335:J335"/>
    <mergeCell ref="A336:B336"/>
    <mergeCell ref="G336:G342"/>
    <mergeCell ref="H336:H342"/>
    <mergeCell ref="J336:J342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B351:J351"/>
    <mergeCell ref="A352:B352"/>
    <mergeCell ref="G352:G358"/>
    <mergeCell ref="H352:H358"/>
    <mergeCell ref="J352:J358"/>
    <mergeCell ref="A345:B345"/>
    <mergeCell ref="A346:B346"/>
    <mergeCell ref="A347:B347"/>
    <mergeCell ref="A348:B348"/>
    <mergeCell ref="A349:B349"/>
    <mergeCell ref="A350:B350"/>
    <mergeCell ref="A341:B341"/>
    <mergeCell ref="A342:B342"/>
    <mergeCell ref="B343:J343"/>
    <mergeCell ref="A344:B344"/>
    <mergeCell ref="G344:G350"/>
    <mergeCell ref="H344:H350"/>
    <mergeCell ref="J344:J350"/>
    <mergeCell ref="A361:B361"/>
    <mergeCell ref="A362:B362"/>
    <mergeCell ref="A363:B363"/>
    <mergeCell ref="A364:B364"/>
    <mergeCell ref="A365:B365"/>
    <mergeCell ref="A366:B366"/>
    <mergeCell ref="B359:J359"/>
    <mergeCell ref="A360:B360"/>
    <mergeCell ref="G360:G366"/>
    <mergeCell ref="H360:H366"/>
    <mergeCell ref="J360:J366"/>
    <mergeCell ref="A353:B353"/>
    <mergeCell ref="A354:B354"/>
    <mergeCell ref="A355:B355"/>
    <mergeCell ref="A356:B356"/>
    <mergeCell ref="A357:B357"/>
    <mergeCell ref="A358:B358"/>
    <mergeCell ref="A377:B377"/>
    <mergeCell ref="A378:B378"/>
    <mergeCell ref="A379:B379"/>
    <mergeCell ref="A380:B380"/>
    <mergeCell ref="A381:B381"/>
    <mergeCell ref="A382:B382"/>
    <mergeCell ref="A373:B373"/>
    <mergeCell ref="A374:B374"/>
    <mergeCell ref="B375:J375"/>
    <mergeCell ref="A376:B376"/>
    <mergeCell ref="G376:G382"/>
    <mergeCell ref="H376:H382"/>
    <mergeCell ref="J376:J382"/>
    <mergeCell ref="B367:J367"/>
    <mergeCell ref="A368:B368"/>
    <mergeCell ref="G368:G374"/>
    <mergeCell ref="H368:H374"/>
    <mergeCell ref="J368:J374"/>
    <mergeCell ref="A369:B369"/>
    <mergeCell ref="A370:B370"/>
    <mergeCell ref="A371:B371"/>
    <mergeCell ref="A372:B372"/>
    <mergeCell ref="A389:B389"/>
    <mergeCell ref="A390:B390"/>
    <mergeCell ref="B391:J391"/>
    <mergeCell ref="A392:B392"/>
    <mergeCell ref="G392:G398"/>
    <mergeCell ref="H392:H398"/>
    <mergeCell ref="J392:J398"/>
    <mergeCell ref="B383:J383"/>
    <mergeCell ref="A384:B384"/>
    <mergeCell ref="G384:G390"/>
    <mergeCell ref="H384:H390"/>
    <mergeCell ref="J384:J390"/>
    <mergeCell ref="A385:B385"/>
    <mergeCell ref="A386:B386"/>
    <mergeCell ref="A387:B387"/>
    <mergeCell ref="A388:B388"/>
    <mergeCell ref="A401:B401"/>
    <mergeCell ref="A402:B402"/>
    <mergeCell ref="A403:B403"/>
    <mergeCell ref="A404:B404"/>
    <mergeCell ref="A405:B405"/>
    <mergeCell ref="A406:B406"/>
    <mergeCell ref="B399:J399"/>
    <mergeCell ref="A400:B400"/>
    <mergeCell ref="G400:G406"/>
    <mergeCell ref="H400:H406"/>
    <mergeCell ref="J400:J406"/>
    <mergeCell ref="A393:B393"/>
    <mergeCell ref="A394:B394"/>
    <mergeCell ref="A395:B395"/>
    <mergeCell ref="A396:B396"/>
    <mergeCell ref="A397:B397"/>
    <mergeCell ref="A398:B398"/>
    <mergeCell ref="A409:B409"/>
    <mergeCell ref="A410:B410"/>
    <mergeCell ref="A411:B411"/>
    <mergeCell ref="A412:B412"/>
    <mergeCell ref="A413:B413"/>
    <mergeCell ref="A414:B414"/>
    <mergeCell ref="B407:J407"/>
    <mergeCell ref="A408:B408"/>
    <mergeCell ref="G408:G414"/>
    <mergeCell ref="H408:H414"/>
    <mergeCell ref="J408:J414"/>
    <mergeCell ref="A433:B433"/>
    <mergeCell ref="A434:B434"/>
    <mergeCell ref="A435:B435"/>
    <mergeCell ref="A436:B436"/>
    <mergeCell ref="A437:B437"/>
    <mergeCell ref="A438:B438"/>
    <mergeCell ref="A421:B421"/>
    <mergeCell ref="A422:B422"/>
    <mergeCell ref="B431:J431"/>
    <mergeCell ref="A432:B432"/>
    <mergeCell ref="G432:G438"/>
    <mergeCell ref="H432:H438"/>
    <mergeCell ref="J432:J438"/>
    <mergeCell ref="B415:J415"/>
    <mergeCell ref="A416:B416"/>
    <mergeCell ref="G416:G422"/>
    <mergeCell ref="H416:H422"/>
    <mergeCell ref="J416:J422"/>
    <mergeCell ref="A417:B417"/>
    <mergeCell ref="A418:B418"/>
    <mergeCell ref="A419:B419"/>
    <mergeCell ref="A420:B420"/>
    <mergeCell ref="B423:J423"/>
    <mergeCell ref="A424:B424"/>
    <mergeCell ref="G424:G430"/>
    <mergeCell ref="H424:H430"/>
    <mergeCell ref="J424:J430"/>
    <mergeCell ref="A425:B425"/>
    <mergeCell ref="A426:B426"/>
    <mergeCell ref="A427:B427"/>
    <mergeCell ref="A428:B428"/>
    <mergeCell ref="A429:B429"/>
    <mergeCell ref="A449:B449"/>
    <mergeCell ref="A450:B450"/>
    <mergeCell ref="A451:B451"/>
    <mergeCell ref="A452:B452"/>
    <mergeCell ref="A453:B453"/>
    <mergeCell ref="A454:B454"/>
    <mergeCell ref="A445:B445"/>
    <mergeCell ref="A446:B446"/>
    <mergeCell ref="B447:J447"/>
    <mergeCell ref="A448:B448"/>
    <mergeCell ref="G448:G454"/>
    <mergeCell ref="H448:H454"/>
    <mergeCell ref="J448:J454"/>
    <mergeCell ref="B439:J439"/>
    <mergeCell ref="A440:B440"/>
    <mergeCell ref="G440:G446"/>
    <mergeCell ref="H440:H446"/>
    <mergeCell ref="J440:J446"/>
    <mergeCell ref="A441:B441"/>
    <mergeCell ref="A442:B442"/>
    <mergeCell ref="A443:B443"/>
    <mergeCell ref="A444:B444"/>
    <mergeCell ref="A465:B465"/>
    <mergeCell ref="A466:B466"/>
    <mergeCell ref="A467:B467"/>
    <mergeCell ref="A468:B468"/>
    <mergeCell ref="A469:B469"/>
    <mergeCell ref="A470:B470"/>
    <mergeCell ref="A461:B461"/>
    <mergeCell ref="A462:B462"/>
    <mergeCell ref="B463:J463"/>
    <mergeCell ref="A464:B464"/>
    <mergeCell ref="G464:G470"/>
    <mergeCell ref="H464:H470"/>
    <mergeCell ref="J464:J470"/>
    <mergeCell ref="B455:J455"/>
    <mergeCell ref="A456:B456"/>
    <mergeCell ref="G456:G462"/>
    <mergeCell ref="H456:H462"/>
    <mergeCell ref="J456:J462"/>
    <mergeCell ref="A457:B457"/>
    <mergeCell ref="A458:B458"/>
    <mergeCell ref="A459:B459"/>
    <mergeCell ref="A460:B460"/>
    <mergeCell ref="A481:B481"/>
    <mergeCell ref="A482:B482"/>
    <mergeCell ref="A483:B483"/>
    <mergeCell ref="A484:B484"/>
    <mergeCell ref="A485:B485"/>
    <mergeCell ref="A486:B486"/>
    <mergeCell ref="A477:B477"/>
    <mergeCell ref="A478:B478"/>
    <mergeCell ref="B479:J479"/>
    <mergeCell ref="A480:B480"/>
    <mergeCell ref="G480:G486"/>
    <mergeCell ref="H480:H486"/>
    <mergeCell ref="J480:J486"/>
    <mergeCell ref="B471:J471"/>
    <mergeCell ref="A472:B472"/>
    <mergeCell ref="G472:G478"/>
    <mergeCell ref="H472:H478"/>
    <mergeCell ref="J472:J478"/>
    <mergeCell ref="A473:B473"/>
    <mergeCell ref="A474:B474"/>
    <mergeCell ref="A475:B475"/>
    <mergeCell ref="A476:B476"/>
    <mergeCell ref="A497:B497"/>
    <mergeCell ref="A498:B498"/>
    <mergeCell ref="A499:B499"/>
    <mergeCell ref="A500:B500"/>
    <mergeCell ref="A501:B501"/>
    <mergeCell ref="A502:B502"/>
    <mergeCell ref="A493:B493"/>
    <mergeCell ref="A494:B494"/>
    <mergeCell ref="B495:J495"/>
    <mergeCell ref="A496:B496"/>
    <mergeCell ref="G496:G502"/>
    <mergeCell ref="H496:H502"/>
    <mergeCell ref="J496:J502"/>
    <mergeCell ref="B487:J487"/>
    <mergeCell ref="A488:B488"/>
    <mergeCell ref="G488:G494"/>
    <mergeCell ref="H488:H494"/>
    <mergeCell ref="J488:J494"/>
    <mergeCell ref="A489:B489"/>
    <mergeCell ref="A490:B490"/>
    <mergeCell ref="A491:B491"/>
    <mergeCell ref="A492:B492"/>
    <mergeCell ref="A513:B513"/>
    <mergeCell ref="A514:B514"/>
    <mergeCell ref="A515:B515"/>
    <mergeCell ref="A516:B516"/>
    <mergeCell ref="A517:B517"/>
    <mergeCell ref="A518:B518"/>
    <mergeCell ref="A509:B509"/>
    <mergeCell ref="A510:B510"/>
    <mergeCell ref="B511:J511"/>
    <mergeCell ref="A512:B512"/>
    <mergeCell ref="G512:G518"/>
    <mergeCell ref="H512:H518"/>
    <mergeCell ref="J512:J518"/>
    <mergeCell ref="B503:J503"/>
    <mergeCell ref="A504:B504"/>
    <mergeCell ref="G504:G510"/>
    <mergeCell ref="H504:H510"/>
    <mergeCell ref="J504:J510"/>
    <mergeCell ref="A505:B505"/>
    <mergeCell ref="A506:B506"/>
    <mergeCell ref="A507:B507"/>
    <mergeCell ref="A508:B508"/>
    <mergeCell ref="A525:B525"/>
    <mergeCell ref="A526:B526"/>
    <mergeCell ref="B527:J527"/>
    <mergeCell ref="A528:B528"/>
    <mergeCell ref="G528:G534"/>
    <mergeCell ref="H528:H534"/>
    <mergeCell ref="J528:J534"/>
    <mergeCell ref="B519:J519"/>
    <mergeCell ref="A520:B520"/>
    <mergeCell ref="G520:G526"/>
    <mergeCell ref="H520:H526"/>
    <mergeCell ref="J520:J526"/>
    <mergeCell ref="A521:B521"/>
    <mergeCell ref="A522:B522"/>
    <mergeCell ref="A523:B523"/>
    <mergeCell ref="A524:B524"/>
    <mergeCell ref="A537:B537"/>
    <mergeCell ref="A538:B538"/>
    <mergeCell ref="A539:B539"/>
    <mergeCell ref="A540:B540"/>
    <mergeCell ref="A541:B541"/>
    <mergeCell ref="A542:B542"/>
    <mergeCell ref="B535:J535"/>
    <mergeCell ref="A536:B536"/>
    <mergeCell ref="G536:G542"/>
    <mergeCell ref="H536:H542"/>
    <mergeCell ref="J536:J542"/>
    <mergeCell ref="A529:B529"/>
    <mergeCell ref="A530:B530"/>
    <mergeCell ref="A531:B531"/>
    <mergeCell ref="A532:B532"/>
    <mergeCell ref="A533:B533"/>
    <mergeCell ref="A534:B534"/>
    <mergeCell ref="A553:B553"/>
    <mergeCell ref="A554:B554"/>
    <mergeCell ref="A555:B555"/>
    <mergeCell ref="A556:B556"/>
    <mergeCell ref="A557:B557"/>
    <mergeCell ref="A558:B558"/>
    <mergeCell ref="A549:B549"/>
    <mergeCell ref="A550:B550"/>
    <mergeCell ref="B551:J551"/>
    <mergeCell ref="A552:B552"/>
    <mergeCell ref="G552:G558"/>
    <mergeCell ref="H552:H558"/>
    <mergeCell ref="J552:J558"/>
    <mergeCell ref="B543:J543"/>
    <mergeCell ref="A544:B544"/>
    <mergeCell ref="G544:G550"/>
    <mergeCell ref="H544:H550"/>
    <mergeCell ref="J544:J550"/>
    <mergeCell ref="A545:B545"/>
    <mergeCell ref="A546:B546"/>
    <mergeCell ref="A547:B547"/>
    <mergeCell ref="A548:B548"/>
    <mergeCell ref="A569:B569"/>
    <mergeCell ref="A570:B570"/>
    <mergeCell ref="A571:B571"/>
    <mergeCell ref="A572:B572"/>
    <mergeCell ref="A573:B573"/>
    <mergeCell ref="A574:B574"/>
    <mergeCell ref="A565:B565"/>
    <mergeCell ref="A566:B566"/>
    <mergeCell ref="B567:J567"/>
    <mergeCell ref="A568:B568"/>
    <mergeCell ref="G568:G574"/>
    <mergeCell ref="H568:H574"/>
    <mergeCell ref="J568:J574"/>
    <mergeCell ref="B559:J559"/>
    <mergeCell ref="A560:B560"/>
    <mergeCell ref="G560:G566"/>
    <mergeCell ref="H560:H566"/>
    <mergeCell ref="J560:J566"/>
    <mergeCell ref="A561:B561"/>
    <mergeCell ref="A562:B562"/>
    <mergeCell ref="A563:B563"/>
    <mergeCell ref="A564:B564"/>
    <mergeCell ref="A585:B585"/>
    <mergeCell ref="A586:B586"/>
    <mergeCell ref="A587:B587"/>
    <mergeCell ref="A588:B588"/>
    <mergeCell ref="A589:B589"/>
    <mergeCell ref="A590:B590"/>
    <mergeCell ref="A581:B581"/>
    <mergeCell ref="A582:B582"/>
    <mergeCell ref="B583:J583"/>
    <mergeCell ref="A584:B584"/>
    <mergeCell ref="G584:G590"/>
    <mergeCell ref="H584:H590"/>
    <mergeCell ref="J584:J590"/>
    <mergeCell ref="B575:J575"/>
    <mergeCell ref="A576:B576"/>
    <mergeCell ref="G576:G582"/>
    <mergeCell ref="H576:H582"/>
    <mergeCell ref="J576:J582"/>
    <mergeCell ref="A577:B577"/>
    <mergeCell ref="A578:B578"/>
    <mergeCell ref="A579:B579"/>
    <mergeCell ref="A580:B580"/>
    <mergeCell ref="A601:B601"/>
    <mergeCell ref="A602:B602"/>
    <mergeCell ref="A603:B603"/>
    <mergeCell ref="A604:B604"/>
    <mergeCell ref="A605:B605"/>
    <mergeCell ref="A606:B606"/>
    <mergeCell ref="A597:B597"/>
    <mergeCell ref="A598:B598"/>
    <mergeCell ref="B599:J599"/>
    <mergeCell ref="A600:B600"/>
    <mergeCell ref="G600:G606"/>
    <mergeCell ref="H600:H606"/>
    <mergeCell ref="J600:J606"/>
    <mergeCell ref="B591:J591"/>
    <mergeCell ref="A592:B592"/>
    <mergeCell ref="G592:G598"/>
    <mergeCell ref="H592:H598"/>
    <mergeCell ref="J592:J598"/>
    <mergeCell ref="A593:B593"/>
    <mergeCell ref="A594:B594"/>
    <mergeCell ref="A595:B595"/>
    <mergeCell ref="A596:B596"/>
    <mergeCell ref="A617:B617"/>
    <mergeCell ref="A618:B618"/>
    <mergeCell ref="A619:B619"/>
    <mergeCell ref="A620:B620"/>
    <mergeCell ref="A621:B621"/>
    <mergeCell ref="A622:B622"/>
    <mergeCell ref="A613:B613"/>
    <mergeCell ref="A614:B614"/>
    <mergeCell ref="B615:J615"/>
    <mergeCell ref="A616:B616"/>
    <mergeCell ref="G616:G622"/>
    <mergeCell ref="H616:H622"/>
    <mergeCell ref="J616:J622"/>
    <mergeCell ref="B607:J607"/>
    <mergeCell ref="A608:B608"/>
    <mergeCell ref="G608:G614"/>
    <mergeCell ref="H608:H614"/>
    <mergeCell ref="J608:J614"/>
    <mergeCell ref="A609:B609"/>
    <mergeCell ref="A610:B610"/>
    <mergeCell ref="A611:B611"/>
    <mergeCell ref="A612:B612"/>
    <mergeCell ref="A633:B633"/>
    <mergeCell ref="A634:B634"/>
    <mergeCell ref="A635:B635"/>
    <mergeCell ref="A636:B636"/>
    <mergeCell ref="A637:B637"/>
    <mergeCell ref="A638:B638"/>
    <mergeCell ref="A629:B629"/>
    <mergeCell ref="A630:B630"/>
    <mergeCell ref="B631:J631"/>
    <mergeCell ref="A632:B632"/>
    <mergeCell ref="G632:G638"/>
    <mergeCell ref="H632:H638"/>
    <mergeCell ref="J632:J638"/>
    <mergeCell ref="B623:J623"/>
    <mergeCell ref="A624:B624"/>
    <mergeCell ref="G624:G630"/>
    <mergeCell ref="H624:H630"/>
    <mergeCell ref="J624:J630"/>
    <mergeCell ref="A625:B625"/>
    <mergeCell ref="A626:B626"/>
    <mergeCell ref="A627:B627"/>
    <mergeCell ref="A628:B628"/>
    <mergeCell ref="A649:B649"/>
    <mergeCell ref="A650:B650"/>
    <mergeCell ref="A651:B651"/>
    <mergeCell ref="A652:B652"/>
    <mergeCell ref="A653:B653"/>
    <mergeCell ref="A654:B654"/>
    <mergeCell ref="A645:B645"/>
    <mergeCell ref="A646:B646"/>
    <mergeCell ref="B647:J647"/>
    <mergeCell ref="A648:B648"/>
    <mergeCell ref="G648:G654"/>
    <mergeCell ref="H648:H654"/>
    <mergeCell ref="J648:J654"/>
    <mergeCell ref="B639:J639"/>
    <mergeCell ref="A640:B640"/>
    <mergeCell ref="G640:G646"/>
    <mergeCell ref="H640:H646"/>
    <mergeCell ref="J640:J646"/>
    <mergeCell ref="A641:B641"/>
    <mergeCell ref="A642:B642"/>
    <mergeCell ref="A643:B643"/>
    <mergeCell ref="A644:B644"/>
    <mergeCell ref="A661:B661"/>
    <mergeCell ref="A662:B662"/>
    <mergeCell ref="B663:J663"/>
    <mergeCell ref="A664:B664"/>
    <mergeCell ref="G664:G670"/>
    <mergeCell ref="H664:H670"/>
    <mergeCell ref="J664:J670"/>
    <mergeCell ref="B655:J655"/>
    <mergeCell ref="A656:B656"/>
    <mergeCell ref="G656:G662"/>
    <mergeCell ref="H656:H662"/>
    <mergeCell ref="J656:J662"/>
    <mergeCell ref="A657:B657"/>
    <mergeCell ref="A658:B658"/>
    <mergeCell ref="A659:B659"/>
    <mergeCell ref="A660:B660"/>
    <mergeCell ref="A673:B673"/>
    <mergeCell ref="A674:B674"/>
    <mergeCell ref="A675:B675"/>
    <mergeCell ref="A676:B676"/>
    <mergeCell ref="A677:B677"/>
    <mergeCell ref="A678:B678"/>
    <mergeCell ref="B671:J671"/>
    <mergeCell ref="A672:B672"/>
    <mergeCell ref="G672:G678"/>
    <mergeCell ref="H672:H678"/>
    <mergeCell ref="J672:J678"/>
    <mergeCell ref="A665:B665"/>
    <mergeCell ref="A666:B666"/>
    <mergeCell ref="A667:B667"/>
    <mergeCell ref="A668:B668"/>
    <mergeCell ref="A669:B669"/>
    <mergeCell ref="A670:B670"/>
    <mergeCell ref="A689:B689"/>
    <mergeCell ref="A690:B690"/>
    <mergeCell ref="A691:B691"/>
    <mergeCell ref="A692:B692"/>
    <mergeCell ref="A693:B693"/>
    <mergeCell ref="A694:B694"/>
    <mergeCell ref="A685:B685"/>
    <mergeCell ref="A686:B686"/>
    <mergeCell ref="B687:J687"/>
    <mergeCell ref="A688:B688"/>
    <mergeCell ref="G688:G694"/>
    <mergeCell ref="H688:H694"/>
    <mergeCell ref="J688:J694"/>
    <mergeCell ref="B679:J679"/>
    <mergeCell ref="A680:B680"/>
    <mergeCell ref="G680:G686"/>
    <mergeCell ref="H680:H686"/>
    <mergeCell ref="J680:J686"/>
    <mergeCell ref="A681:B681"/>
    <mergeCell ref="A682:B682"/>
    <mergeCell ref="A683:B683"/>
    <mergeCell ref="A684:B684"/>
    <mergeCell ref="B703:J703"/>
    <mergeCell ref="A704:B704"/>
    <mergeCell ref="G704:G710"/>
    <mergeCell ref="H704:H710"/>
    <mergeCell ref="J704:J710"/>
    <mergeCell ref="A697:B697"/>
    <mergeCell ref="A698:B698"/>
    <mergeCell ref="A699:B699"/>
    <mergeCell ref="A700:B700"/>
    <mergeCell ref="A701:B701"/>
    <mergeCell ref="A702:B702"/>
    <mergeCell ref="B695:J695"/>
    <mergeCell ref="A696:B696"/>
    <mergeCell ref="G696:G702"/>
    <mergeCell ref="H696:H702"/>
    <mergeCell ref="J696:J702"/>
    <mergeCell ref="A713:B713"/>
    <mergeCell ref="A714:B714"/>
    <mergeCell ref="A715:B715"/>
    <mergeCell ref="A716:B716"/>
    <mergeCell ref="A717:B717"/>
    <mergeCell ref="A718:B718"/>
    <mergeCell ref="B711:J711"/>
    <mergeCell ref="A712:B712"/>
    <mergeCell ref="G712:G718"/>
    <mergeCell ref="H712:H718"/>
    <mergeCell ref="J712:J718"/>
    <mergeCell ref="A705:B705"/>
    <mergeCell ref="A706:B706"/>
    <mergeCell ref="A707:B707"/>
    <mergeCell ref="A708:B708"/>
    <mergeCell ref="A709:B709"/>
    <mergeCell ref="A710:B710"/>
    <mergeCell ref="A729:B729"/>
    <mergeCell ref="A730:B730"/>
    <mergeCell ref="A731:B731"/>
    <mergeCell ref="A732:B732"/>
    <mergeCell ref="A733:B733"/>
    <mergeCell ref="A734:B734"/>
    <mergeCell ref="A725:B725"/>
    <mergeCell ref="A726:B726"/>
    <mergeCell ref="B727:J727"/>
    <mergeCell ref="A728:B728"/>
    <mergeCell ref="G728:G734"/>
    <mergeCell ref="H728:H734"/>
    <mergeCell ref="J728:J734"/>
    <mergeCell ref="B719:J719"/>
    <mergeCell ref="A720:B720"/>
    <mergeCell ref="G720:G726"/>
    <mergeCell ref="H720:H726"/>
    <mergeCell ref="J720:J726"/>
    <mergeCell ref="A721:B721"/>
    <mergeCell ref="A722:B722"/>
    <mergeCell ref="A723:B723"/>
    <mergeCell ref="A724:B724"/>
    <mergeCell ref="A745:B745"/>
    <mergeCell ref="A746:B746"/>
    <mergeCell ref="A747:B747"/>
    <mergeCell ref="A748:B748"/>
    <mergeCell ref="A749:B749"/>
    <mergeCell ref="A750:B750"/>
    <mergeCell ref="A741:B741"/>
    <mergeCell ref="A742:B742"/>
    <mergeCell ref="B743:J743"/>
    <mergeCell ref="A744:B744"/>
    <mergeCell ref="G744:G750"/>
    <mergeCell ref="H744:H750"/>
    <mergeCell ref="J744:J750"/>
    <mergeCell ref="B735:J735"/>
    <mergeCell ref="A736:B736"/>
    <mergeCell ref="G736:G742"/>
    <mergeCell ref="H736:H742"/>
    <mergeCell ref="J736:J742"/>
    <mergeCell ref="A737:B737"/>
    <mergeCell ref="A738:B738"/>
    <mergeCell ref="A739:B739"/>
    <mergeCell ref="A740:B740"/>
    <mergeCell ref="A761:B761"/>
    <mergeCell ref="A762:B762"/>
    <mergeCell ref="A763:B763"/>
    <mergeCell ref="A764:B764"/>
    <mergeCell ref="A765:B765"/>
    <mergeCell ref="A766:B766"/>
    <mergeCell ref="A757:B757"/>
    <mergeCell ref="A758:B758"/>
    <mergeCell ref="B759:J759"/>
    <mergeCell ref="A760:B760"/>
    <mergeCell ref="G760:G766"/>
    <mergeCell ref="H760:H766"/>
    <mergeCell ref="J760:J766"/>
    <mergeCell ref="B751:J751"/>
    <mergeCell ref="A752:B752"/>
    <mergeCell ref="G752:G758"/>
    <mergeCell ref="H752:H758"/>
    <mergeCell ref="J752:J758"/>
    <mergeCell ref="A753:B753"/>
    <mergeCell ref="A754:B754"/>
    <mergeCell ref="A755:B755"/>
    <mergeCell ref="A756:B756"/>
    <mergeCell ref="A812:B812"/>
    <mergeCell ref="A773:B773"/>
    <mergeCell ref="A774:B774"/>
    <mergeCell ref="B775:J775"/>
    <mergeCell ref="A776:B776"/>
    <mergeCell ref="G776:G782"/>
    <mergeCell ref="H776:H782"/>
    <mergeCell ref="J776:J782"/>
    <mergeCell ref="B767:J767"/>
    <mergeCell ref="A768:B768"/>
    <mergeCell ref="G768:G774"/>
    <mergeCell ref="H768:H774"/>
    <mergeCell ref="J768:J774"/>
    <mergeCell ref="A769:B769"/>
    <mergeCell ref="A770:B770"/>
    <mergeCell ref="A771:B771"/>
    <mergeCell ref="A772:B772"/>
    <mergeCell ref="B783:J783"/>
    <mergeCell ref="A777:B777"/>
    <mergeCell ref="A778:B778"/>
    <mergeCell ref="A779:B779"/>
    <mergeCell ref="A780:B780"/>
    <mergeCell ref="A781:B781"/>
    <mergeCell ref="A782:B782"/>
    <mergeCell ref="H816:H822"/>
    <mergeCell ref="B815:J815"/>
    <mergeCell ref="A816:B816"/>
    <mergeCell ref="A784:B784"/>
    <mergeCell ref="G784:G790"/>
    <mergeCell ref="H784:H790"/>
    <mergeCell ref="J784:J790"/>
    <mergeCell ref="A785:B785"/>
    <mergeCell ref="A786:B786"/>
    <mergeCell ref="A787:B787"/>
    <mergeCell ref="A788:B788"/>
    <mergeCell ref="B799:J799"/>
    <mergeCell ref="A800:B800"/>
    <mergeCell ref="G800:G806"/>
    <mergeCell ref="H800:H806"/>
    <mergeCell ref="J800:J806"/>
    <mergeCell ref="A793:B793"/>
    <mergeCell ref="A794:B794"/>
    <mergeCell ref="A795:B795"/>
    <mergeCell ref="A796:B796"/>
    <mergeCell ref="A797:B797"/>
    <mergeCell ref="A798:B798"/>
    <mergeCell ref="A789:B789"/>
    <mergeCell ref="A790:B790"/>
    <mergeCell ref="B791:J791"/>
    <mergeCell ref="A792:B792"/>
    <mergeCell ref="G792:G798"/>
    <mergeCell ref="H792:H798"/>
    <mergeCell ref="A809:B809"/>
    <mergeCell ref="A810:B810"/>
    <mergeCell ref="J792:J798"/>
    <mergeCell ref="A811:B811"/>
    <mergeCell ref="J816:J822"/>
    <mergeCell ref="A813:B813"/>
    <mergeCell ref="A814:B814"/>
    <mergeCell ref="B807:J807"/>
    <mergeCell ref="A808:B808"/>
    <mergeCell ref="G808:G814"/>
    <mergeCell ref="H808:H814"/>
    <mergeCell ref="J808:J814"/>
    <mergeCell ref="A801:B801"/>
    <mergeCell ref="A802:B802"/>
    <mergeCell ref="A803:B803"/>
    <mergeCell ref="A804:B804"/>
    <mergeCell ref="A805:B805"/>
    <mergeCell ref="A806:B806"/>
    <mergeCell ref="A829:B829"/>
    <mergeCell ref="A830:B830"/>
    <mergeCell ref="B823:J823"/>
    <mergeCell ref="A824:B824"/>
    <mergeCell ref="G824:G830"/>
    <mergeCell ref="H824:H830"/>
    <mergeCell ref="J824:J830"/>
    <mergeCell ref="A825:B825"/>
    <mergeCell ref="A826:B826"/>
    <mergeCell ref="A827:B827"/>
    <mergeCell ref="A828:B828"/>
    <mergeCell ref="A817:B817"/>
    <mergeCell ref="A818:B818"/>
    <mergeCell ref="A819:B819"/>
    <mergeCell ref="A820:B820"/>
    <mergeCell ref="A821:B821"/>
    <mergeCell ref="A822:B822"/>
    <mergeCell ref="G816:G822"/>
  </mergeCells>
  <printOptions horizontalCentered="1"/>
  <pageMargins left="0.39370078740157483" right="0.39370078740157483" top="1.1811023622047245" bottom="0.39370078740157483" header="0.78740157480314965" footer="0.31496062992125984"/>
  <pageSetup paperSize="9" firstPageNumber="41" fitToHeight="0" orientation="landscape" useFirstPageNumber="1" horizontalDpi="4294967295" verticalDpi="4294967295" r:id="rId1"/>
  <headerFooter>
    <oddHeader>&amp;C&amp;"Times New Roman,обычный"&amp;10&amp;P</oddHeader>
  </headerFooter>
  <rowBreaks count="24" manualBreakCount="24">
    <brk id="30" max="9" man="1"/>
    <brk id="62" max="9" man="1"/>
    <brk id="94" max="9" man="1"/>
    <brk id="134" max="9" man="1"/>
    <brk id="166" max="9" man="1"/>
    <brk id="198" max="9" man="1"/>
    <brk id="230" max="9" man="1"/>
    <brk id="262" max="9" man="1"/>
    <brk id="294" max="9" man="1"/>
    <brk id="326" max="9" man="1"/>
    <brk id="358" max="9" man="1"/>
    <brk id="390" max="9" man="1"/>
    <brk id="454" max="9" man="1"/>
    <brk id="486" max="9" man="1"/>
    <brk id="518" max="9" man="1"/>
    <brk id="550" max="9" man="1"/>
    <brk id="582" max="9" man="1"/>
    <brk id="614" max="9" man="1"/>
    <brk id="646" max="9" man="1"/>
    <brk id="678" max="9" man="1"/>
    <brk id="710" max="9" man="1"/>
    <brk id="742" max="9" man="1"/>
    <brk id="774" max="9" man="1"/>
    <brk id="806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2023-03-27T09:32:36Z</dcterms:modified>
</cp:coreProperties>
</file>